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6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78755061-7BC9-F048-A899-421A1DCBCDDB}" xr6:coauthVersionLast="47" xr6:coauthVersionMax="47" xr10:uidLastSave="{00000000-0000-0000-0000-000000000000}"/>
  <bookViews>
    <workbookView xWindow="0" yWindow="500" windowWidth="28240" windowHeight="20900" tabRatio="634" activeTab="8" xr2:uid="{00000000-000D-0000-FFFF-FFFF00000000}"/>
  </bookViews>
  <sheets>
    <sheet name="Table S1 1000" sheetId="1" r:id="rId1"/>
    <sheet name="Table S2 1100" sheetId="2" r:id="rId2"/>
    <sheet name="Table S3 1200" sheetId="3" r:id="rId3"/>
    <sheet name="Table S4 1250" sheetId="4" r:id="rId4"/>
    <sheet name="Table S5 1300" sheetId="5" r:id="rId5"/>
    <sheet name="Table S6 1400" sheetId="6" r:id="rId6"/>
    <sheet name="Table S7 1500" sheetId="7" r:id="rId7"/>
    <sheet name="Table S8 1600" sheetId="8" r:id="rId8"/>
    <sheet name="Table S9 1100 H2O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20" i="9" l="1"/>
  <c r="AJ16" i="9"/>
  <c r="AI16" i="9"/>
  <c r="AH16" i="9"/>
  <c r="AG16" i="9"/>
  <c r="AF12" i="9"/>
  <c r="AJ9" i="9"/>
  <c r="AJ2" i="9"/>
  <c r="AJ20" i="9" s="1"/>
  <c r="AI2" i="9"/>
  <c r="AI9" i="9" s="1"/>
  <c r="AH2" i="9"/>
  <c r="AH20" i="9" s="1"/>
  <c r="AG9" i="8"/>
  <c r="AF9" i="8"/>
  <c r="AJ7" i="8"/>
  <c r="AI7" i="8"/>
  <c r="AH7" i="8"/>
  <c r="AH21" i="7"/>
  <c r="AJ18" i="7"/>
  <c r="AH12" i="7"/>
  <c r="AJ9" i="7"/>
  <c r="AH19" i="6"/>
  <c r="AG19" i="6"/>
  <c r="AI16" i="6"/>
  <c r="AG9" i="6"/>
  <c r="AF9" i="6"/>
  <c r="AI37" i="4"/>
  <c r="AJ25" i="4"/>
  <c r="AH25" i="4"/>
  <c r="AJ2" i="8"/>
  <c r="AJ11" i="8" s="1"/>
  <c r="AI2" i="8"/>
  <c r="AF11" i="8" s="1"/>
  <c r="AH2" i="8"/>
  <c r="AH9" i="8" s="1"/>
  <c r="AJ2" i="7"/>
  <c r="AJ28" i="7" s="1"/>
  <c r="AI2" i="7"/>
  <c r="AF28" i="7" s="1"/>
  <c r="AH2" i="7"/>
  <c r="AG15" i="7" s="1"/>
  <c r="AJ2" i="6"/>
  <c r="AJ16" i="6" s="1"/>
  <c r="AI2" i="6"/>
  <c r="AH2" i="6"/>
  <c r="AH23" i="6" s="1"/>
  <c r="AJ2" i="4"/>
  <c r="AJ29" i="4" s="1"/>
  <c r="AI2" i="4"/>
  <c r="AG33" i="4" s="1"/>
  <c r="AH2" i="4"/>
  <c r="AH29" i="4" s="1"/>
  <c r="AJ2" i="5"/>
  <c r="AJ32" i="5" s="1"/>
  <c r="AI2" i="5"/>
  <c r="AG10" i="5" s="1"/>
  <c r="AH2" i="5"/>
  <c r="AH25" i="5" s="1"/>
  <c r="AJ2" i="3"/>
  <c r="AJ20" i="3" s="1"/>
  <c r="AI2" i="3"/>
  <c r="AG16" i="3" s="1"/>
  <c r="AH2" i="3"/>
  <c r="AH16" i="3" s="1"/>
  <c r="AF29" i="4" l="1"/>
  <c r="AI15" i="5"/>
  <c r="AG20" i="5"/>
  <c r="AG32" i="5"/>
  <c r="AH20" i="5"/>
  <c r="AG29" i="4"/>
  <c r="AI20" i="5"/>
  <c r="AH9" i="6"/>
  <c r="AJ12" i="7"/>
  <c r="AI16" i="3"/>
  <c r="AK16" i="3" s="1"/>
  <c r="AJ19" i="6"/>
  <c r="AJ9" i="6"/>
  <c r="AF23" i="6"/>
  <c r="AF10" i="5"/>
  <c r="AJ16" i="3"/>
  <c r="AI25" i="5"/>
  <c r="AH33" i="4"/>
  <c r="AI23" i="6"/>
  <c r="AJ15" i="7"/>
  <c r="AJ24" i="7"/>
  <c r="AJ9" i="8"/>
  <c r="AH9" i="9"/>
  <c r="AF20" i="3"/>
  <c r="AK20" i="3" s="1"/>
  <c r="AI10" i="5"/>
  <c r="AJ25" i="5"/>
  <c r="AI33" i="4"/>
  <c r="AJ23" i="6"/>
  <c r="AG20" i="3"/>
  <c r="AJ10" i="5"/>
  <c r="AF28" i="5"/>
  <c r="AF37" i="4"/>
  <c r="AF16" i="6"/>
  <c r="AG9" i="7"/>
  <c r="AG18" i="7"/>
  <c r="AH28" i="7"/>
  <c r="AH11" i="8"/>
  <c r="AI20" i="3"/>
  <c r="AG15" i="5"/>
  <c r="AH28" i="5"/>
  <c r="AF25" i="4"/>
  <c r="AK25" i="4" s="1"/>
  <c r="AG37" i="4"/>
  <c r="AG16" i="6"/>
  <c r="AH9" i="7"/>
  <c r="AH18" i="7"/>
  <c r="AI28" i="7"/>
  <c r="AI11" i="8"/>
  <c r="AG12" i="9"/>
  <c r="AF32" i="5"/>
  <c r="AI21" i="7"/>
  <c r="AI19" i="6"/>
  <c r="AJ21" i="7"/>
  <c r="AJ20" i="5"/>
  <c r="AI9" i="6"/>
  <c r="AF15" i="7"/>
  <c r="AF24" i="7"/>
  <c r="AF25" i="5"/>
  <c r="AK25" i="5" s="1"/>
  <c r="AG24" i="7"/>
  <c r="AH10" i="5"/>
  <c r="AJ33" i="4"/>
  <c r="AF9" i="7"/>
  <c r="AF18" i="7"/>
  <c r="AG28" i="7"/>
  <c r="AK28" i="7" s="1"/>
  <c r="AG11" i="8"/>
  <c r="AK11" i="8" s="1"/>
  <c r="AH20" i="3"/>
  <c r="AF15" i="5"/>
  <c r="AG28" i="5"/>
  <c r="AH15" i="5"/>
  <c r="AI28" i="5"/>
  <c r="AG25" i="4"/>
  <c r="AH37" i="4"/>
  <c r="AH16" i="6"/>
  <c r="AI9" i="7"/>
  <c r="AI18" i="7"/>
  <c r="AH12" i="9"/>
  <c r="AI12" i="9"/>
  <c r="AI25" i="4"/>
  <c r="AJ37" i="4"/>
  <c r="AF12" i="7"/>
  <c r="AF21" i="7"/>
  <c r="AF7" i="8"/>
  <c r="AJ12" i="9"/>
  <c r="AF19" i="6"/>
  <c r="AG12" i="7"/>
  <c r="AG21" i="7"/>
  <c r="AK21" i="7" s="1"/>
  <c r="AG7" i="8"/>
  <c r="AF16" i="9"/>
  <c r="AK16" i="9"/>
  <c r="AK9" i="6"/>
  <c r="AI12" i="7"/>
  <c r="AH32" i="5"/>
  <c r="AI32" i="5"/>
  <c r="AI29" i="4"/>
  <c r="AF16" i="3"/>
  <c r="AF20" i="9"/>
  <c r="AJ28" i="5"/>
  <c r="AJ15" i="5"/>
  <c r="AF20" i="5"/>
  <c r="AF33" i="4"/>
  <c r="AG23" i="6"/>
  <c r="AH15" i="7"/>
  <c r="AH24" i="7"/>
  <c r="AF9" i="9"/>
  <c r="AK9" i="9" s="1"/>
  <c r="AG20" i="9"/>
  <c r="AK9" i="8"/>
  <c r="AG25" i="5"/>
  <c r="AI15" i="7"/>
  <c r="AI24" i="7"/>
  <c r="AI9" i="8"/>
  <c r="AG9" i="9"/>
  <c r="E7" i="1"/>
  <c r="AK7" i="8" l="1"/>
  <c r="AK16" i="6"/>
  <c r="AK32" i="5"/>
  <c r="AK12" i="9"/>
  <c r="AK29" i="4"/>
  <c r="AK33" i="4"/>
  <c r="AK20" i="5"/>
  <c r="AK9" i="7"/>
  <c r="AK23" i="6"/>
  <c r="AK15" i="7"/>
  <c r="AK19" i="6"/>
  <c r="AK15" i="5"/>
  <c r="AK20" i="9"/>
  <c r="AK37" i="4"/>
  <c r="AK24" i="7"/>
  <c r="AK18" i="7"/>
  <c r="AK28" i="5"/>
  <c r="AK12" i="7"/>
  <c r="AK10" i="5"/>
  <c r="M15" i="3"/>
  <c r="E16" i="3"/>
  <c r="E14" i="7" l="1"/>
  <c r="D20" i="3" l="1"/>
  <c r="O16" i="3"/>
  <c r="N16" i="3"/>
  <c r="M16" i="3"/>
  <c r="Q16" i="3" s="1"/>
  <c r="D16" i="3"/>
  <c r="O15" i="3"/>
  <c r="N15" i="3"/>
  <c r="D15" i="3"/>
  <c r="Q15" i="3" l="1"/>
  <c r="S16" i="3"/>
  <c r="R15" i="3"/>
  <c r="S15" i="3"/>
  <c r="R16" i="3"/>
  <c r="M19" i="2" l="1"/>
  <c r="O15" i="5" l="1"/>
  <c r="N15" i="5"/>
  <c r="M15" i="5"/>
  <c r="E15" i="5"/>
  <c r="D15" i="5"/>
  <c r="O14" i="5"/>
  <c r="N14" i="5"/>
  <c r="M14" i="5"/>
  <c r="E14" i="5"/>
  <c r="D14" i="5"/>
  <c r="O13" i="5"/>
  <c r="N13" i="5"/>
  <c r="M13" i="5"/>
  <c r="E13" i="5"/>
  <c r="O12" i="5"/>
  <c r="N12" i="5"/>
  <c r="M12" i="5"/>
  <c r="E12" i="5"/>
  <c r="D12" i="5"/>
  <c r="O20" i="5"/>
  <c r="N20" i="5"/>
  <c r="M20" i="5"/>
  <c r="E20" i="5"/>
  <c r="D20" i="5"/>
  <c r="O19" i="5"/>
  <c r="N19" i="5"/>
  <c r="M19" i="5"/>
  <c r="E19" i="5"/>
  <c r="D19" i="5"/>
  <c r="O18" i="5"/>
  <c r="N18" i="5"/>
  <c r="M18" i="5"/>
  <c r="E18" i="5"/>
  <c r="O17" i="5"/>
  <c r="N17" i="5"/>
  <c r="M17" i="5"/>
  <c r="E17" i="5"/>
  <c r="D17" i="5"/>
  <c r="Q13" i="5" l="1"/>
  <c r="P15" i="5"/>
  <c r="S15" i="5"/>
  <c r="Q17" i="5"/>
  <c r="Q19" i="5"/>
  <c r="Q15" i="5"/>
  <c r="S12" i="5"/>
  <c r="Q12" i="5"/>
  <c r="R20" i="5"/>
  <c r="R17" i="5"/>
  <c r="S17" i="5"/>
  <c r="Q18" i="5"/>
  <c r="R12" i="5"/>
  <c r="R13" i="5"/>
  <c r="S13" i="5"/>
  <c r="R15" i="5"/>
  <c r="S14" i="5"/>
  <c r="R14" i="5"/>
  <c r="Q14" i="5"/>
  <c r="S20" i="5"/>
  <c r="S19" i="5"/>
  <c r="R19" i="5"/>
  <c r="R18" i="5"/>
  <c r="S18" i="5"/>
  <c r="P12" i="5"/>
  <c r="P14" i="5"/>
  <c r="P17" i="5"/>
  <c r="P19" i="5"/>
  <c r="P20" i="5"/>
  <c r="Q20" i="5"/>
  <c r="O11" i="8" l="1"/>
  <c r="N11" i="8"/>
  <c r="M11" i="8"/>
  <c r="O7" i="8"/>
  <c r="N7" i="8"/>
  <c r="M7" i="8"/>
  <c r="O9" i="8"/>
  <c r="N9" i="8"/>
  <c r="M9" i="8"/>
  <c r="P11" i="8" l="1"/>
  <c r="P7" i="8"/>
  <c r="P9" i="8"/>
  <c r="O20" i="9" l="1"/>
  <c r="N20" i="9"/>
  <c r="M20" i="9"/>
  <c r="E20" i="9"/>
  <c r="D20" i="9"/>
  <c r="O19" i="9"/>
  <c r="N19" i="9"/>
  <c r="M19" i="9"/>
  <c r="E19" i="9"/>
  <c r="O18" i="9"/>
  <c r="N18" i="9"/>
  <c r="M18" i="9"/>
  <c r="E18" i="9"/>
  <c r="D18" i="9"/>
  <c r="O15" i="9"/>
  <c r="N15" i="9"/>
  <c r="M15" i="9"/>
  <c r="E15" i="9"/>
  <c r="O16" i="9"/>
  <c r="N16" i="9"/>
  <c r="M16" i="9"/>
  <c r="E16" i="9"/>
  <c r="D16" i="9"/>
  <c r="O14" i="9"/>
  <c r="N14" i="9"/>
  <c r="M14" i="9"/>
  <c r="E14" i="9"/>
  <c r="D14" i="9"/>
  <c r="O9" i="9"/>
  <c r="N9" i="9"/>
  <c r="M9" i="9"/>
  <c r="E9" i="9"/>
  <c r="D9" i="9"/>
  <c r="O8" i="9"/>
  <c r="N8" i="9"/>
  <c r="M8" i="9"/>
  <c r="E8" i="9"/>
  <c r="D8" i="9"/>
  <c r="O7" i="9"/>
  <c r="N7" i="9"/>
  <c r="M7" i="9"/>
  <c r="E7" i="9"/>
  <c r="D7" i="9"/>
  <c r="Q19" i="9" l="1"/>
  <c r="S20" i="9"/>
  <c r="S18" i="9"/>
  <c r="S19" i="9"/>
  <c r="R18" i="9"/>
  <c r="Q20" i="9"/>
  <c r="Q18" i="9"/>
  <c r="R19" i="9"/>
  <c r="R20" i="9"/>
  <c r="Q16" i="9"/>
  <c r="S15" i="9"/>
  <c r="R16" i="9"/>
  <c r="S16" i="9"/>
  <c r="Q15" i="9"/>
  <c r="S14" i="9"/>
  <c r="R15" i="9"/>
  <c r="Q14" i="9"/>
  <c r="R14" i="9"/>
  <c r="Q8" i="9"/>
  <c r="Q7" i="9"/>
  <c r="Q9" i="9"/>
  <c r="S9" i="9"/>
  <c r="S8" i="9"/>
  <c r="R7" i="9"/>
  <c r="S7" i="9"/>
  <c r="R9" i="9"/>
  <c r="R8" i="9"/>
  <c r="O12" i="9" l="1"/>
  <c r="N12" i="9"/>
  <c r="M12" i="9"/>
  <c r="E12" i="9"/>
  <c r="D12" i="9"/>
  <c r="O11" i="9"/>
  <c r="N11" i="9"/>
  <c r="M11" i="9"/>
  <c r="E11" i="9"/>
  <c r="D11" i="9"/>
  <c r="Q11" i="9" l="1"/>
  <c r="R12" i="9"/>
  <c r="R11" i="9"/>
  <c r="S12" i="9"/>
  <c r="Q12" i="9"/>
  <c r="S11" i="9"/>
  <c r="D11" i="8"/>
  <c r="S11" i="8"/>
  <c r="R11" i="8"/>
  <c r="Q11" i="8"/>
  <c r="H13" i="8"/>
  <c r="D7" i="8"/>
  <c r="S7" i="8"/>
  <c r="R7" i="8"/>
  <c r="Q7" i="8"/>
  <c r="S9" i="8"/>
  <c r="R9" i="8"/>
  <c r="Q9" i="8"/>
  <c r="E9" i="8"/>
  <c r="D9" i="8"/>
  <c r="AJ13" i="8" l="1"/>
  <c r="AG13" i="8"/>
  <c r="AI13" i="8"/>
  <c r="AF13" i="8"/>
  <c r="AK13" i="8" s="1"/>
  <c r="AH13" i="8"/>
  <c r="D13" i="8"/>
  <c r="N13" i="8"/>
  <c r="O13" i="8"/>
  <c r="M13" i="8"/>
  <c r="E11" i="8"/>
  <c r="E13" i="8"/>
  <c r="E7" i="8"/>
  <c r="Q13" i="8" l="1"/>
  <c r="S13" i="8"/>
  <c r="P13" i="8"/>
  <c r="R13" i="8"/>
  <c r="O9" i="7"/>
  <c r="N9" i="7"/>
  <c r="M9" i="7"/>
  <c r="E9" i="7"/>
  <c r="D9" i="7"/>
  <c r="O8" i="7"/>
  <c r="N8" i="7"/>
  <c r="M8" i="7"/>
  <c r="E8" i="7"/>
  <c r="D8" i="7"/>
  <c r="O7" i="7"/>
  <c r="N7" i="7"/>
  <c r="M7" i="7"/>
  <c r="E7" i="7"/>
  <c r="D7" i="7"/>
  <c r="O28" i="7"/>
  <c r="N28" i="7"/>
  <c r="M28" i="7"/>
  <c r="E28" i="7"/>
  <c r="O27" i="7"/>
  <c r="N27" i="7"/>
  <c r="M27" i="7"/>
  <c r="E27" i="7"/>
  <c r="O26" i="7"/>
  <c r="N26" i="7"/>
  <c r="M26" i="7"/>
  <c r="E26" i="7"/>
  <c r="O18" i="7"/>
  <c r="N18" i="7"/>
  <c r="M18" i="7"/>
  <c r="E18" i="7"/>
  <c r="D18" i="7"/>
  <c r="O17" i="7"/>
  <c r="N17" i="7"/>
  <c r="M17" i="7"/>
  <c r="E17" i="7"/>
  <c r="D17" i="7"/>
  <c r="Q18" i="7" l="1"/>
  <c r="S8" i="7"/>
  <c r="S7" i="7"/>
  <c r="S28" i="7"/>
  <c r="Q8" i="7"/>
  <c r="S9" i="7"/>
  <c r="R8" i="7"/>
  <c r="Q7" i="7"/>
  <c r="Q9" i="7"/>
  <c r="R9" i="7"/>
  <c r="R7" i="7"/>
  <c r="S26" i="7"/>
  <c r="R26" i="7"/>
  <c r="Q27" i="7"/>
  <c r="S18" i="7"/>
  <c r="R27" i="7"/>
  <c r="Q17" i="7"/>
  <c r="Q26" i="7"/>
  <c r="Q28" i="7"/>
  <c r="R28" i="7"/>
  <c r="S27" i="7"/>
  <c r="S17" i="7"/>
  <c r="R18" i="7"/>
  <c r="R17" i="7"/>
  <c r="O21" i="7" l="1"/>
  <c r="N21" i="7"/>
  <c r="M21" i="7"/>
  <c r="E21" i="7"/>
  <c r="D21" i="7"/>
  <c r="O20" i="7"/>
  <c r="N20" i="7"/>
  <c r="M20" i="7"/>
  <c r="E20" i="7"/>
  <c r="D20" i="7"/>
  <c r="O24" i="7"/>
  <c r="N24" i="7"/>
  <c r="M24" i="7"/>
  <c r="E24" i="7"/>
  <c r="D24" i="7"/>
  <c r="O23" i="7"/>
  <c r="N23" i="7"/>
  <c r="M23" i="7"/>
  <c r="E23" i="7"/>
  <c r="D23" i="7"/>
  <c r="O12" i="7"/>
  <c r="N12" i="7"/>
  <c r="M12" i="7"/>
  <c r="E12" i="7"/>
  <c r="D12" i="7"/>
  <c r="O11" i="7"/>
  <c r="N11" i="7"/>
  <c r="M11" i="7"/>
  <c r="E11" i="7"/>
  <c r="D11" i="7"/>
  <c r="O15" i="7"/>
  <c r="N15" i="7"/>
  <c r="M15" i="7"/>
  <c r="E15" i="7"/>
  <c r="D15" i="7"/>
  <c r="O14" i="7"/>
  <c r="N14" i="7"/>
  <c r="M14" i="7"/>
  <c r="D14" i="7"/>
  <c r="S12" i="7" l="1"/>
  <c r="S24" i="7"/>
  <c r="Q20" i="7"/>
  <c r="S23" i="7"/>
  <c r="R15" i="7"/>
  <c r="Q14" i="7"/>
  <c r="R12" i="7"/>
  <c r="R21" i="7"/>
  <c r="Q11" i="7"/>
  <c r="R24" i="7"/>
  <c r="S20" i="7"/>
  <c r="S21" i="7"/>
  <c r="R20" i="7"/>
  <c r="Q21" i="7"/>
  <c r="Q24" i="7"/>
  <c r="Q23" i="7"/>
  <c r="R23" i="7"/>
  <c r="R11" i="7"/>
  <c r="S11" i="7"/>
  <c r="Q12" i="7"/>
  <c r="R14" i="7"/>
  <c r="S15" i="7"/>
  <c r="S14" i="7"/>
  <c r="Q15" i="7"/>
  <c r="G11" i="6" l="1"/>
  <c r="G12" i="6"/>
  <c r="AF12" i="6" l="1"/>
  <c r="AJ12" i="6"/>
  <c r="AG12" i="6"/>
  <c r="AI12" i="6"/>
  <c r="AH12" i="6"/>
  <c r="O9" i="6"/>
  <c r="N9" i="6"/>
  <c r="M9" i="6"/>
  <c r="E9" i="6"/>
  <c r="D9" i="6"/>
  <c r="O8" i="6"/>
  <c r="N8" i="6"/>
  <c r="M8" i="6"/>
  <c r="E8" i="6"/>
  <c r="D8" i="6"/>
  <c r="O7" i="6"/>
  <c r="N7" i="6"/>
  <c r="M7" i="6"/>
  <c r="E7" i="6"/>
  <c r="D7" i="6"/>
  <c r="O16" i="6"/>
  <c r="N16" i="6"/>
  <c r="M16" i="6"/>
  <c r="E16" i="6"/>
  <c r="D16" i="6"/>
  <c r="O15" i="6"/>
  <c r="N15" i="6"/>
  <c r="M15" i="6"/>
  <c r="E15" i="6"/>
  <c r="O14" i="6"/>
  <c r="N14" i="6"/>
  <c r="M14" i="6"/>
  <c r="E14" i="6"/>
  <c r="D14" i="6"/>
  <c r="AK12" i="6" l="1"/>
  <c r="S8" i="6"/>
  <c r="S15" i="6"/>
  <c r="S7" i="6"/>
  <c r="Q8" i="6"/>
  <c r="R8" i="6"/>
  <c r="R9" i="6"/>
  <c r="R16" i="6"/>
  <c r="R7" i="6"/>
  <c r="S9" i="6"/>
  <c r="Q9" i="6"/>
  <c r="Q7" i="6"/>
  <c r="Q15" i="6"/>
  <c r="R14" i="6"/>
  <c r="Q16" i="6"/>
  <c r="S16" i="6"/>
  <c r="R15" i="6"/>
  <c r="S14" i="6"/>
  <c r="Q14" i="6"/>
  <c r="D18" i="6" l="1"/>
  <c r="E18" i="6"/>
  <c r="M18" i="6"/>
  <c r="N18" i="6"/>
  <c r="O18" i="6"/>
  <c r="D19" i="6"/>
  <c r="E19" i="6"/>
  <c r="M19" i="6"/>
  <c r="N19" i="6"/>
  <c r="O19" i="6"/>
  <c r="O23" i="6"/>
  <c r="N23" i="6"/>
  <c r="M23" i="6"/>
  <c r="E23" i="6"/>
  <c r="D23" i="6"/>
  <c r="O22" i="6"/>
  <c r="N22" i="6"/>
  <c r="M22" i="6"/>
  <c r="E22" i="6"/>
  <c r="O21" i="6"/>
  <c r="N21" i="6"/>
  <c r="M21" i="6"/>
  <c r="E21" i="6"/>
  <c r="D21" i="6"/>
  <c r="S18" i="6" l="1"/>
  <c r="S19" i="6"/>
  <c r="R18" i="6"/>
  <c r="Q18" i="6"/>
  <c r="R19" i="6"/>
  <c r="Q19" i="6"/>
  <c r="Q23" i="6"/>
  <c r="Q21" i="6"/>
  <c r="S21" i="6"/>
  <c r="S23" i="6"/>
  <c r="Q22" i="6"/>
  <c r="R22" i="6"/>
  <c r="R23" i="6"/>
  <c r="S22" i="6"/>
  <c r="R21" i="6"/>
  <c r="D11" i="6" l="1"/>
  <c r="O12" i="6" l="1"/>
  <c r="N12" i="6"/>
  <c r="M12" i="6"/>
  <c r="E12" i="6"/>
  <c r="D12" i="6"/>
  <c r="O11" i="6"/>
  <c r="N11" i="6"/>
  <c r="M11" i="6"/>
  <c r="E11" i="6"/>
  <c r="Q12" i="6" l="1"/>
  <c r="R12" i="6"/>
  <c r="S11" i="6"/>
  <c r="S12" i="6"/>
  <c r="Q11" i="6"/>
  <c r="R11" i="6"/>
  <c r="D27" i="5"/>
  <c r="E27" i="5"/>
  <c r="M27" i="5"/>
  <c r="N27" i="5"/>
  <c r="O27" i="5"/>
  <c r="D28" i="5"/>
  <c r="E28" i="5"/>
  <c r="M28" i="5"/>
  <c r="N28" i="5"/>
  <c r="O28" i="5"/>
  <c r="O25" i="5"/>
  <c r="N25" i="5"/>
  <c r="M25" i="5"/>
  <c r="E25" i="5"/>
  <c r="D25" i="5"/>
  <c r="O24" i="5"/>
  <c r="N24" i="5"/>
  <c r="M24" i="5"/>
  <c r="E24" i="5"/>
  <c r="D24" i="5"/>
  <c r="O23" i="5"/>
  <c r="N23" i="5"/>
  <c r="M23" i="5"/>
  <c r="E23" i="5"/>
  <c r="O22" i="5"/>
  <c r="N22" i="5"/>
  <c r="M22" i="5"/>
  <c r="E22" i="5"/>
  <c r="D22" i="5"/>
  <c r="O10" i="5"/>
  <c r="N10" i="5"/>
  <c r="M10" i="5"/>
  <c r="E10" i="5"/>
  <c r="D10" i="5"/>
  <c r="O9" i="5"/>
  <c r="N9" i="5"/>
  <c r="M9" i="5"/>
  <c r="E9" i="5"/>
  <c r="D9" i="5"/>
  <c r="O8" i="5"/>
  <c r="N8" i="5"/>
  <c r="M8" i="5"/>
  <c r="E8" i="5"/>
  <c r="O7" i="5"/>
  <c r="N7" i="5"/>
  <c r="M7" i="5"/>
  <c r="E7" i="5"/>
  <c r="D7" i="5"/>
  <c r="O32" i="5"/>
  <c r="N32" i="5"/>
  <c r="M32" i="5"/>
  <c r="E32" i="5"/>
  <c r="D32" i="5"/>
  <c r="O31" i="5"/>
  <c r="N31" i="5"/>
  <c r="M31" i="5"/>
  <c r="E31" i="5"/>
  <c r="O30" i="5"/>
  <c r="N30" i="5"/>
  <c r="M30" i="5"/>
  <c r="E30" i="5"/>
  <c r="D30" i="5"/>
  <c r="S27" i="5" l="1"/>
  <c r="Q32" i="5"/>
  <c r="Q28" i="5"/>
  <c r="S28" i="5"/>
  <c r="R22" i="5"/>
  <c r="Q27" i="5"/>
  <c r="R28" i="5"/>
  <c r="R27" i="5"/>
  <c r="Q8" i="5"/>
  <c r="S25" i="5"/>
  <c r="S22" i="5"/>
  <c r="S24" i="5"/>
  <c r="R23" i="5"/>
  <c r="Q23" i="5"/>
  <c r="Q22" i="5"/>
  <c r="R25" i="5"/>
  <c r="S23" i="5"/>
  <c r="Q25" i="5"/>
  <c r="R24" i="5"/>
  <c r="Q24" i="5"/>
  <c r="Q30" i="5"/>
  <c r="Q31" i="5"/>
  <c r="R10" i="5"/>
  <c r="Q7" i="5"/>
  <c r="Q9" i="5"/>
  <c r="Q10" i="5"/>
  <c r="S10" i="5"/>
  <c r="S9" i="5"/>
  <c r="R9" i="5"/>
  <c r="R8" i="5"/>
  <c r="S8" i="5"/>
  <c r="R7" i="5"/>
  <c r="S7" i="5"/>
  <c r="R32" i="5"/>
  <c r="R30" i="5"/>
  <c r="S32" i="5"/>
  <c r="R31" i="5"/>
  <c r="S31" i="5"/>
  <c r="S30" i="5"/>
  <c r="O13" i="4" l="1"/>
  <c r="N13" i="4"/>
  <c r="M13" i="4"/>
  <c r="E13" i="4"/>
  <c r="D13" i="4"/>
  <c r="O12" i="4"/>
  <c r="N12" i="4"/>
  <c r="M12" i="4"/>
  <c r="E12" i="4"/>
  <c r="O11" i="4"/>
  <c r="N11" i="4"/>
  <c r="M11" i="4"/>
  <c r="E11" i="4"/>
  <c r="D11" i="4"/>
  <c r="O17" i="4"/>
  <c r="N17" i="4"/>
  <c r="M17" i="4"/>
  <c r="E17" i="4"/>
  <c r="D17" i="4"/>
  <c r="O16" i="4"/>
  <c r="N16" i="4"/>
  <c r="M16" i="4"/>
  <c r="E16" i="4"/>
  <c r="O15" i="4"/>
  <c r="N15" i="4"/>
  <c r="M15" i="4"/>
  <c r="E15" i="4"/>
  <c r="D15" i="4"/>
  <c r="O29" i="4"/>
  <c r="N29" i="4"/>
  <c r="M29" i="4"/>
  <c r="E29" i="4"/>
  <c r="D29" i="4"/>
  <c r="O28" i="4"/>
  <c r="N28" i="4"/>
  <c r="M28" i="4"/>
  <c r="E28" i="4"/>
  <c r="D28" i="4"/>
  <c r="O27" i="4"/>
  <c r="N27" i="4"/>
  <c r="M27" i="4"/>
  <c r="E27" i="4"/>
  <c r="D27" i="4"/>
  <c r="R11" i="4" l="1"/>
  <c r="Q28" i="4"/>
  <c r="S16" i="4"/>
  <c r="R12" i="4"/>
  <c r="S13" i="4"/>
  <c r="R17" i="4"/>
  <c r="S11" i="4"/>
  <c r="R27" i="4"/>
  <c r="Q12" i="4"/>
  <c r="R28" i="4"/>
  <c r="R15" i="4"/>
  <c r="Q11" i="4"/>
  <c r="S12" i="4"/>
  <c r="S28" i="4"/>
  <c r="S15" i="4"/>
  <c r="Q27" i="4"/>
  <c r="S17" i="4"/>
  <c r="S27" i="4"/>
  <c r="Q29" i="4"/>
  <c r="Q13" i="4"/>
  <c r="R13" i="4"/>
  <c r="Q17" i="4"/>
  <c r="Q16" i="4"/>
  <c r="R16" i="4"/>
  <c r="Q15" i="4"/>
  <c r="R29" i="4"/>
  <c r="S29" i="4"/>
  <c r="O33" i="4"/>
  <c r="N33" i="4"/>
  <c r="M33" i="4"/>
  <c r="E33" i="4"/>
  <c r="D33" i="4"/>
  <c r="O32" i="4"/>
  <c r="N32" i="4"/>
  <c r="M32" i="4"/>
  <c r="E32" i="4"/>
  <c r="O31" i="4"/>
  <c r="N31" i="4"/>
  <c r="M31" i="4"/>
  <c r="E31" i="4"/>
  <c r="D31" i="4"/>
  <c r="S31" i="4" l="1"/>
  <c r="Q32" i="4"/>
  <c r="R32" i="4"/>
  <c r="S33" i="4"/>
  <c r="Q31" i="4"/>
  <c r="R31" i="4"/>
  <c r="Q33" i="4"/>
  <c r="R33" i="4"/>
  <c r="S32" i="4"/>
  <c r="O9" i="4" l="1"/>
  <c r="N9" i="4"/>
  <c r="M9" i="4"/>
  <c r="E9" i="4"/>
  <c r="D9" i="4"/>
  <c r="O8" i="4"/>
  <c r="N8" i="4"/>
  <c r="M8" i="4"/>
  <c r="E8" i="4"/>
  <c r="O7" i="4"/>
  <c r="N7" i="4"/>
  <c r="M7" i="4"/>
  <c r="E7" i="4"/>
  <c r="D7" i="4"/>
  <c r="O24" i="4"/>
  <c r="N24" i="4"/>
  <c r="M24" i="4"/>
  <c r="E24" i="4"/>
  <c r="D24" i="4"/>
  <c r="O21" i="4"/>
  <c r="N21" i="4"/>
  <c r="M21" i="4"/>
  <c r="E21" i="4"/>
  <c r="D21" i="4"/>
  <c r="O20" i="4"/>
  <c r="N20" i="4"/>
  <c r="M20" i="4"/>
  <c r="E20" i="4"/>
  <c r="O19" i="4"/>
  <c r="N19" i="4"/>
  <c r="M19" i="4"/>
  <c r="E19" i="4"/>
  <c r="D19" i="4"/>
  <c r="S7" i="4" l="1"/>
  <c r="Q24" i="4"/>
  <c r="S8" i="4"/>
  <c r="S19" i="4"/>
  <c r="R20" i="4"/>
  <c r="Q19" i="4"/>
  <c r="R24" i="4"/>
  <c r="Q8" i="4"/>
  <c r="R19" i="4"/>
  <c r="S24" i="4"/>
  <c r="S20" i="4"/>
  <c r="R21" i="4"/>
  <c r="S9" i="4"/>
  <c r="Q7" i="4"/>
  <c r="Q20" i="4"/>
  <c r="R7" i="4"/>
  <c r="Q9" i="4"/>
  <c r="R9" i="4"/>
  <c r="R8" i="4"/>
  <c r="S21" i="4"/>
  <c r="Q21" i="4"/>
  <c r="O25" i="4" l="1"/>
  <c r="N25" i="4"/>
  <c r="M25" i="4"/>
  <c r="E25" i="4"/>
  <c r="D25" i="4"/>
  <c r="O23" i="4"/>
  <c r="N23" i="4"/>
  <c r="M23" i="4"/>
  <c r="E23" i="4"/>
  <c r="D23" i="4"/>
  <c r="O37" i="4"/>
  <c r="N37" i="4"/>
  <c r="M37" i="4"/>
  <c r="E37" i="4"/>
  <c r="D37" i="4"/>
  <c r="O36" i="4"/>
  <c r="N36" i="4"/>
  <c r="M36" i="4"/>
  <c r="E36" i="4"/>
  <c r="O35" i="4"/>
  <c r="N35" i="4"/>
  <c r="M35" i="4"/>
  <c r="E35" i="4"/>
  <c r="D35" i="4"/>
  <c r="Q36" i="4" l="1"/>
  <c r="R37" i="4"/>
  <c r="S25" i="4"/>
  <c r="S23" i="4"/>
  <c r="R25" i="4"/>
  <c r="Q23" i="4"/>
  <c r="R35" i="4"/>
  <c r="R23" i="4"/>
  <c r="Q25" i="4"/>
  <c r="S37" i="4"/>
  <c r="Q37" i="4"/>
  <c r="R36" i="4"/>
  <c r="S36" i="4"/>
  <c r="Q35" i="4"/>
  <c r="S35" i="4"/>
  <c r="O20" i="3" l="1"/>
  <c r="N20" i="3"/>
  <c r="M20" i="3"/>
  <c r="E20" i="3"/>
  <c r="O19" i="3"/>
  <c r="N19" i="3"/>
  <c r="M19" i="3"/>
  <c r="E19" i="3"/>
  <c r="O18" i="3"/>
  <c r="N18" i="3"/>
  <c r="M18" i="3"/>
  <c r="E18" i="3"/>
  <c r="D18" i="3"/>
  <c r="Q18" i="3" l="1"/>
  <c r="S18" i="3"/>
  <c r="R20" i="3"/>
  <c r="S20" i="3"/>
  <c r="Q19" i="3"/>
  <c r="Q20" i="3"/>
  <c r="R19" i="3"/>
  <c r="S19" i="3"/>
  <c r="R18" i="3"/>
  <c r="O9" i="3" l="1"/>
  <c r="N9" i="3"/>
  <c r="M9" i="3"/>
  <c r="E9" i="3"/>
  <c r="D9" i="3"/>
  <c r="O8" i="3"/>
  <c r="N8" i="3"/>
  <c r="M8" i="3"/>
  <c r="E8" i="3"/>
  <c r="O7" i="3"/>
  <c r="N7" i="3"/>
  <c r="M7" i="3"/>
  <c r="E7" i="3"/>
  <c r="D7" i="3"/>
  <c r="O13" i="3"/>
  <c r="N13" i="3"/>
  <c r="M13" i="3"/>
  <c r="E13" i="3"/>
  <c r="D13" i="3"/>
  <c r="O12" i="3"/>
  <c r="N12" i="3"/>
  <c r="M12" i="3"/>
  <c r="E12" i="3"/>
  <c r="O11" i="3"/>
  <c r="N11" i="3"/>
  <c r="M11" i="3"/>
  <c r="E11" i="3"/>
  <c r="D11" i="3"/>
  <c r="R11" i="3" l="1"/>
  <c r="Q13" i="3"/>
  <c r="S8" i="3"/>
  <c r="Q7" i="3"/>
  <c r="S12" i="3"/>
  <c r="R7" i="3"/>
  <c r="Q9" i="3"/>
  <c r="Q11" i="3"/>
  <c r="S7" i="3"/>
  <c r="S11" i="3"/>
  <c r="R13" i="3"/>
  <c r="Q8" i="3"/>
  <c r="S13" i="3"/>
  <c r="R8" i="3"/>
  <c r="R9" i="3"/>
  <c r="S9" i="3"/>
  <c r="Q12" i="3"/>
  <c r="R12" i="3"/>
  <c r="O25" i="2" l="1"/>
  <c r="N25" i="2"/>
  <c r="M25" i="2"/>
  <c r="E25" i="2"/>
  <c r="D25" i="2"/>
  <c r="O24" i="2"/>
  <c r="N24" i="2"/>
  <c r="M24" i="2"/>
  <c r="E24" i="2"/>
  <c r="O23" i="2"/>
  <c r="N23" i="2"/>
  <c r="M23" i="2"/>
  <c r="E23" i="2"/>
  <c r="D23" i="2"/>
  <c r="Q24" i="2" l="1"/>
  <c r="Q23" i="2"/>
  <c r="Q25" i="2"/>
  <c r="R25" i="2"/>
  <c r="S25" i="2"/>
  <c r="R24" i="2"/>
  <c r="S24" i="2"/>
  <c r="S23" i="2"/>
  <c r="R23" i="2"/>
  <c r="O17" i="2" l="1"/>
  <c r="N17" i="2"/>
  <c r="M17" i="2"/>
  <c r="E17" i="2"/>
  <c r="D17" i="2"/>
  <c r="O16" i="2"/>
  <c r="N16" i="2"/>
  <c r="M16" i="2"/>
  <c r="E16" i="2"/>
  <c r="O15" i="2"/>
  <c r="N15" i="2"/>
  <c r="M15" i="2"/>
  <c r="E15" i="2"/>
  <c r="D15" i="2"/>
  <c r="R17" i="2" l="1"/>
  <c r="S16" i="2"/>
  <c r="Q15" i="2"/>
  <c r="S15" i="2"/>
  <c r="Q16" i="2"/>
  <c r="Q17" i="2"/>
  <c r="R16" i="2"/>
  <c r="R15" i="2"/>
  <c r="S17" i="2"/>
  <c r="O21" i="2" l="1"/>
  <c r="N21" i="2"/>
  <c r="M21" i="2"/>
  <c r="E21" i="2"/>
  <c r="D21" i="2"/>
  <c r="O20" i="2"/>
  <c r="N20" i="2"/>
  <c r="M20" i="2"/>
  <c r="E20" i="2"/>
  <c r="O19" i="2"/>
  <c r="N19" i="2"/>
  <c r="E19" i="2"/>
  <c r="D19" i="2"/>
  <c r="O29" i="2"/>
  <c r="N29" i="2"/>
  <c r="M29" i="2"/>
  <c r="E29" i="2"/>
  <c r="D29" i="2"/>
  <c r="O28" i="2"/>
  <c r="N28" i="2"/>
  <c r="M28" i="2"/>
  <c r="E28" i="2"/>
  <c r="O27" i="2"/>
  <c r="N27" i="2"/>
  <c r="M27" i="2"/>
  <c r="E27" i="2"/>
  <c r="D27" i="2"/>
  <c r="E13" i="2"/>
  <c r="E9" i="2"/>
  <c r="O13" i="2"/>
  <c r="N13" i="2"/>
  <c r="M13" i="2"/>
  <c r="D13" i="2"/>
  <c r="O12" i="2"/>
  <c r="N12" i="2"/>
  <c r="M12" i="2"/>
  <c r="E12" i="2"/>
  <c r="O11" i="2"/>
  <c r="N11" i="2"/>
  <c r="M11" i="2"/>
  <c r="E11" i="2"/>
  <c r="D11" i="2"/>
  <c r="Q28" i="2" l="1"/>
  <c r="R12" i="2"/>
  <c r="S19" i="2"/>
  <c r="R21" i="2"/>
  <c r="S11" i="2"/>
  <c r="Q20" i="2"/>
  <c r="Q27" i="2"/>
  <c r="S20" i="2"/>
  <c r="R20" i="2"/>
  <c r="Q19" i="2"/>
  <c r="R13" i="2"/>
  <c r="Q29" i="2"/>
  <c r="S21" i="2"/>
  <c r="Q21" i="2"/>
  <c r="R19" i="2"/>
  <c r="R29" i="2"/>
  <c r="S29" i="2"/>
  <c r="R28" i="2"/>
  <c r="S28" i="2"/>
  <c r="R27" i="2"/>
  <c r="S27" i="2"/>
  <c r="Q13" i="2"/>
  <c r="R11" i="2"/>
  <c r="Q11" i="2"/>
  <c r="S13" i="2"/>
  <c r="S12" i="2"/>
  <c r="Q12" i="2"/>
  <c r="O9" i="2" l="1"/>
  <c r="N9" i="2"/>
  <c r="M9" i="2"/>
  <c r="D9" i="2"/>
  <c r="O8" i="2"/>
  <c r="N8" i="2"/>
  <c r="M8" i="2"/>
  <c r="E8" i="2"/>
  <c r="O7" i="2"/>
  <c r="N7" i="2"/>
  <c r="M7" i="2"/>
  <c r="E7" i="2"/>
  <c r="D7" i="2"/>
  <c r="E13" i="1"/>
  <c r="E9" i="1"/>
  <c r="E17" i="1"/>
  <c r="S8" i="2" l="1"/>
  <c r="R9" i="2"/>
  <c r="S9" i="2"/>
  <c r="Q9" i="2"/>
  <c r="R8" i="2"/>
  <c r="S7" i="2"/>
  <c r="Q8" i="2"/>
  <c r="Q7" i="2"/>
  <c r="R7" i="2"/>
  <c r="O13" i="1" l="1"/>
  <c r="N13" i="1"/>
  <c r="M13" i="1"/>
  <c r="D13" i="1"/>
  <c r="O12" i="1"/>
  <c r="N12" i="1"/>
  <c r="M12" i="1"/>
  <c r="E12" i="1"/>
  <c r="O11" i="1"/>
  <c r="N11" i="1"/>
  <c r="M11" i="1"/>
  <c r="E11" i="1"/>
  <c r="D11" i="1"/>
  <c r="O9" i="1"/>
  <c r="N9" i="1"/>
  <c r="M9" i="1"/>
  <c r="D9" i="1"/>
  <c r="O8" i="1"/>
  <c r="N8" i="1"/>
  <c r="M8" i="1"/>
  <c r="E8" i="1"/>
  <c r="O7" i="1"/>
  <c r="N7" i="1"/>
  <c r="M7" i="1"/>
  <c r="D7" i="1"/>
  <c r="O17" i="1"/>
  <c r="N17" i="1"/>
  <c r="M17" i="1"/>
  <c r="D17" i="1"/>
  <c r="O16" i="1"/>
  <c r="N16" i="1"/>
  <c r="M16" i="1"/>
  <c r="E16" i="1"/>
  <c r="O15" i="1"/>
  <c r="N15" i="1"/>
  <c r="M15" i="1"/>
  <c r="E15" i="1"/>
  <c r="D15" i="1"/>
  <c r="Q7" i="1" l="1"/>
  <c r="S9" i="1"/>
  <c r="R12" i="1"/>
  <c r="S17" i="1"/>
  <c r="Q16" i="1"/>
  <c r="S8" i="1"/>
  <c r="S11" i="1"/>
  <c r="S13" i="1"/>
  <c r="R7" i="1"/>
  <c r="R9" i="1"/>
  <c r="S7" i="1"/>
  <c r="Q8" i="1"/>
  <c r="R13" i="1"/>
  <c r="Q13" i="1"/>
  <c r="S12" i="1"/>
  <c r="Q11" i="1"/>
  <c r="R11" i="1"/>
  <c r="Q12" i="1"/>
  <c r="Q9" i="1"/>
  <c r="R8" i="1"/>
  <c r="R16" i="1"/>
  <c r="S16" i="1"/>
  <c r="R15" i="1"/>
  <c r="R17" i="1"/>
  <c r="S15" i="1"/>
  <c r="Q15" i="1"/>
  <c r="Q17" i="1"/>
</calcChain>
</file>

<file path=xl/sharedStrings.xml><?xml version="1.0" encoding="utf-8"?>
<sst xmlns="http://schemas.openxmlformats.org/spreadsheetml/2006/main" count="727" uniqueCount="67">
  <si>
    <t>Run</t>
  </si>
  <si>
    <t>D281</t>
  </si>
  <si>
    <t>98 h</t>
  </si>
  <si>
    <t>Sample</t>
  </si>
  <si>
    <t>3-1</t>
  </si>
  <si>
    <t>Phase</t>
  </si>
  <si>
    <t>Bulk</t>
  </si>
  <si>
    <t>2Cl</t>
  </si>
  <si>
    <t>mol%</t>
  </si>
  <si>
    <t>Mg</t>
  </si>
  <si>
    <t>Ca</t>
  </si>
  <si>
    <t>2Na</t>
  </si>
  <si>
    <t>CO3</t>
  </si>
  <si>
    <t>2NaCl</t>
  </si>
  <si>
    <t>CaCO3</t>
  </si>
  <si>
    <t>MgCO3</t>
  </si>
  <si>
    <t>Hl</t>
  </si>
  <si>
    <t>Arg</t>
  </si>
  <si>
    <t>Mgs</t>
  </si>
  <si>
    <t>NaCl</t>
  </si>
  <si>
    <t>wt%</t>
  </si>
  <si>
    <t>3-4</t>
  </si>
  <si>
    <t>Ca#</t>
  </si>
  <si>
    <t>Na2#</t>
  </si>
  <si>
    <t>n</t>
  </si>
  <si>
    <t>4-1</t>
  </si>
  <si>
    <t>3-2</t>
  </si>
  <si>
    <t>D227</t>
  </si>
  <si>
    <t>37 h</t>
  </si>
  <si>
    <t>3-3</t>
  </si>
  <si>
    <t>L</t>
  </si>
  <si>
    <t>4-2</t>
  </si>
  <si>
    <t>4-2b</t>
  </si>
  <si>
    <t>D283</t>
  </si>
  <si>
    <t>48 h</t>
  </si>
  <si>
    <t>D218</t>
  </si>
  <si>
    <t>18 h</t>
  </si>
  <si>
    <t>D282</t>
  </si>
  <si>
    <t>24 h</t>
  </si>
  <si>
    <t>D265</t>
  </si>
  <si>
    <t>3 h</t>
  </si>
  <si>
    <t>D266</t>
  </si>
  <si>
    <t>7 h</t>
  </si>
  <si>
    <t>4 h</t>
  </si>
  <si>
    <t>D284</t>
  </si>
  <si>
    <t>D216</t>
  </si>
  <si>
    <t>D220</t>
  </si>
  <si>
    <t>D263</t>
  </si>
  <si>
    <t>2 h</t>
  </si>
  <si>
    <t>D286</t>
  </si>
  <si>
    <t>D223</t>
  </si>
  <si>
    <t>6 h</t>
  </si>
  <si>
    <t>D287</t>
  </si>
  <si>
    <t>1 h</t>
  </si>
  <si>
    <t>D224</t>
  </si>
  <si>
    <t>Bulk=L</t>
  </si>
  <si>
    <t>D271</t>
  </si>
  <si>
    <t>5 h</t>
  </si>
  <si>
    <t>1-1</t>
  </si>
  <si>
    <t>1-2</t>
  </si>
  <si>
    <t>2-3</t>
  </si>
  <si>
    <t>duraton</t>
  </si>
  <si>
    <t>Na</t>
  </si>
  <si>
    <t>Cl</t>
  </si>
  <si>
    <t>CO2</t>
  </si>
  <si>
    <t xml:space="preserve">American Mineralogist: April 2023 Online Materials AM-23-48403 </t>
  </si>
  <si>
    <t>Shatskiy et al.: First data on chloride-carbonate systems at 6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</si>
</sst>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164" fontId="4" fillId="0" borderId="1" xfId="0" applyNumberFormat="1" applyFont="1" applyBorder="1" applyAlignment="1">
      <alignment horizontal="left" vertical="top"/>
    </xf>
    <xf numFmtId="164" fontId="0" fillId="0" borderId="0" xfId="0" applyNumberFormat="1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left"/>
    </xf>
    <xf numFmtId="49" fontId="3" fillId="3" borderId="0" xfId="0" applyNumberFormat="1" applyFont="1" applyFill="1"/>
    <xf numFmtId="0" fontId="3" fillId="3" borderId="0" xfId="0" applyFont="1" applyFill="1"/>
    <xf numFmtId="1" fontId="3" fillId="3" borderId="0" xfId="0" applyNumberFormat="1" applyFont="1" applyFill="1" applyAlignment="1">
      <alignment horizontal="left"/>
    </xf>
    <xf numFmtId="1" fontId="3" fillId="3" borderId="0" xfId="0" applyNumberFormat="1" applyFont="1" applyFill="1"/>
    <xf numFmtId="164" fontId="3" fillId="3" borderId="0" xfId="0" applyNumberFormat="1" applyFont="1" applyFill="1" applyAlignment="1">
      <alignment horizontal="left"/>
    </xf>
    <xf numFmtId="49" fontId="0" fillId="4" borderId="0" xfId="0" applyNumberFormat="1" applyFill="1"/>
    <xf numFmtId="0" fontId="0" fillId="4" borderId="0" xfId="0" applyFill="1"/>
    <xf numFmtId="1" fontId="0" fillId="4" borderId="0" xfId="0" applyNumberFormat="1" applyFill="1" applyAlignment="1">
      <alignment horizontal="left"/>
    </xf>
    <xf numFmtId="1" fontId="0" fillId="4" borderId="0" xfId="0" applyNumberFormat="1" applyFill="1"/>
    <xf numFmtId="164" fontId="0" fillId="4" borderId="0" xfId="0" applyNumberFormat="1" applyFill="1" applyAlignment="1">
      <alignment horizontal="left"/>
    </xf>
    <xf numFmtId="0" fontId="2" fillId="0" borderId="0" xfId="0" applyFont="1"/>
    <xf numFmtId="0" fontId="0" fillId="2" borderId="0" xfId="0" applyFill="1"/>
    <xf numFmtId="49" fontId="0" fillId="2" borderId="0" xfId="0" applyNumberFormat="1" applyFill="1"/>
    <xf numFmtId="1" fontId="0" fillId="2" borderId="0" xfId="0" applyNumberFormat="1" applyFill="1" applyAlignment="1">
      <alignment horizontal="left"/>
    </xf>
    <xf numFmtId="1" fontId="0" fillId="2" borderId="0" xfId="0" applyNumberFormat="1" applyFill="1"/>
    <xf numFmtId="164" fontId="0" fillId="2" borderId="0" xfId="0" applyNumberFormat="1" applyFill="1" applyAlignment="1">
      <alignment horizontal="left"/>
    </xf>
    <xf numFmtId="49" fontId="0" fillId="5" borderId="0" xfId="0" applyNumberFormat="1" applyFill="1"/>
    <xf numFmtId="0" fontId="0" fillId="5" borderId="0" xfId="0" applyFill="1"/>
    <xf numFmtId="1" fontId="0" fillId="5" borderId="0" xfId="0" applyNumberFormat="1" applyFill="1" applyAlignment="1">
      <alignment horizontal="left"/>
    </xf>
    <xf numFmtId="1" fontId="0" fillId="5" borderId="0" xfId="0" applyNumberFormat="1" applyFill="1"/>
    <xf numFmtId="164" fontId="0" fillId="5" borderId="0" xfId="0" applyNumberFormat="1" applyFill="1" applyAlignment="1">
      <alignment horizontal="left"/>
    </xf>
    <xf numFmtId="1" fontId="5" fillId="7" borderId="0" xfId="0" applyNumberFormat="1" applyFont="1" applyFill="1" applyAlignment="1">
      <alignment horizontal="left"/>
    </xf>
    <xf numFmtId="0" fontId="2" fillId="4" borderId="0" xfId="0" applyFont="1" applyFill="1"/>
    <xf numFmtId="0" fontId="2" fillId="5" borderId="0" xfId="0" applyFont="1" applyFill="1"/>
    <xf numFmtId="0" fontId="2" fillId="2" borderId="0" xfId="0" applyFont="1" applyFill="1"/>
    <xf numFmtId="0" fontId="1" fillId="3" borderId="0" xfId="0" applyFont="1" applyFill="1"/>
    <xf numFmtId="0" fontId="2" fillId="8" borderId="0" xfId="0" applyFont="1" applyFill="1"/>
    <xf numFmtId="0" fontId="0" fillId="8" borderId="0" xfId="0" applyFill="1"/>
    <xf numFmtId="49" fontId="0" fillId="8" borderId="0" xfId="0" applyNumberFormat="1" applyFill="1"/>
    <xf numFmtId="1" fontId="0" fillId="8" borderId="0" xfId="0" applyNumberFormat="1" applyFill="1" applyAlignment="1">
      <alignment horizontal="left"/>
    </xf>
    <xf numFmtId="1" fontId="0" fillId="8" borderId="0" xfId="0" applyNumberFormat="1" applyFill="1"/>
    <xf numFmtId="164" fontId="0" fillId="8" borderId="0" xfId="0" applyNumberFormat="1" applyFill="1" applyAlignment="1">
      <alignment horizontal="left"/>
    </xf>
    <xf numFmtId="49" fontId="3" fillId="6" borderId="0" xfId="0" applyNumberFormat="1" applyFont="1" applyFill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49" fontId="3" fillId="3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49" fontId="0" fillId="8" borderId="0" xfId="0" applyNumberFormat="1" applyFill="1" applyAlignment="1">
      <alignment horizontal="left"/>
    </xf>
    <xf numFmtId="0" fontId="2" fillId="8" borderId="0" xfId="0" applyFont="1" applyFill="1" applyAlignment="1">
      <alignment horizontal="left"/>
    </xf>
    <xf numFmtId="0" fontId="0" fillId="8" borderId="0" xfId="0" applyFill="1" applyAlignment="1">
      <alignment horizontal="left"/>
    </xf>
    <xf numFmtId="0" fontId="0" fillId="5" borderId="0" xfId="0" applyFill="1" applyAlignment="1">
      <alignment horizontal="left"/>
    </xf>
    <xf numFmtId="49" fontId="0" fillId="5" borderId="0" xfId="0" applyNumberFormat="1" applyFill="1" applyAlignment="1">
      <alignment horizontal="left"/>
    </xf>
    <xf numFmtId="0" fontId="2" fillId="5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49" fontId="0" fillId="4" borderId="0" xfId="0" applyNumberFormat="1" applyFill="1" applyAlignment="1">
      <alignment horizontal="left"/>
    </xf>
    <xf numFmtId="0" fontId="2" fillId="4" borderId="0" xfId="0" applyFont="1" applyFill="1" applyAlignment="1">
      <alignment horizontal="left"/>
    </xf>
    <xf numFmtId="164" fontId="4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center"/>
    </xf>
    <xf numFmtId="0" fontId="6" fillId="3" borderId="0" xfId="0" applyFont="1" applyFill="1"/>
    <xf numFmtId="0" fontId="5" fillId="4" borderId="0" xfId="0" applyFont="1" applyFill="1"/>
    <xf numFmtId="0" fontId="7" fillId="0" borderId="0" xfId="0" applyFont="1" applyAlignment="1">
      <alignment horizontal="center"/>
    </xf>
    <xf numFmtId="0" fontId="5" fillId="4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5" fillId="2" borderId="0" xfId="0" applyFont="1" applyFill="1"/>
    <xf numFmtId="164" fontId="0" fillId="8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28801" y="1905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474494" y="180975"/>
          <a:ext cx="1812131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907032" y="188302"/>
          <a:ext cx="1814878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338288" y="190500"/>
          <a:ext cx="5473212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57151</xdr:colOff>
      <xdr:row>0</xdr:row>
      <xdr:rowOff>57149</xdr:rowOff>
    </xdr:from>
    <xdr:to>
      <xdr:col>8</xdr:col>
      <xdr:colOff>142875</xdr:colOff>
      <xdr:row>1</xdr:row>
      <xdr:rowOff>133350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7151" y="57149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S1.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1000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657601" y="1905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324725" y="180975"/>
          <a:ext cx="1819275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9754882" y="188302"/>
          <a:ext cx="1817809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2190534" y="19050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47625</xdr:colOff>
      <xdr:row>0</xdr:row>
      <xdr:rowOff>57150</xdr:rowOff>
    </xdr:from>
    <xdr:to>
      <xdr:col>8</xdr:col>
      <xdr:colOff>133349</xdr:colOff>
      <xdr:row>1</xdr:row>
      <xdr:rowOff>133351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47625" y="57150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S2.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1100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657601" y="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7324725" y="0"/>
          <a:ext cx="1819275" cy="18097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9754882" y="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2190534" y="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57150</xdr:colOff>
      <xdr:row>0</xdr:row>
      <xdr:rowOff>57150</xdr:rowOff>
    </xdr:from>
    <xdr:to>
      <xdr:col>8</xdr:col>
      <xdr:colOff>142874</xdr:colOff>
      <xdr:row>1</xdr:row>
      <xdr:rowOff>133351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57150" y="57150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S3.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1200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0</xdr:colOff>
      <xdr:row>2</xdr:row>
      <xdr:rowOff>0</xdr:rowOff>
    </xdr:from>
    <xdr:to>
      <xdr:col>33</xdr:col>
      <xdr:colOff>598609</xdr:colOff>
      <xdr:row>2</xdr:row>
      <xdr:rowOff>188302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8897600" y="38100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365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657601" y="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7324725" y="0"/>
          <a:ext cx="1819275" cy="18097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9754882" y="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2190534" y="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47625</xdr:colOff>
      <xdr:row>0</xdr:row>
      <xdr:rowOff>57150</xdr:rowOff>
    </xdr:from>
    <xdr:to>
      <xdr:col>8</xdr:col>
      <xdr:colOff>133349</xdr:colOff>
      <xdr:row>1</xdr:row>
      <xdr:rowOff>133351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47625" y="57150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S4.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1250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0</xdr:colOff>
      <xdr:row>2</xdr:row>
      <xdr:rowOff>0</xdr:rowOff>
    </xdr:from>
    <xdr:to>
      <xdr:col>33</xdr:col>
      <xdr:colOff>598609</xdr:colOff>
      <xdr:row>2</xdr:row>
      <xdr:rowOff>188302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18897600" y="38100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657601" y="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7324725" y="0"/>
          <a:ext cx="1819275" cy="18097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9754882" y="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12190534" y="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57150</xdr:colOff>
      <xdr:row>0</xdr:row>
      <xdr:rowOff>47625</xdr:rowOff>
    </xdr:from>
    <xdr:to>
      <xdr:col>8</xdr:col>
      <xdr:colOff>142874</xdr:colOff>
      <xdr:row>1</xdr:row>
      <xdr:rowOff>123826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57150" y="47625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S5.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1300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0</xdr:colOff>
      <xdr:row>2</xdr:row>
      <xdr:rowOff>0</xdr:rowOff>
    </xdr:from>
    <xdr:to>
      <xdr:col>33</xdr:col>
      <xdr:colOff>598609</xdr:colOff>
      <xdr:row>2</xdr:row>
      <xdr:rowOff>188302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18897600" y="38100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3657601" y="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7324725" y="0"/>
          <a:ext cx="1819275" cy="18097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9754882" y="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12190534" y="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57150</xdr:colOff>
      <xdr:row>0</xdr:row>
      <xdr:rowOff>47625</xdr:rowOff>
    </xdr:from>
    <xdr:to>
      <xdr:col>8</xdr:col>
      <xdr:colOff>142874</xdr:colOff>
      <xdr:row>1</xdr:row>
      <xdr:rowOff>123826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57150" y="47625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S6.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1400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0</xdr:colOff>
      <xdr:row>2</xdr:row>
      <xdr:rowOff>0</xdr:rowOff>
    </xdr:from>
    <xdr:to>
      <xdr:col>33</xdr:col>
      <xdr:colOff>598609</xdr:colOff>
      <xdr:row>2</xdr:row>
      <xdr:rowOff>188302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18897600" y="38100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3657601" y="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7324725" y="0"/>
          <a:ext cx="1819275" cy="18097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9754882" y="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12190534" y="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57150</xdr:colOff>
      <xdr:row>0</xdr:row>
      <xdr:rowOff>57150</xdr:rowOff>
    </xdr:from>
    <xdr:to>
      <xdr:col>8</xdr:col>
      <xdr:colOff>142874</xdr:colOff>
      <xdr:row>1</xdr:row>
      <xdr:rowOff>133351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57150" y="57150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S7.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1500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0</xdr:colOff>
      <xdr:row>2</xdr:row>
      <xdr:rowOff>0</xdr:rowOff>
    </xdr:from>
    <xdr:to>
      <xdr:col>33</xdr:col>
      <xdr:colOff>598609</xdr:colOff>
      <xdr:row>2</xdr:row>
      <xdr:rowOff>188302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/>
      </xdr:nvSpPr>
      <xdr:spPr>
        <a:xfrm>
          <a:off x="18897600" y="38100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3657601" y="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7324725" y="0"/>
          <a:ext cx="1819275" cy="18097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9754882" y="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12190534" y="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47625</xdr:colOff>
      <xdr:row>0</xdr:row>
      <xdr:rowOff>57150</xdr:rowOff>
    </xdr:from>
    <xdr:to>
      <xdr:col>8</xdr:col>
      <xdr:colOff>133349</xdr:colOff>
      <xdr:row>1</xdr:row>
      <xdr:rowOff>133351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47625" y="57150"/>
          <a:ext cx="4962524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S8.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at 1600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0</xdr:colOff>
      <xdr:row>2</xdr:row>
      <xdr:rowOff>0</xdr:rowOff>
    </xdr:from>
    <xdr:to>
      <xdr:col>33</xdr:col>
      <xdr:colOff>598609</xdr:colOff>
      <xdr:row>2</xdr:row>
      <xdr:rowOff>188302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18897600" y="38100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2</xdr:row>
      <xdr:rowOff>1</xdr:rowOff>
    </xdr:from>
    <xdr:to>
      <xdr:col>11</xdr:col>
      <xdr:colOff>1</xdr:colOff>
      <xdr:row>3</xdr:row>
      <xdr:rowOff>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3657601" y="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mol%,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2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calculated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9525</xdr:colOff>
      <xdr:row>2</xdr:row>
      <xdr:rowOff>0</xdr:rowOff>
    </xdr:from>
    <xdr:to>
      <xdr:col>15</xdr:col>
      <xdr:colOff>0</xdr:colOff>
      <xdr:row>2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7324725" y="0"/>
          <a:ext cx="1819275" cy="18097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mol%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1282</xdr:colOff>
      <xdr:row>2</xdr:row>
      <xdr:rowOff>0</xdr:rowOff>
    </xdr:from>
    <xdr:to>
      <xdr:col>18</xdr:col>
      <xdr:colOff>599891</xdr:colOff>
      <xdr:row>2</xdr:row>
      <xdr:rowOff>188302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9754882" y="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608134</xdr:colOff>
      <xdr:row>2</xdr:row>
      <xdr:rowOff>0</xdr:rowOff>
    </xdr:from>
    <xdr:to>
      <xdr:col>30</xdr:col>
      <xdr:colOff>0</xdr:colOff>
      <xdr:row>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12190534" y="0"/>
          <a:ext cx="6097466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Standard deviation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57150</xdr:colOff>
      <xdr:row>0</xdr:row>
      <xdr:rowOff>57150</xdr:rowOff>
    </xdr:from>
    <xdr:to>
      <xdr:col>10</xdr:col>
      <xdr:colOff>400050</xdr:colOff>
      <xdr:row>1</xdr:row>
      <xdr:rowOff>133351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/>
      </xdr:nvSpPr>
      <xdr:spPr>
        <a:xfrm>
          <a:off x="57150" y="57150"/>
          <a:ext cx="6438900" cy="266701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Table S9. Phase relations in the system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NaCl-CaCO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-MgCO</a:t>
          </a:r>
          <a:r>
            <a:rPr lang="en-US" sz="1100" b="1" baseline="-25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3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under hydrous conditions at 1100 </a:t>
          </a:r>
          <a:r>
            <a:rPr lang="en-US" sz="1100" b="1" baseline="3000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o</a:t>
          </a:r>
          <a:r>
            <a:rPr lang="en-US" sz="1100" b="1" baseline="0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C and 6 GPa</a:t>
          </a: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 .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0</xdr:colOff>
      <xdr:row>2</xdr:row>
      <xdr:rowOff>0</xdr:rowOff>
    </xdr:from>
    <xdr:to>
      <xdr:col>33</xdr:col>
      <xdr:colOff>598609</xdr:colOff>
      <xdr:row>2</xdr:row>
      <xdr:rowOff>188302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/>
      </xdr:nvSpPr>
      <xdr:spPr>
        <a:xfrm>
          <a:off x="18897600" y="381000"/>
          <a:ext cx="1817809" cy="188302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31</xdr:col>
      <xdr:colOff>1</xdr:colOff>
      <xdr:row>2</xdr:row>
      <xdr:rowOff>1</xdr:rowOff>
    </xdr:from>
    <xdr:to>
      <xdr:col>36</xdr:col>
      <xdr:colOff>1</xdr:colOff>
      <xdr:row>3</xdr:row>
      <xdr:rowOff>1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 txBox="1"/>
      </xdr:nvSpPr>
      <xdr:spPr>
        <a:xfrm>
          <a:off x="18897601" y="381001"/>
          <a:ext cx="3048000" cy="1905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Times New Roman" panose="02020603050405020304" pitchFamily="18" charset="0"/>
            </a:rPr>
            <a:t>wt%</a:t>
          </a:r>
          <a:endParaRPr lang="ru-RU">
            <a:effectLst/>
            <a:latin typeface="+mn-lt"/>
            <a:cs typeface="Times New Roman" panose="02020603050405020304" pitchFamily="18" charset="0"/>
          </a:endParaRPr>
        </a:p>
        <a:p>
          <a:pPr algn="ctr"/>
          <a:endParaRPr lang="ru-RU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D20"/>
  <sheetViews>
    <sheetView zoomScaleNormal="10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19" sqref="A19:A20"/>
    </sheetView>
  </sheetViews>
  <sheetFormatPr baseColWidth="10" defaultColWidth="8.83203125" defaultRowHeight="15" x14ac:dyDescent="0.2"/>
  <cols>
    <col min="2" max="2" width="9.1640625" style="1"/>
    <col min="3" max="3" width="9.1640625" style="16"/>
    <col min="4" max="5" width="9.1640625" style="5"/>
    <col min="6" max="6" width="9.1640625" style="4"/>
    <col min="7" max="15" width="9.1640625" style="3"/>
    <col min="16" max="16" width="9.1640625" style="57"/>
    <col min="17" max="20" width="9.1640625" style="3"/>
    <col min="21" max="21" width="9.1640625" style="5"/>
    <col min="22" max="30" width="9.1640625" style="3"/>
  </cols>
  <sheetData>
    <row r="4" spans="1:30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B4" s="3" t="s">
        <v>13</v>
      </c>
      <c r="AC4" s="3" t="s">
        <v>14</v>
      </c>
      <c r="AD4" s="3" t="s">
        <v>15</v>
      </c>
    </row>
    <row r="5" spans="1:30" x14ac:dyDescent="0.2">
      <c r="A5" t="s">
        <v>61</v>
      </c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B5" s="2" t="s">
        <v>8</v>
      </c>
      <c r="AC5" s="2" t="s">
        <v>8</v>
      </c>
      <c r="AD5" s="2" t="s">
        <v>8</v>
      </c>
    </row>
    <row r="7" spans="1:30" s="7" customFormat="1" x14ac:dyDescent="0.2">
      <c r="A7" s="58" t="s">
        <v>1</v>
      </c>
      <c r="B7" s="6" t="s">
        <v>26</v>
      </c>
      <c r="C7" s="31" t="s">
        <v>6</v>
      </c>
      <c r="D7" s="27">
        <f>H7/SUM(G7:H7)*100</f>
        <v>100</v>
      </c>
      <c r="E7" s="27">
        <f>I7/SUM(G7:I7)*100</f>
        <v>18.181818181818183</v>
      </c>
      <c r="F7" s="9"/>
      <c r="G7" s="10">
        <v>0</v>
      </c>
      <c r="H7" s="10">
        <v>40.909090909090899</v>
      </c>
      <c r="I7" s="10">
        <v>9.0909090909090899</v>
      </c>
      <c r="J7" s="10">
        <v>9.0909090909090899</v>
      </c>
      <c r="K7" s="10">
        <v>40.909090909090907</v>
      </c>
      <c r="L7" s="10"/>
      <c r="M7" s="10">
        <f t="shared" ref="M7:M9" si="0">I7/SUM($G7:$I7)*100</f>
        <v>18.181818181818183</v>
      </c>
      <c r="N7" s="10">
        <f t="shared" ref="N7:N9" si="1">H7/SUM($G7:$I7)*100</f>
        <v>81.818181818181827</v>
      </c>
      <c r="O7" s="10">
        <f t="shared" ref="O7:O9" si="2">G7/SUM($G7:$I7)*100</f>
        <v>0</v>
      </c>
      <c r="P7" s="57"/>
      <c r="Q7" s="10">
        <f t="shared" ref="Q7:Q9" si="3">M7*(22.9898+35.4527)*2/($M7*(22.9898+35.4527)*2+$N7*(40.078+12.011+3*15.999)+$O7*(24.305+12.011+3*15.999))*100</f>
        <v>20.604753980453815</v>
      </c>
      <c r="R7" s="10">
        <f t="shared" ref="R7:R9" si="4">N7*(40.078+12.011+3*15.999)/($M7*(22.9898+35.4527)*2+$N7*(40.078+12.011+3*15.999)+$O7*(24.305+12.011+3*15.999))*100</f>
        <v>79.395246019546178</v>
      </c>
      <c r="S7" s="10">
        <f t="shared" ref="S7:S9" si="5">O7*(24.305+12.011+3*15.999)/($M7*(22.9898+35.4527)*2+$N7*(40.078+12.011+3*15.999)+$O7*(24.305+12.011+3*15.999))*100</f>
        <v>0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0" s="12" customFormat="1" x14ac:dyDescent="0.2">
      <c r="A8" s="59" t="s">
        <v>2</v>
      </c>
      <c r="B8" s="11"/>
      <c r="C8" s="28" t="s">
        <v>16</v>
      </c>
      <c r="D8" s="13"/>
      <c r="E8" s="13">
        <f t="shared" ref="E8:E9" si="6">I8/SUM(G8:I8)*100</f>
        <v>99.595895679369718</v>
      </c>
      <c r="F8" s="14"/>
      <c r="G8" s="15">
        <v>0</v>
      </c>
      <c r="H8" s="15">
        <v>0.2020521603151402</v>
      </c>
      <c r="I8" s="15">
        <v>49.797947839684859</v>
      </c>
      <c r="J8" s="15">
        <v>49.962557707625415</v>
      </c>
      <c r="K8" s="15">
        <v>3.7442292374580126E-2</v>
      </c>
      <c r="L8" s="15"/>
      <c r="M8" s="15">
        <f t="shared" si="0"/>
        <v>99.595895679369718</v>
      </c>
      <c r="N8" s="15">
        <f t="shared" si="1"/>
        <v>0.4041043206302804</v>
      </c>
      <c r="O8" s="15">
        <f t="shared" si="2"/>
        <v>0</v>
      </c>
      <c r="P8" s="57"/>
      <c r="Q8" s="15">
        <f t="shared" si="3"/>
        <v>99.653773462882896</v>
      </c>
      <c r="R8" s="15">
        <f t="shared" si="4"/>
        <v>0.34622653711710594</v>
      </c>
      <c r="S8" s="15">
        <f t="shared" si="5"/>
        <v>0</v>
      </c>
      <c r="T8" s="15"/>
      <c r="U8" s="13">
        <v>7</v>
      </c>
      <c r="V8" s="15">
        <v>0</v>
      </c>
      <c r="W8" s="15">
        <v>0.19741645919362008</v>
      </c>
      <c r="X8" s="15">
        <v>0.19741645919362055</v>
      </c>
      <c r="Y8" s="15">
        <v>0.71918796358473491</v>
      </c>
      <c r="Z8" s="15">
        <v>0.71918796358473491</v>
      </c>
      <c r="AA8" s="15"/>
      <c r="AB8" s="15">
        <v>1.4383759271694698</v>
      </c>
      <c r="AC8" s="15">
        <v>0</v>
      </c>
      <c r="AD8" s="15">
        <v>0.39483291838724344</v>
      </c>
    </row>
    <row r="9" spans="1:30" s="23" customFormat="1" x14ac:dyDescent="0.2">
      <c r="B9" s="22"/>
      <c r="C9" s="29" t="s">
        <v>17</v>
      </c>
      <c r="D9" s="24">
        <f t="shared" ref="D9" si="7">H9/SUM(G9:H9)*100</f>
        <v>100</v>
      </c>
      <c r="E9" s="24">
        <f t="shared" si="6"/>
        <v>0</v>
      </c>
      <c r="F9" s="25"/>
      <c r="G9" s="26">
        <v>0</v>
      </c>
      <c r="H9" s="26">
        <v>50</v>
      </c>
      <c r="I9" s="26">
        <v>0</v>
      </c>
      <c r="J9" s="26">
        <v>6.616627407456975E-2</v>
      </c>
      <c r="K9" s="26">
        <v>49.933833725925432</v>
      </c>
      <c r="L9" s="26"/>
      <c r="M9" s="26">
        <f t="shared" si="0"/>
        <v>0</v>
      </c>
      <c r="N9" s="26">
        <f t="shared" si="1"/>
        <v>100</v>
      </c>
      <c r="O9" s="26">
        <f t="shared" si="2"/>
        <v>0</v>
      </c>
      <c r="P9" s="57"/>
      <c r="Q9" s="26">
        <f t="shared" si="3"/>
        <v>0</v>
      </c>
      <c r="R9" s="26">
        <f t="shared" si="4"/>
        <v>100</v>
      </c>
      <c r="S9" s="26">
        <f t="shared" si="5"/>
        <v>0</v>
      </c>
      <c r="T9" s="26"/>
      <c r="U9" s="24">
        <v>9</v>
      </c>
      <c r="V9" s="26">
        <v>0</v>
      </c>
      <c r="W9" s="26">
        <v>0</v>
      </c>
      <c r="X9" s="26">
        <v>0</v>
      </c>
      <c r="Y9" s="26">
        <v>6.601569595179152E-2</v>
      </c>
      <c r="Z9" s="26">
        <v>6.6015695951791117E-2</v>
      </c>
      <c r="AA9" s="26"/>
      <c r="AB9" s="26">
        <v>0.13203139190358304</v>
      </c>
      <c r="AC9" s="26">
        <v>0</v>
      </c>
      <c r="AD9" s="26">
        <v>0</v>
      </c>
    </row>
    <row r="11" spans="1:30" s="7" customFormat="1" x14ac:dyDescent="0.2">
      <c r="A11" s="58" t="s">
        <v>1</v>
      </c>
      <c r="B11" s="6" t="s">
        <v>31</v>
      </c>
      <c r="C11" s="31" t="s">
        <v>6</v>
      </c>
      <c r="D11" s="27">
        <f>H11/SUM(G11:H11)*100</f>
        <v>100</v>
      </c>
      <c r="E11" s="27">
        <f>I11/SUM(G11:I11)*100</f>
        <v>33.333333333333336</v>
      </c>
      <c r="F11" s="9"/>
      <c r="G11" s="10">
        <v>0</v>
      </c>
      <c r="H11" s="10">
        <v>33.333333333333336</v>
      </c>
      <c r="I11" s="10">
        <v>16.666666666666668</v>
      </c>
      <c r="J11" s="10">
        <v>16.666666666666668</v>
      </c>
      <c r="K11" s="10">
        <v>33.333333333333336</v>
      </c>
      <c r="L11" s="10"/>
      <c r="M11" s="10">
        <f t="shared" ref="M11:M13" si="8">I11/SUM($G11:$I11)*100</f>
        <v>33.333333333333336</v>
      </c>
      <c r="N11" s="10">
        <f t="shared" ref="N11:N13" si="9">H11/SUM($G11:$I11)*100</f>
        <v>66.666666666666671</v>
      </c>
      <c r="O11" s="10">
        <f t="shared" ref="O11:O13" si="10">G11/SUM($G11:$I11)*100</f>
        <v>0</v>
      </c>
      <c r="P11" s="57"/>
      <c r="Q11" s="10">
        <f t="shared" ref="Q11:Q13" si="11">M11*(22.9898+35.4527)*2/($M11*(22.9898+35.4527)*2+$N11*(40.078+12.011+3*15.999)+$O11*(24.305+12.011+3*15.999))*100</f>
        <v>36.86561091538745</v>
      </c>
      <c r="R11" s="10">
        <f t="shared" ref="R11:R13" si="12">N11*(40.078+12.011+3*15.999)/($M11*(22.9898+35.4527)*2+$N11*(40.078+12.011+3*15.999)+$O11*(24.305+12.011+3*15.999))*100</f>
        <v>63.134389084612543</v>
      </c>
      <c r="S11" s="10">
        <f t="shared" ref="S11:S13" si="13">O11*(24.305+12.011+3*15.999)/($M11*(22.9898+35.4527)*2+$N11*(40.078+12.011+3*15.999)+$O11*(24.305+12.011+3*15.999))*100</f>
        <v>0</v>
      </c>
      <c r="T11" s="10"/>
      <c r="U11" s="8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s="12" customFormat="1" x14ac:dyDescent="0.2">
      <c r="A12" s="59" t="s">
        <v>2</v>
      </c>
      <c r="B12" s="11"/>
      <c r="C12" s="28" t="s">
        <v>16</v>
      </c>
      <c r="D12" s="13"/>
      <c r="E12" s="13">
        <f t="shared" ref="E12:E13" si="14">I12/SUM(G12:I12)*100</f>
        <v>100</v>
      </c>
      <c r="F12" s="14"/>
      <c r="G12" s="15">
        <v>0</v>
      </c>
      <c r="H12" s="15">
        <v>0</v>
      </c>
      <c r="I12" s="15">
        <v>50</v>
      </c>
      <c r="J12" s="15">
        <v>50.728898870626203</v>
      </c>
      <c r="K12" s="15">
        <v>-0.72889887062620695</v>
      </c>
      <c r="L12" s="15"/>
      <c r="M12" s="15">
        <f t="shared" si="8"/>
        <v>100</v>
      </c>
      <c r="N12" s="15">
        <f t="shared" si="9"/>
        <v>0</v>
      </c>
      <c r="O12" s="15">
        <f t="shared" si="10"/>
        <v>0</v>
      </c>
      <c r="P12" s="57"/>
      <c r="Q12" s="15">
        <f t="shared" si="11"/>
        <v>100</v>
      </c>
      <c r="R12" s="15">
        <f t="shared" si="12"/>
        <v>0</v>
      </c>
      <c r="S12" s="15">
        <f t="shared" si="13"/>
        <v>0</v>
      </c>
      <c r="T12" s="15"/>
      <c r="U12" s="13">
        <v>7</v>
      </c>
      <c r="V12" s="15">
        <v>0</v>
      </c>
      <c r="W12" s="15">
        <v>0</v>
      </c>
      <c r="X12" s="15">
        <v>1.2306961192854808E-14</v>
      </c>
      <c r="Y12" s="15">
        <v>0.15588452433297084</v>
      </c>
      <c r="Z12" s="15">
        <v>0.15588452433296782</v>
      </c>
      <c r="AA12" s="15"/>
      <c r="AB12" s="15">
        <v>0</v>
      </c>
      <c r="AC12" s="15">
        <v>0</v>
      </c>
      <c r="AD12" s="15">
        <v>0</v>
      </c>
    </row>
    <row r="13" spans="1:30" s="23" customFormat="1" x14ac:dyDescent="0.2">
      <c r="B13" s="22"/>
      <c r="C13" s="29" t="s">
        <v>17</v>
      </c>
      <c r="D13" s="24">
        <f t="shared" ref="D13" si="15">H13/SUM(G13:H13)*100</f>
        <v>100</v>
      </c>
      <c r="E13" s="24">
        <f t="shared" si="14"/>
        <v>0</v>
      </c>
      <c r="F13" s="25"/>
      <c r="G13" s="26">
        <v>0</v>
      </c>
      <c r="H13" s="26">
        <v>50</v>
      </c>
      <c r="I13" s="26">
        <v>0</v>
      </c>
      <c r="J13" s="26">
        <v>7.5495415520025574E-2</v>
      </c>
      <c r="K13" s="26">
        <v>49.924504584479969</v>
      </c>
      <c r="L13" s="26"/>
      <c r="M13" s="26">
        <f t="shared" si="8"/>
        <v>0</v>
      </c>
      <c r="N13" s="26">
        <f t="shared" si="9"/>
        <v>100</v>
      </c>
      <c r="O13" s="26">
        <f t="shared" si="10"/>
        <v>0</v>
      </c>
      <c r="P13" s="57"/>
      <c r="Q13" s="26">
        <f t="shared" si="11"/>
        <v>0</v>
      </c>
      <c r="R13" s="26">
        <f t="shared" si="12"/>
        <v>100</v>
      </c>
      <c r="S13" s="26">
        <f t="shared" si="13"/>
        <v>0</v>
      </c>
      <c r="T13" s="26"/>
      <c r="U13" s="24">
        <v>9</v>
      </c>
      <c r="V13" s="26">
        <v>0</v>
      </c>
      <c r="W13" s="26">
        <v>0</v>
      </c>
      <c r="X13" s="26">
        <v>0</v>
      </c>
      <c r="Y13" s="26">
        <v>6.5676744354332253E-2</v>
      </c>
      <c r="Z13" s="26">
        <v>6.5676744354333891E-2</v>
      </c>
      <c r="AA13" s="26"/>
      <c r="AB13" s="26">
        <v>0</v>
      </c>
      <c r="AC13" s="26">
        <v>0</v>
      </c>
      <c r="AD13" s="26">
        <v>0</v>
      </c>
    </row>
    <row r="15" spans="1:30" s="7" customFormat="1" x14ac:dyDescent="0.2">
      <c r="A15" s="58" t="s">
        <v>1</v>
      </c>
      <c r="B15" s="6" t="s">
        <v>4</v>
      </c>
      <c r="C15" s="31" t="s">
        <v>6</v>
      </c>
      <c r="D15" s="27">
        <f>H15/SUM(G15:H15)*100</f>
        <v>100</v>
      </c>
      <c r="E15" s="27">
        <f>I15/SUM(G15:I15)*100</f>
        <v>78.68846881915843</v>
      </c>
      <c r="F15" s="9"/>
      <c r="G15" s="10">
        <v>0</v>
      </c>
      <c r="H15" s="10">
        <v>10.655765590420788</v>
      </c>
      <c r="I15" s="10">
        <v>39.344234409579215</v>
      </c>
      <c r="J15" s="10">
        <v>35.636308726266748</v>
      </c>
      <c r="K15" s="10">
        <v>14.363691273733254</v>
      </c>
      <c r="L15" s="10"/>
      <c r="M15" s="10">
        <f>I15/SUM($G15:$I15)*100</f>
        <v>78.68846881915843</v>
      </c>
      <c r="N15" s="10">
        <f>H15/SUM($G15:$I15)*100</f>
        <v>21.311531180841577</v>
      </c>
      <c r="O15" s="10">
        <f>G15/SUM($G15:$I15)*100</f>
        <v>0</v>
      </c>
      <c r="P15" s="57"/>
      <c r="Q15" s="10">
        <f>M15*(22.9898+35.4527)*2/($M15*(22.9898+35.4527)*2+$N15*(40.078+12.011+3*15.999)+$O15*(24.305+12.011+3*15.999))*100</f>
        <v>81.174809175180442</v>
      </c>
      <c r="R15" s="10">
        <f>N15*(40.078+12.011+3*15.999)/($M15*(22.9898+35.4527)*2+$N15*(40.078+12.011+3*15.999)+$O15*(24.305+12.011+3*15.999))*100</f>
        <v>18.825190824819561</v>
      </c>
      <c r="S15" s="10">
        <f>O15*(24.305+12.011+3*15.999)/($M15*(22.9898+35.4527)*2+$N15*(40.078+12.011+3*15.999)+$O15*(24.305+12.011+3*15.999))*100</f>
        <v>0</v>
      </c>
      <c r="T15" s="10"/>
      <c r="U15" s="8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s="12" customFormat="1" x14ac:dyDescent="0.2">
      <c r="A16" s="59" t="s">
        <v>2</v>
      </c>
      <c r="B16" s="11"/>
      <c r="C16" s="28" t="s">
        <v>16</v>
      </c>
      <c r="D16" s="13"/>
      <c r="E16" s="13">
        <f t="shared" ref="E16:E17" si="16">I16/SUM(G16:I16)*100</f>
        <v>100</v>
      </c>
      <c r="F16" s="14"/>
      <c r="G16" s="15">
        <v>0</v>
      </c>
      <c r="H16" s="15">
        <v>0</v>
      </c>
      <c r="I16" s="15">
        <v>50</v>
      </c>
      <c r="J16" s="15">
        <v>50.815978867025208</v>
      </c>
      <c r="K16" s="15">
        <v>-0.81597886702520872</v>
      </c>
      <c r="L16" s="15"/>
      <c r="M16" s="15">
        <f>I16/SUM($G16:$I16)*100</f>
        <v>100</v>
      </c>
      <c r="N16" s="15">
        <f>H16/SUM($G16:$I16)*100</f>
        <v>0</v>
      </c>
      <c r="O16" s="15">
        <f>G16/SUM($G16:$I16)*100</f>
        <v>0</v>
      </c>
      <c r="P16" s="57"/>
      <c r="Q16" s="15">
        <f>M16*(22.9898+35.4527)*2/($M16*(22.9898+35.4527)*2+$N16*(40.078+12.011+3*15.999)+$O16*(24.305+12.011+3*15.999))*100</f>
        <v>100</v>
      </c>
      <c r="R16" s="15">
        <f>N16*(40.078+12.011+3*15.999)/($M16*(22.9898+35.4527)*2+$N16*(40.078+12.011+3*15.999)+$O16*(24.305+12.011+3*15.999))*100</f>
        <v>0</v>
      </c>
      <c r="S16" s="15">
        <f>O16*(24.305+12.011+3*15.999)/($M16*(22.9898+35.4527)*2+$N16*(40.078+12.011+3*15.999)+$O16*(24.305+12.011+3*15.999))*100</f>
        <v>0</v>
      </c>
      <c r="T16" s="15"/>
      <c r="U16" s="13">
        <v>5</v>
      </c>
      <c r="V16" s="15">
        <v>0</v>
      </c>
      <c r="W16" s="15">
        <v>0</v>
      </c>
      <c r="X16" s="15">
        <v>7.1054273576010019E-15</v>
      </c>
      <c r="Y16" s="15">
        <v>0.45973733095231034</v>
      </c>
      <c r="Z16" s="15">
        <v>0.45973733095231434</v>
      </c>
      <c r="AA16" s="15"/>
      <c r="AB16" s="15">
        <v>0</v>
      </c>
      <c r="AC16" s="15">
        <v>0</v>
      </c>
      <c r="AD16" s="15">
        <v>0</v>
      </c>
    </row>
    <row r="17" spans="1:30" s="23" customFormat="1" x14ac:dyDescent="0.2">
      <c r="B17" s="22"/>
      <c r="C17" s="29" t="s">
        <v>17</v>
      </c>
      <c r="D17" s="24">
        <f t="shared" ref="D17" si="17">H17/SUM(G17:H17)*100</f>
        <v>100</v>
      </c>
      <c r="E17" s="24">
        <f t="shared" si="16"/>
        <v>7.9988372306047301E-2</v>
      </c>
      <c r="F17" s="25"/>
      <c r="G17" s="26">
        <v>0</v>
      </c>
      <c r="H17" s="26">
        <v>49.960005813846976</v>
      </c>
      <c r="I17" s="26">
        <v>3.999418615302365E-2</v>
      </c>
      <c r="J17" s="26">
        <v>0.28803272233138094</v>
      </c>
      <c r="K17" s="26">
        <v>49.711967277668613</v>
      </c>
      <c r="L17" s="26"/>
      <c r="M17" s="26">
        <f>I17/SUM($G17:$I17)*100</f>
        <v>7.9988372306047301E-2</v>
      </c>
      <c r="N17" s="26">
        <f>H17/SUM($G17:$I17)*100</f>
        <v>99.920011627693953</v>
      </c>
      <c r="O17" s="26">
        <f>G17/SUM($G17:$I17)*100</f>
        <v>0</v>
      </c>
      <c r="P17" s="57"/>
      <c r="Q17" s="26">
        <f>M17*(22.9898+35.4527)*2/($M17*(22.9898+35.4527)*2+$N17*(40.078+12.011+3*15.999)+$O17*(24.305+12.011+3*15.999))*100</f>
        <v>9.3401533057109701E-2</v>
      </c>
      <c r="R17" s="26">
        <f>N17*(40.078+12.011+3*15.999)/($M17*(22.9898+35.4527)*2+$N17*(40.078+12.011+3*15.999)+$O17*(24.305+12.011+3*15.999))*100</f>
        <v>99.906598466942881</v>
      </c>
      <c r="S17" s="26">
        <f>O17*(24.305+12.011+3*15.999)/($M17*(22.9898+35.4527)*2+$N17*(40.078+12.011+3*15.999)+$O17*(24.305+12.011+3*15.999))*100</f>
        <v>0</v>
      </c>
      <c r="T17" s="26"/>
      <c r="U17" s="24">
        <v>7</v>
      </c>
      <c r="V17" s="26">
        <v>0</v>
      </c>
      <c r="W17" s="26">
        <v>0.10581467044932656</v>
      </c>
      <c r="X17" s="26">
        <v>0.10581467044932362</v>
      </c>
      <c r="Y17" s="26">
        <v>4.2851837516666096E-2</v>
      </c>
      <c r="Z17" s="26">
        <v>4.2851837516666567E-2</v>
      </c>
      <c r="AA17" s="26"/>
      <c r="AB17" s="26">
        <v>0.21162934089864729</v>
      </c>
      <c r="AC17" s="26">
        <v>0.21162934089864774</v>
      </c>
      <c r="AD17" s="26">
        <v>0</v>
      </c>
    </row>
    <row r="19" spans="1:30" x14ac:dyDescent="0.2">
      <c r="A19" t="s">
        <v>65</v>
      </c>
    </row>
    <row r="20" spans="1:30" x14ac:dyDescent="0.2">
      <c r="A20" t="s">
        <v>66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D32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31" sqref="A31:A32"/>
    </sheetView>
  </sheetViews>
  <sheetFormatPr baseColWidth="10" defaultColWidth="8.83203125" defaultRowHeight="15" x14ac:dyDescent="0.2"/>
  <cols>
    <col min="3" max="3" width="9.1640625" style="16"/>
    <col min="16" max="16" width="9.1640625" style="55"/>
  </cols>
  <sheetData>
    <row r="3" spans="1:30" x14ac:dyDescent="0.2">
      <c r="B3" s="1"/>
      <c r="D3" s="5"/>
      <c r="E3" s="5"/>
      <c r="F3" s="4"/>
      <c r="G3" s="3"/>
      <c r="H3" s="3"/>
      <c r="I3" s="3"/>
      <c r="J3" s="3"/>
      <c r="K3" s="3"/>
      <c r="L3" s="3"/>
      <c r="M3" s="3"/>
      <c r="N3" s="3"/>
      <c r="O3" s="3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</row>
    <row r="4" spans="1:30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F4" s="4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</row>
    <row r="5" spans="1:30" x14ac:dyDescent="0.2">
      <c r="B5" s="1"/>
      <c r="D5" s="5"/>
      <c r="E5" s="5"/>
      <c r="F5" s="4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6" spans="1:30" x14ac:dyDescent="0.2">
      <c r="B6" s="1"/>
      <c r="D6" s="5"/>
      <c r="E6" s="5"/>
      <c r="F6" s="4"/>
      <c r="G6" s="54"/>
      <c r="H6" s="54"/>
      <c r="I6" s="54"/>
      <c r="J6" s="54"/>
      <c r="K6" s="54"/>
      <c r="L6" s="3"/>
      <c r="M6" s="54"/>
      <c r="N6" s="54"/>
      <c r="O6" s="54"/>
      <c r="P6" s="56"/>
      <c r="Q6" s="3"/>
      <c r="R6" s="3"/>
      <c r="S6" s="3"/>
      <c r="T6" s="3"/>
      <c r="U6" s="5"/>
      <c r="V6" s="54"/>
      <c r="W6" s="54"/>
      <c r="X6" s="54"/>
      <c r="Y6" s="54"/>
      <c r="Z6" s="54"/>
      <c r="AA6" s="3"/>
      <c r="AB6" s="54"/>
      <c r="AC6" s="54"/>
      <c r="AD6" s="54"/>
    </row>
    <row r="7" spans="1:30" s="7" customFormat="1" x14ac:dyDescent="0.2">
      <c r="A7" s="58" t="s">
        <v>27</v>
      </c>
      <c r="B7" s="6" t="s">
        <v>4</v>
      </c>
      <c r="C7" s="31" t="s">
        <v>6</v>
      </c>
      <c r="D7" s="27">
        <f>H7/SUM(G7:H7)*100</f>
        <v>0</v>
      </c>
      <c r="E7" s="27">
        <f>I7/SUM(G7:I7)*100</f>
        <v>46.153846153846153</v>
      </c>
      <c r="F7" s="9"/>
      <c r="G7" s="10">
        <v>26.923076923076923</v>
      </c>
      <c r="H7" s="10">
        <v>0</v>
      </c>
      <c r="I7" s="10">
        <v>23.076923076923077</v>
      </c>
      <c r="J7" s="10">
        <v>23.076923076923077</v>
      </c>
      <c r="K7" s="10">
        <v>26.923076923076923</v>
      </c>
      <c r="L7" s="10"/>
      <c r="M7" s="10">
        <f>I7/SUM($G7:$I7)*100</f>
        <v>46.153846153846153</v>
      </c>
      <c r="N7" s="10">
        <f>H7/SUM($G7:$I7)*100</f>
        <v>0</v>
      </c>
      <c r="O7" s="10">
        <f>G7/SUM($G7:$I7)*100</f>
        <v>53.846153846153847</v>
      </c>
      <c r="P7" s="55"/>
      <c r="Q7" s="10">
        <f>M7*(22.9898+35.4527)*2/($M7*(22.9898+35.4527)*2+$N7*(40.078+12.011+3*15.999)+$O7*(24.305+12.011+3*15.999))*100</f>
        <v>54.30193240268494</v>
      </c>
      <c r="R7" s="10">
        <f>N7*(40.078+12.011+3*15.999)/($M7*(22.9898+35.4527)*2+$N7*(40.078+12.011+3*15.999)+$O7*(24.305+12.011+3*15.999))*100</f>
        <v>0</v>
      </c>
      <c r="S7" s="10">
        <f>O7*(24.305+12.011+3*15.999)/($M7*(22.9898+35.4527)*2+$N7*(40.078+12.011+3*15.999)+$O7*(24.305+12.011+3*15.999))*100</f>
        <v>45.69806759731506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0" s="12" customFormat="1" x14ac:dyDescent="0.2">
      <c r="A8" s="59" t="s">
        <v>28</v>
      </c>
      <c r="B8" s="11"/>
      <c r="C8" s="28" t="s">
        <v>16</v>
      </c>
      <c r="D8" s="13"/>
      <c r="E8" s="13">
        <f t="shared" ref="E8:E9" si="0">I8/SUM(G8:I8)*100</f>
        <v>100</v>
      </c>
      <c r="F8" s="14"/>
      <c r="G8" s="15">
        <v>0</v>
      </c>
      <c r="H8" s="15">
        <v>0</v>
      </c>
      <c r="I8" s="15">
        <v>50</v>
      </c>
      <c r="J8" s="15">
        <v>51.0891359285391</v>
      </c>
      <c r="K8" s="15">
        <v>-1.0891359285391033</v>
      </c>
      <c r="L8" s="15"/>
      <c r="M8" s="15">
        <f t="shared" ref="M8:M9" si="1">I8/SUM($G8:$I8)*100</f>
        <v>100</v>
      </c>
      <c r="N8" s="15">
        <f t="shared" ref="N8:N9" si="2">H8/SUM($G8:$I8)*100</f>
        <v>0</v>
      </c>
      <c r="O8" s="15">
        <f t="shared" ref="O8:O9" si="3">G8/SUM($G8:$I8)*100</f>
        <v>0</v>
      </c>
      <c r="P8" s="55"/>
      <c r="Q8" s="15">
        <f t="shared" ref="Q8:Q9" si="4">M8*(22.9898+35.4527)*2/($M8*(22.9898+35.4527)*2+$N8*(40.078+12.011+3*15.999)+$O8*(24.305+12.011+3*15.999))*100</f>
        <v>100</v>
      </c>
      <c r="R8" s="15">
        <f t="shared" ref="R8:R9" si="5">N8*(40.078+12.011+3*15.999)/($M8*(22.9898+35.4527)*2+$N8*(40.078+12.011+3*15.999)+$O8*(24.305+12.011+3*15.999))*100</f>
        <v>0</v>
      </c>
      <c r="S8" s="15">
        <f t="shared" ref="S8:S9" si="6">O8*(24.305+12.011+3*15.999)/($M8*(22.9898+35.4527)*2+$N8*(40.078+12.011+3*15.999)+$O8*(24.305+12.011+3*15.999))*100</f>
        <v>0</v>
      </c>
      <c r="T8" s="15"/>
      <c r="U8" s="13">
        <v>5</v>
      </c>
      <c r="V8" s="15">
        <v>0</v>
      </c>
      <c r="W8" s="15">
        <v>0</v>
      </c>
      <c r="X8" s="15">
        <v>0</v>
      </c>
      <c r="Y8" s="15">
        <v>0.47098493378101514</v>
      </c>
      <c r="Z8" s="15">
        <v>0.47098493378101386</v>
      </c>
      <c r="AA8" s="15"/>
      <c r="AB8" s="15">
        <v>0</v>
      </c>
      <c r="AC8" s="15">
        <v>0</v>
      </c>
      <c r="AD8" s="15">
        <v>0</v>
      </c>
    </row>
    <row r="9" spans="1:30" s="17" customFormat="1" x14ac:dyDescent="0.2">
      <c r="B9" s="18"/>
      <c r="C9" s="30" t="s">
        <v>18</v>
      </c>
      <c r="D9" s="19">
        <f t="shared" ref="D9" si="7">H9/SUM(G9:H9)*100</f>
        <v>0.31076354493493608</v>
      </c>
      <c r="E9" s="19">
        <f t="shared" si="0"/>
        <v>0</v>
      </c>
      <c r="F9" s="20"/>
      <c r="G9" s="21">
        <v>49.844618227532528</v>
      </c>
      <c r="H9" s="21">
        <v>0.15538177246746804</v>
      </c>
      <c r="I9" s="21">
        <v>0</v>
      </c>
      <c r="J9" s="21">
        <v>9.2771182837823957E-2</v>
      </c>
      <c r="K9" s="21">
        <v>49.907228817162171</v>
      </c>
      <c r="L9" s="21"/>
      <c r="M9" s="21">
        <f t="shared" si="1"/>
        <v>0</v>
      </c>
      <c r="N9" s="21">
        <f t="shared" si="2"/>
        <v>0.31076354493493608</v>
      </c>
      <c r="O9" s="21">
        <f t="shared" si="3"/>
        <v>99.689236455065057</v>
      </c>
      <c r="P9" s="55"/>
      <c r="Q9" s="21">
        <f t="shared" si="4"/>
        <v>0</v>
      </c>
      <c r="R9" s="21">
        <f t="shared" si="5"/>
        <v>0.36868582998021032</v>
      </c>
      <c r="S9" s="21">
        <f t="shared" si="6"/>
        <v>99.631314170019778</v>
      </c>
      <c r="T9" s="21"/>
      <c r="U9" s="19">
        <v>5</v>
      </c>
      <c r="V9" s="21">
        <v>3.4743416642444673E-2</v>
      </c>
      <c r="W9" s="21">
        <v>3.474341664244722E-2</v>
      </c>
      <c r="X9" s="21">
        <v>0</v>
      </c>
      <c r="Y9" s="21">
        <v>2.8232144994390085E-2</v>
      </c>
      <c r="Z9" s="21">
        <v>2.8232144994388076E-2</v>
      </c>
      <c r="AA9" s="21"/>
      <c r="AB9" s="21">
        <v>0</v>
      </c>
      <c r="AC9" s="21">
        <v>6.9486833284894439E-2</v>
      </c>
      <c r="AD9" s="21">
        <v>6.9486833284893385E-2</v>
      </c>
    </row>
    <row r="11" spans="1:30" s="7" customFormat="1" x14ac:dyDescent="0.2">
      <c r="A11" s="58" t="s">
        <v>27</v>
      </c>
      <c r="B11" s="6" t="s">
        <v>29</v>
      </c>
      <c r="C11" s="31" t="s">
        <v>6</v>
      </c>
      <c r="D11" s="27">
        <f>H11/SUM(G11:H11)*100</f>
        <v>0</v>
      </c>
      <c r="E11" s="27">
        <f>I11/SUM(G11:I11)*100</f>
        <v>82.352941176470594</v>
      </c>
      <c r="F11" s="9"/>
      <c r="G11" s="10">
        <v>8.8235294117647065</v>
      </c>
      <c r="H11" s="10">
        <v>0</v>
      </c>
      <c r="I11" s="10">
        <v>41.176470588235297</v>
      </c>
      <c r="J11" s="10">
        <v>41.176470588235297</v>
      </c>
      <c r="K11" s="10">
        <v>8.8235294117647065</v>
      </c>
      <c r="L11" s="10"/>
      <c r="M11" s="10">
        <f>I11/SUM($G11:$I11)*100</f>
        <v>82.352941176470594</v>
      </c>
      <c r="N11" s="10">
        <f>H11/SUM($G11:$I11)*100</f>
        <v>0</v>
      </c>
      <c r="O11" s="10">
        <f>G11/SUM($G11:$I11)*100</f>
        <v>17.647058823529413</v>
      </c>
      <c r="P11" s="55"/>
      <c r="Q11" s="10">
        <f>M11*(22.9898+35.4527)*2/($M11*(22.9898+35.4527)*2+$N11*(40.078+12.011+3*15.999)+$O11*(24.305+12.011+3*15.999))*100</f>
        <v>86.612231114856115</v>
      </c>
      <c r="R11" s="10">
        <f>N11*(40.078+12.011+3*15.999)/($M11*(22.9898+35.4527)*2+$N11*(40.078+12.011+3*15.999)+$O11*(24.305+12.011+3*15.999))*100</f>
        <v>0</v>
      </c>
      <c r="S11" s="10">
        <f>O11*(24.305+12.011+3*15.999)/($M11*(22.9898+35.4527)*2+$N11*(40.078+12.011+3*15.999)+$O11*(24.305+12.011+3*15.999))*100</f>
        <v>13.387768885143881</v>
      </c>
      <c r="T11" s="10"/>
      <c r="U11" s="8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s="12" customFormat="1" x14ac:dyDescent="0.2">
      <c r="A12" s="59" t="s">
        <v>28</v>
      </c>
      <c r="B12" s="11"/>
      <c r="C12" s="28" t="s">
        <v>16</v>
      </c>
      <c r="D12" s="13"/>
      <c r="E12" s="13">
        <f t="shared" ref="E12:E13" si="8">I12/SUM(G12:I12)*100</f>
        <v>100</v>
      </c>
      <c r="F12" s="14"/>
      <c r="G12" s="15">
        <v>0</v>
      </c>
      <c r="H12" s="15">
        <v>0</v>
      </c>
      <c r="I12" s="15">
        <v>50</v>
      </c>
      <c r="J12" s="15">
        <v>50.900871509825187</v>
      </c>
      <c r="K12" s="15">
        <v>-0.90087150982518094</v>
      </c>
      <c r="L12" s="15"/>
      <c r="M12" s="15">
        <f t="shared" ref="M12:M13" si="9">I12/SUM($G12:$I12)*100</f>
        <v>100</v>
      </c>
      <c r="N12" s="15">
        <f t="shared" ref="N12:N13" si="10">H12/SUM($G12:$I12)*100</f>
        <v>0</v>
      </c>
      <c r="O12" s="15">
        <f t="shared" ref="O12:O13" si="11">G12/SUM($G12:$I12)*100</f>
        <v>0</v>
      </c>
      <c r="P12" s="55"/>
      <c r="Q12" s="15">
        <f t="shared" ref="Q12:Q13" si="12">M12*(22.9898+35.4527)*2/($M12*(22.9898+35.4527)*2+$N12*(40.078+12.011+3*15.999)+$O12*(24.305+12.011+3*15.999))*100</f>
        <v>100</v>
      </c>
      <c r="R12" s="15">
        <f t="shared" ref="R12:R13" si="13">N12*(40.078+12.011+3*15.999)/($M12*(22.9898+35.4527)*2+$N12*(40.078+12.011+3*15.999)+$O12*(24.305+12.011+3*15.999))*100</f>
        <v>0</v>
      </c>
      <c r="S12" s="15">
        <f t="shared" ref="S12:S13" si="14">O12*(24.305+12.011+3*15.999)/($M12*(22.9898+35.4527)*2+$N12*(40.078+12.011+3*15.999)+$O12*(24.305+12.011+3*15.999))*100</f>
        <v>0</v>
      </c>
      <c r="T12" s="15"/>
      <c r="U12" s="13">
        <v>5</v>
      </c>
      <c r="V12" s="15">
        <v>0</v>
      </c>
      <c r="W12" s="15">
        <v>0</v>
      </c>
      <c r="X12" s="15">
        <v>0</v>
      </c>
      <c r="Y12" s="15">
        <v>0.28546876991854148</v>
      </c>
      <c r="Z12" s="15">
        <v>0.28546876991854092</v>
      </c>
      <c r="AA12" s="15"/>
      <c r="AB12" s="15">
        <v>0</v>
      </c>
      <c r="AC12" s="15">
        <v>0</v>
      </c>
      <c r="AD12" s="15">
        <v>0</v>
      </c>
    </row>
    <row r="13" spans="1:30" s="17" customFormat="1" x14ac:dyDescent="0.2">
      <c r="B13" s="18"/>
      <c r="C13" s="30" t="s">
        <v>18</v>
      </c>
      <c r="D13" s="19">
        <f t="shared" ref="D13" si="15">H13/SUM(G13:H13)*100</f>
        <v>0.4009164868430467</v>
      </c>
      <c r="E13" s="19">
        <f t="shared" si="8"/>
        <v>0</v>
      </c>
      <c r="F13" s="20"/>
      <c r="G13" s="21">
        <v>49.799541756578471</v>
      </c>
      <c r="H13" s="21">
        <v>0.20045824342152332</v>
      </c>
      <c r="I13" s="21">
        <v>0</v>
      </c>
      <c r="J13" s="21">
        <v>8.9841839373479448E-2</v>
      </c>
      <c r="K13" s="21">
        <v>49.910158160626516</v>
      </c>
      <c r="L13" s="21"/>
      <c r="M13" s="21">
        <f t="shared" si="9"/>
        <v>0</v>
      </c>
      <c r="N13" s="21">
        <f t="shared" si="10"/>
        <v>0.4009164868430467</v>
      </c>
      <c r="O13" s="21">
        <f t="shared" si="11"/>
        <v>99.599083513156955</v>
      </c>
      <c r="P13" s="55"/>
      <c r="Q13" s="21">
        <f t="shared" si="12"/>
        <v>0</v>
      </c>
      <c r="R13" s="21">
        <f t="shared" si="13"/>
        <v>0.47556194894806358</v>
      </c>
      <c r="S13" s="21">
        <f t="shared" si="14"/>
        <v>99.524438051051931</v>
      </c>
      <c r="T13" s="21"/>
      <c r="U13" s="19">
        <v>5</v>
      </c>
      <c r="V13" s="21">
        <v>0.2</v>
      </c>
      <c r="W13" s="21">
        <v>0.20045824342152332</v>
      </c>
      <c r="X13" s="21">
        <v>0</v>
      </c>
      <c r="Y13" s="21">
        <v>8.9841839373479448E-2</v>
      </c>
      <c r="Z13" s="21">
        <v>0.1</v>
      </c>
      <c r="AA13" s="21"/>
      <c r="AB13" s="21">
        <v>0</v>
      </c>
      <c r="AC13" s="21">
        <v>0</v>
      </c>
      <c r="AD13" s="21">
        <v>0</v>
      </c>
    </row>
    <row r="15" spans="1:30" s="7" customFormat="1" x14ac:dyDescent="0.2">
      <c r="A15" s="58" t="s">
        <v>33</v>
      </c>
      <c r="B15" s="6" t="s">
        <v>25</v>
      </c>
      <c r="C15" s="31" t="s">
        <v>6</v>
      </c>
      <c r="D15" s="27">
        <f>H15/SUM(G15:H15)*100</f>
        <v>100</v>
      </c>
      <c r="E15" s="27">
        <f>I15/SUM(G15:I15)*100</f>
        <v>33.333333333333336</v>
      </c>
      <c r="F15" s="9"/>
      <c r="G15" s="10">
        <v>0</v>
      </c>
      <c r="H15" s="10">
        <v>33.333333333333336</v>
      </c>
      <c r="I15" s="10">
        <v>16.666666666666668</v>
      </c>
      <c r="J15" s="10">
        <v>16.666666666666668</v>
      </c>
      <c r="K15" s="10">
        <v>33.333333333333336</v>
      </c>
      <c r="L15" s="10"/>
      <c r="M15" s="10">
        <f>I15/SUM($G15:$I15)*100</f>
        <v>33.333333333333336</v>
      </c>
      <c r="N15" s="10">
        <f>H15/SUM($G15:$I15)*100</f>
        <v>66.666666666666671</v>
      </c>
      <c r="O15" s="10">
        <f>G15/SUM($G15:$I15)*100</f>
        <v>0</v>
      </c>
      <c r="P15" s="55"/>
      <c r="Q15" s="10">
        <f>M15*(22.9898+35.4527)*2/($M15*(22.9898+35.4527)*2+$N15*(40.078+12.011+3*15.999)+$O15*(24.305+12.011+3*15.999))*100</f>
        <v>36.86561091538745</v>
      </c>
      <c r="R15" s="10">
        <f>N15*(40.078+12.011+3*15.999)/($M15*(22.9898+35.4527)*2+$N15*(40.078+12.011+3*15.999)+$O15*(24.305+12.011+3*15.999))*100</f>
        <v>63.134389084612543</v>
      </c>
      <c r="S15" s="10">
        <f>O15*(24.305+12.011+3*15.999)/($M15*(22.9898+35.4527)*2+$N15*(40.078+12.011+3*15.999)+$O15*(24.305+12.011+3*15.999))*100</f>
        <v>0</v>
      </c>
      <c r="T15" s="10"/>
      <c r="U15" s="8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s="12" customFormat="1" x14ac:dyDescent="0.2">
      <c r="A16" s="59" t="s">
        <v>34</v>
      </c>
      <c r="B16" s="11"/>
      <c r="C16" s="28" t="s">
        <v>16</v>
      </c>
      <c r="D16" s="13"/>
      <c r="E16" s="13">
        <f t="shared" ref="E16:E17" si="16">I16/SUM(G16:I16)*100</f>
        <v>99.733778973254672</v>
      </c>
      <c r="F16" s="14"/>
      <c r="G16" s="15">
        <v>0</v>
      </c>
      <c r="H16" s="15">
        <v>0.1331105133726653</v>
      </c>
      <c r="I16" s="15">
        <v>49.866889486627329</v>
      </c>
      <c r="J16" s="15">
        <v>49.702875342698391</v>
      </c>
      <c r="K16" s="15">
        <v>0.29712465730159793</v>
      </c>
      <c r="L16" s="15"/>
      <c r="M16" s="15">
        <f>I16/SUM($G16:$I16)*100</f>
        <v>99.733778973254672</v>
      </c>
      <c r="N16" s="15">
        <f>H16/SUM($G16:$I16)*100</f>
        <v>0.26622102674533066</v>
      </c>
      <c r="O16" s="15">
        <f>G16/SUM($G16:$I16)*100</f>
        <v>0</v>
      </c>
      <c r="P16" s="55"/>
      <c r="Q16" s="15">
        <f>M16*(22.9898+35.4527)*2/($M16*(22.9898+35.4527)*2+$N16*(40.078+12.011+3*15.999)+$O16*(24.305+12.011+3*15.999))*100</f>
        <v>99.771953659763795</v>
      </c>
      <c r="R16" s="15">
        <f>N16*(40.078+12.011+3*15.999)/($M16*(22.9898+35.4527)*2+$N16*(40.078+12.011+3*15.999)+$O16*(24.305+12.011+3*15.999))*100</f>
        <v>0.22804634023619383</v>
      </c>
      <c r="S16" s="15">
        <f>O16*(24.305+12.011+3*15.999)/($M16*(22.9898+35.4527)*2+$N16*(40.078+12.011+3*15.999)+$O16*(24.305+12.011+3*15.999))*100</f>
        <v>0</v>
      </c>
      <c r="T16" s="15"/>
      <c r="U16" s="13">
        <v>1</v>
      </c>
      <c r="V16" s="15"/>
      <c r="W16" s="15"/>
      <c r="X16" s="15"/>
      <c r="Y16" s="15"/>
      <c r="Z16" s="15"/>
      <c r="AA16" s="15"/>
      <c r="AB16" s="15"/>
      <c r="AC16" s="15"/>
      <c r="AD16" s="15"/>
    </row>
    <row r="17" spans="1:30" s="23" customFormat="1" x14ac:dyDescent="0.2">
      <c r="B17" s="22"/>
      <c r="C17" s="29" t="s">
        <v>17</v>
      </c>
      <c r="D17" s="24">
        <f t="shared" ref="D17" si="17">H17/SUM(G17:H17)*100</f>
        <v>100</v>
      </c>
      <c r="E17" s="24">
        <f t="shared" si="16"/>
        <v>0</v>
      </c>
      <c r="F17" s="25"/>
      <c r="G17" s="26">
        <v>0</v>
      </c>
      <c r="H17" s="26">
        <v>50</v>
      </c>
      <c r="I17" s="26">
        <v>0</v>
      </c>
      <c r="J17" s="26">
        <v>0.10809245467156497</v>
      </c>
      <c r="K17" s="26">
        <v>49.863422202777798</v>
      </c>
      <c r="L17" s="26"/>
      <c r="M17" s="26">
        <f>I17/SUM($G17:$I17)*100</f>
        <v>0</v>
      </c>
      <c r="N17" s="26">
        <f>H17/SUM($G17:$I17)*100</f>
        <v>100</v>
      </c>
      <c r="O17" s="26">
        <f>G17/SUM($G17:$I17)*100</f>
        <v>0</v>
      </c>
      <c r="P17" s="55"/>
      <c r="Q17" s="26">
        <f>M17*(22.9898+35.4527)*2/($M17*(22.9898+35.4527)*2+$N17*(40.078+12.011+3*15.999)+$O17*(24.305+12.011+3*15.999))*100</f>
        <v>0</v>
      </c>
      <c r="R17" s="26">
        <f>N17*(40.078+12.011+3*15.999)/($M17*(22.9898+35.4527)*2+$N17*(40.078+12.011+3*15.999)+$O17*(24.305+12.011+3*15.999))*100</f>
        <v>100</v>
      </c>
      <c r="S17" s="26">
        <f>O17*(24.305+12.011+3*15.999)/($M17*(22.9898+35.4527)*2+$N17*(40.078+12.011+3*15.999)+$O17*(24.305+12.011+3*15.999))*100</f>
        <v>0</v>
      </c>
      <c r="T17" s="26"/>
      <c r="U17" s="24">
        <v>5</v>
      </c>
      <c r="V17" s="26">
        <v>0</v>
      </c>
      <c r="W17" s="26">
        <v>0</v>
      </c>
      <c r="X17" s="26">
        <v>0</v>
      </c>
      <c r="Y17" s="26">
        <v>1.0656479951946888E-2</v>
      </c>
      <c r="Z17" s="26">
        <v>5.0940837715903006E-2</v>
      </c>
      <c r="AA17" s="26"/>
      <c r="AB17" s="26">
        <v>0</v>
      </c>
      <c r="AC17" s="26">
        <v>0</v>
      </c>
      <c r="AD17" s="26">
        <v>0</v>
      </c>
    </row>
    <row r="19" spans="1:30" s="7" customFormat="1" x14ac:dyDescent="0.2">
      <c r="A19" s="58" t="s">
        <v>27</v>
      </c>
      <c r="B19" s="6" t="s">
        <v>31</v>
      </c>
      <c r="C19" s="31" t="s">
        <v>6</v>
      </c>
      <c r="D19" s="27">
        <f>H19/SUM(G19:H19)*100</f>
        <v>100</v>
      </c>
      <c r="E19" s="27">
        <f>I19/SUM(G19:I19)*100</f>
        <v>46.15384615384616</v>
      </c>
      <c r="F19" s="9"/>
      <c r="G19" s="10">
        <v>0</v>
      </c>
      <c r="H19" s="10">
        <v>26.923076923076923</v>
      </c>
      <c r="I19" s="10">
        <v>23.07692307692308</v>
      </c>
      <c r="J19" s="10">
        <v>23.076923076923102</v>
      </c>
      <c r="K19" s="10">
        <v>26.923076923076923</v>
      </c>
      <c r="L19" s="10"/>
      <c r="M19" s="10">
        <f>I19/SUM($G19:$I19)*100</f>
        <v>46.15384615384616</v>
      </c>
      <c r="N19" s="10">
        <f>H19/SUM($G19:$I19)*100</f>
        <v>53.846153846153847</v>
      </c>
      <c r="O19" s="10">
        <f>G19/SUM($G19:$I19)*100</f>
        <v>0</v>
      </c>
      <c r="P19" s="55"/>
      <c r="Q19" s="10">
        <f>M19*(22.9898+35.4527)*2/($M19*(22.9898+35.4527)*2+$N19*(40.078+12.011+3*15.999)+$O19*(24.305+12.011+3*15.999))*100</f>
        <v>50.025251228322453</v>
      </c>
      <c r="R19" s="10">
        <f>N19*(40.078+12.011+3*15.999)/($M19*(22.9898+35.4527)*2+$N19*(40.078+12.011+3*15.999)+$O19*(24.305+12.011+3*15.999))*100</f>
        <v>49.974748771677532</v>
      </c>
      <c r="S19" s="10">
        <f>O19*(24.305+12.011+3*15.999)/($M19*(22.9898+35.4527)*2+$N19*(40.078+12.011+3*15.999)+$O19*(24.305+12.011+3*15.999))*100</f>
        <v>0</v>
      </c>
      <c r="T19" s="10"/>
      <c r="U19" s="8"/>
      <c r="V19" s="10"/>
      <c r="W19" s="10"/>
      <c r="X19" s="10"/>
      <c r="Y19" s="10"/>
      <c r="Z19" s="10"/>
      <c r="AA19" s="10"/>
      <c r="AB19" s="10"/>
      <c r="AC19" s="10"/>
      <c r="AD19" s="10"/>
    </row>
    <row r="20" spans="1:30" s="12" customFormat="1" x14ac:dyDescent="0.2">
      <c r="A20" s="59" t="s">
        <v>28</v>
      </c>
      <c r="B20" s="11"/>
      <c r="C20" s="28" t="s">
        <v>16</v>
      </c>
      <c r="D20" s="13"/>
      <c r="E20" s="13">
        <f t="shared" ref="E20:E21" si="18">I20/SUM(G20:I20)*100</f>
        <v>99.726536592191835</v>
      </c>
      <c r="F20" s="14"/>
      <c r="G20" s="15">
        <v>0</v>
      </c>
      <c r="H20" s="15">
        <v>0.1367317039040809</v>
      </c>
      <c r="I20" s="15">
        <v>49.863268296095924</v>
      </c>
      <c r="J20" s="15">
        <v>51.02936858577452</v>
      </c>
      <c r="K20" s="15">
        <v>-1.0293685857745207</v>
      </c>
      <c r="L20" s="15"/>
      <c r="M20" s="15">
        <f>I20/SUM($G20:$I20)*100</f>
        <v>99.726536592191835</v>
      </c>
      <c r="N20" s="15">
        <f>H20/SUM($G20:$I20)*100</f>
        <v>0.27346340780816175</v>
      </c>
      <c r="O20" s="15">
        <f>G20/SUM($G20:$I20)*100</f>
        <v>0</v>
      </c>
      <c r="P20" s="55"/>
      <c r="Q20" s="15">
        <f>M20*(22.9898+35.4527)*2/($M20*(22.9898+35.4527)*2+$N20*(40.078+12.011+3*15.999)+$O20*(24.305+12.011+3*15.999))*100</f>
        <v>99.765747358569584</v>
      </c>
      <c r="R20" s="15">
        <f>N20*(40.078+12.011+3*15.999)/($M20*(22.9898+35.4527)*2+$N20*(40.078+12.011+3*15.999)+$O20*(24.305+12.011+3*15.999))*100</f>
        <v>0.23425264143042746</v>
      </c>
      <c r="S20" s="15">
        <f>O20*(24.305+12.011+3*15.999)/($M20*(22.9898+35.4527)*2+$N20*(40.078+12.011+3*15.999)+$O20*(24.305+12.011+3*15.999))*100</f>
        <v>0</v>
      </c>
      <c r="T20" s="15"/>
      <c r="U20" s="13">
        <v>5</v>
      </c>
      <c r="V20" s="15">
        <v>0</v>
      </c>
      <c r="W20" s="15">
        <v>0.15963977798680837</v>
      </c>
      <c r="X20" s="15">
        <v>0.15963977798681045</v>
      </c>
      <c r="Y20" s="15">
        <v>0.61559633339420483</v>
      </c>
      <c r="Z20" s="15">
        <v>0.61559633339420061</v>
      </c>
      <c r="AA20" s="15"/>
      <c r="AB20" s="15">
        <v>0.31927955597361279</v>
      </c>
      <c r="AC20" s="15">
        <v>0.31927955597361679</v>
      </c>
      <c r="AD20" s="15">
        <v>0</v>
      </c>
    </row>
    <row r="21" spans="1:30" s="23" customFormat="1" x14ac:dyDescent="0.2">
      <c r="B21" s="22"/>
      <c r="C21" s="29" t="s">
        <v>17</v>
      </c>
      <c r="D21" s="24">
        <f t="shared" ref="D21" si="19">H21/SUM(G21:H21)*100</f>
        <v>100</v>
      </c>
      <c r="E21" s="24">
        <f t="shared" si="18"/>
        <v>0</v>
      </c>
      <c r="F21" s="25"/>
      <c r="G21" s="26">
        <v>0</v>
      </c>
      <c r="H21" s="26">
        <v>50</v>
      </c>
      <c r="I21" s="26">
        <v>0</v>
      </c>
      <c r="J21" s="26">
        <v>9.3010810573345939E-2</v>
      </c>
      <c r="K21" s="26">
        <v>49.906989189426653</v>
      </c>
      <c r="L21" s="26"/>
      <c r="M21" s="26">
        <f>I21/SUM($G21:$I21)*100</f>
        <v>0</v>
      </c>
      <c r="N21" s="26">
        <f>H21/SUM($G21:$I21)*100</f>
        <v>100</v>
      </c>
      <c r="O21" s="26">
        <f>G21/SUM($G21:$I21)*100</f>
        <v>0</v>
      </c>
      <c r="P21" s="55"/>
      <c r="Q21" s="26">
        <f>M21*(22.9898+35.4527)*2/($M21*(22.9898+35.4527)*2+$N21*(40.078+12.011+3*15.999)+$O21*(24.305+12.011+3*15.999))*100</f>
        <v>0</v>
      </c>
      <c r="R21" s="26">
        <f>N21*(40.078+12.011+3*15.999)/($M21*(22.9898+35.4527)*2+$N21*(40.078+12.011+3*15.999)+$O21*(24.305+12.011+3*15.999))*100</f>
        <v>100</v>
      </c>
      <c r="S21" s="26">
        <f>O21*(24.305+12.011+3*15.999)/($M21*(22.9898+35.4527)*2+$N21*(40.078+12.011+3*15.999)+$O21*(24.305+12.011+3*15.999))*100</f>
        <v>0</v>
      </c>
      <c r="T21" s="26"/>
      <c r="U21" s="24">
        <v>5</v>
      </c>
      <c r="V21" s="26">
        <v>0</v>
      </c>
      <c r="W21" s="26">
        <v>0</v>
      </c>
      <c r="X21" s="26">
        <v>0</v>
      </c>
      <c r="Y21" s="26">
        <v>6.4581352817302304E-2</v>
      </c>
      <c r="Z21" s="26">
        <v>6.4581352817300944E-2</v>
      </c>
      <c r="AA21" s="26"/>
      <c r="AB21" s="26">
        <v>0</v>
      </c>
      <c r="AC21" s="26">
        <v>0</v>
      </c>
      <c r="AD21" s="26">
        <v>0</v>
      </c>
    </row>
    <row r="23" spans="1:30" s="7" customFormat="1" x14ac:dyDescent="0.2">
      <c r="A23" s="58" t="s">
        <v>33</v>
      </c>
      <c r="B23" s="6" t="s">
        <v>31</v>
      </c>
      <c r="C23" s="31" t="s">
        <v>6</v>
      </c>
      <c r="D23" s="27">
        <f>H23/SUM(G23:H23)*100</f>
        <v>100</v>
      </c>
      <c r="E23" s="27">
        <f>I23/SUM(G23:I23)*100</f>
        <v>66.666666666666615</v>
      </c>
      <c r="F23" s="9"/>
      <c r="G23" s="10">
        <v>0</v>
      </c>
      <c r="H23" s="10">
        <v>16.6666666666667</v>
      </c>
      <c r="I23" s="10">
        <v>33.333333333333336</v>
      </c>
      <c r="J23" s="10">
        <v>33.333333333333336</v>
      </c>
      <c r="K23" s="10">
        <v>16.666666666666668</v>
      </c>
      <c r="L23" s="10"/>
      <c r="M23" s="10">
        <f>I23/SUM($G23:$I23)*100</f>
        <v>66.666666666666615</v>
      </c>
      <c r="N23" s="10">
        <f>H23/SUM($G23:$I23)*100</f>
        <v>33.333333333333378</v>
      </c>
      <c r="O23" s="10">
        <f>G23/SUM($G23:$I23)*100</f>
        <v>0</v>
      </c>
      <c r="P23" s="55"/>
      <c r="Q23" s="10">
        <f>M23*(22.9898+35.4527)*2/($M23*(22.9898+35.4527)*2+$N23*(40.078+12.011+3*15.999)+$O23*(24.305+12.011+3*15.999))*100</f>
        <v>70.021206747819377</v>
      </c>
      <c r="R23" s="10">
        <f>N23*(40.078+12.011+3*15.999)/($M23*(22.9898+35.4527)*2+$N23*(40.078+12.011+3*15.999)+$O23*(24.305+12.011+3*15.999))*100</f>
        <v>29.978793252180623</v>
      </c>
      <c r="S23" s="10">
        <f>O23*(24.305+12.011+3*15.999)/($M23*(22.9898+35.4527)*2+$N23*(40.078+12.011+3*15.999)+$O23*(24.305+12.011+3*15.999))*100</f>
        <v>0</v>
      </c>
      <c r="T23" s="10"/>
      <c r="U23" s="8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s="12" customFormat="1" x14ac:dyDescent="0.2">
      <c r="A24" s="59" t="s">
        <v>34</v>
      </c>
      <c r="B24" s="11"/>
      <c r="C24" s="28" t="s">
        <v>16</v>
      </c>
      <c r="D24" s="13"/>
      <c r="E24" s="13">
        <f t="shared" ref="E24:E25" si="20">I24/SUM(G24:I24)*100</f>
        <v>100</v>
      </c>
      <c r="F24" s="14"/>
      <c r="G24" s="15">
        <v>0</v>
      </c>
      <c r="H24" s="15">
        <v>0</v>
      </c>
      <c r="I24" s="15">
        <v>50.000000000000007</v>
      </c>
      <c r="J24" s="15">
        <v>47.897246326443963</v>
      </c>
      <c r="K24" s="15">
        <v>2.1027536735560464</v>
      </c>
      <c r="L24" s="15"/>
      <c r="M24" s="15">
        <f>I24/SUM($G24:$I24)*100</f>
        <v>100</v>
      </c>
      <c r="N24" s="15">
        <f>H24/SUM($G24:$I24)*100</f>
        <v>0</v>
      </c>
      <c r="O24" s="15">
        <f>G24/SUM($G24:$I24)*100</f>
        <v>0</v>
      </c>
      <c r="P24" s="55"/>
      <c r="Q24" s="15">
        <f>M24*(22.9898+35.4527)*2/($M24*(22.9898+35.4527)*2+$N24*(40.078+12.011+3*15.999)+$O24*(24.305+12.011+3*15.999))*100</f>
        <v>100</v>
      </c>
      <c r="R24" s="15">
        <f>N24*(40.078+12.011+3*15.999)/($M24*(22.9898+35.4527)*2+$N24*(40.078+12.011+3*15.999)+$O24*(24.305+12.011+3*15.999))*100</f>
        <v>0</v>
      </c>
      <c r="S24" s="15">
        <f>O24*(24.305+12.011+3*15.999)/($M24*(22.9898+35.4527)*2+$N24*(40.078+12.011+3*15.999)+$O24*(24.305+12.011+3*15.999))*100</f>
        <v>0</v>
      </c>
      <c r="T24" s="15"/>
      <c r="U24" s="13">
        <v>5</v>
      </c>
      <c r="V24" s="15">
        <v>0</v>
      </c>
      <c r="W24" s="15">
        <v>0</v>
      </c>
      <c r="X24" s="15">
        <v>1.0048591735576161E-14</v>
      </c>
      <c r="Y24" s="15">
        <v>3.3164989586489266</v>
      </c>
      <c r="Z24" s="15">
        <v>3.3164989586489324</v>
      </c>
      <c r="AA24" s="15"/>
      <c r="AB24" s="15">
        <v>0</v>
      </c>
      <c r="AC24" s="15">
        <v>0</v>
      </c>
      <c r="AD24" s="15">
        <v>0</v>
      </c>
    </row>
    <row r="25" spans="1:30" s="23" customFormat="1" x14ac:dyDescent="0.2">
      <c r="B25" s="22"/>
      <c r="C25" s="29" t="s">
        <v>17</v>
      </c>
      <c r="D25" s="24">
        <f t="shared" ref="D25" si="21">H25/SUM(G25:H25)*100</f>
        <v>100</v>
      </c>
      <c r="E25" s="24">
        <f t="shared" si="20"/>
        <v>0</v>
      </c>
      <c r="F25" s="25"/>
      <c r="G25" s="26">
        <v>0</v>
      </c>
      <c r="H25" s="26">
        <v>50</v>
      </c>
      <c r="I25" s="26">
        <v>0</v>
      </c>
      <c r="J25" s="26">
        <v>0.24591124920671414</v>
      </c>
      <c r="K25" s="26">
        <v>49.711661059166659</v>
      </c>
      <c r="L25" s="26"/>
      <c r="M25" s="26">
        <f>I25/SUM($G25:$I25)*100</f>
        <v>0</v>
      </c>
      <c r="N25" s="26">
        <f>H25/SUM($G25:$I25)*100</f>
        <v>100</v>
      </c>
      <c r="O25" s="26">
        <f>G25/SUM($G25:$I25)*100</f>
        <v>0</v>
      </c>
      <c r="P25" s="55"/>
      <c r="Q25" s="26">
        <f>M25*(22.9898+35.4527)*2/($M25*(22.9898+35.4527)*2+$N25*(40.078+12.011+3*15.999)+$O25*(24.305+12.011+3*15.999))*100</f>
        <v>0</v>
      </c>
      <c r="R25" s="26">
        <f>N25*(40.078+12.011+3*15.999)/($M25*(22.9898+35.4527)*2+$N25*(40.078+12.011+3*15.999)+$O25*(24.305+12.011+3*15.999))*100</f>
        <v>100</v>
      </c>
      <c r="S25" s="26">
        <f>O25*(24.305+12.011+3*15.999)/($M25*(22.9898+35.4527)*2+$N25*(40.078+12.011+3*15.999)+$O25*(24.305+12.011+3*15.999))*100</f>
        <v>0</v>
      </c>
      <c r="T25" s="26"/>
      <c r="U25" s="24">
        <v>5</v>
      </c>
      <c r="V25" s="26">
        <v>0</v>
      </c>
      <c r="W25" s="26">
        <v>0</v>
      </c>
      <c r="X25" s="26">
        <v>0</v>
      </c>
      <c r="Y25" s="26">
        <v>0.14080849396840378</v>
      </c>
      <c r="Z25" s="26">
        <v>0.1148027878803802</v>
      </c>
      <c r="AA25" s="26"/>
      <c r="AB25" s="26">
        <v>0</v>
      </c>
      <c r="AC25" s="26">
        <v>0</v>
      </c>
      <c r="AD25" s="26">
        <v>0</v>
      </c>
    </row>
    <row r="27" spans="1:30" s="7" customFormat="1" x14ac:dyDescent="0.2">
      <c r="A27" s="58" t="s">
        <v>27</v>
      </c>
      <c r="B27" s="6" t="s">
        <v>25</v>
      </c>
      <c r="C27" s="31" t="s">
        <v>6</v>
      </c>
      <c r="D27" s="27">
        <f>H27/SUM(G27:H27)*100</f>
        <v>100</v>
      </c>
      <c r="E27" s="27">
        <f>I27/SUM(G27:I27)*100</f>
        <v>82.352941176470594</v>
      </c>
      <c r="F27" s="9"/>
      <c r="G27" s="10">
        <v>0</v>
      </c>
      <c r="H27" s="10">
        <v>8.8235294117647047</v>
      </c>
      <c r="I27" s="10">
        <v>41.17647058823529</v>
      </c>
      <c r="J27" s="10">
        <v>41.17647058823529</v>
      </c>
      <c r="K27" s="10">
        <v>8.8235294117647047</v>
      </c>
      <c r="L27" s="10"/>
      <c r="M27" s="10">
        <f>I27/SUM($G27:$I27)*100</f>
        <v>82.352941176470594</v>
      </c>
      <c r="N27" s="10">
        <f>H27/SUM($G27:$I27)*100</f>
        <v>17.647058823529413</v>
      </c>
      <c r="O27" s="10">
        <f>G27/SUM($G27:$I27)*100</f>
        <v>0</v>
      </c>
      <c r="P27" s="55"/>
      <c r="Q27" s="10">
        <f>M27*(22.9898+35.4527)*2/($M27*(22.9898+35.4527)*2+$N27*(40.078+12.011+3*15.999)+$O27*(24.305+12.011+3*15.999))*100</f>
        <v>84.495995142121842</v>
      </c>
      <c r="R27" s="10">
        <f>N27*(40.078+12.011+3*15.999)/($M27*(22.9898+35.4527)*2+$N27*(40.078+12.011+3*15.999)+$O27*(24.305+12.011+3*15.999))*100</f>
        <v>15.504004857878147</v>
      </c>
      <c r="S27" s="10">
        <f>O27*(24.305+12.011+3*15.999)/($M27*(22.9898+35.4527)*2+$N27*(40.078+12.011+3*15.999)+$O27*(24.305+12.011+3*15.999))*100</f>
        <v>0</v>
      </c>
      <c r="T27" s="10"/>
      <c r="U27" s="8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s="12" customFormat="1" x14ac:dyDescent="0.2">
      <c r="A28" s="59" t="s">
        <v>28</v>
      </c>
      <c r="B28" s="11"/>
      <c r="C28" s="28" t="s">
        <v>16</v>
      </c>
      <c r="D28" s="13"/>
      <c r="E28" s="13">
        <f t="shared" ref="E28:E29" si="22">I28/SUM(G28:I28)*100</f>
        <v>99.560702558389394</v>
      </c>
      <c r="F28" s="14"/>
      <c r="G28" s="15">
        <v>0</v>
      </c>
      <c r="H28" s="15">
        <v>0.21964872080530506</v>
      </c>
      <c r="I28" s="15">
        <v>49.78035127919469</v>
      </c>
      <c r="J28" s="15">
        <v>50.628901616538421</v>
      </c>
      <c r="K28" s="15">
        <v>-0.62890161653842636</v>
      </c>
      <c r="L28" s="15"/>
      <c r="M28" s="15">
        <f>I28/SUM($G28:$I28)*100</f>
        <v>99.560702558389394</v>
      </c>
      <c r="N28" s="15">
        <f>H28/SUM($G28:$I28)*100</f>
        <v>0.43929744161061018</v>
      </c>
      <c r="O28" s="15">
        <f>G28/SUM($G28:$I28)*100</f>
        <v>0</v>
      </c>
      <c r="P28" s="55"/>
      <c r="Q28" s="15">
        <f>M28*(22.9898+35.4527)*2/($M28*(22.9898+35.4527)*2+$N28*(40.078+12.011+3*15.999)+$O28*(24.305+12.011+3*15.999))*100</f>
        <v>99.623601822178799</v>
      </c>
      <c r="R28" s="15">
        <f>N28*(40.078+12.011+3*15.999)/($M28*(22.9898+35.4527)*2+$N28*(40.078+12.011+3*15.999)+$O28*(24.305+12.011+3*15.999))*100</f>
        <v>0.37639817782120305</v>
      </c>
      <c r="S28" s="15">
        <f>O28*(24.305+12.011+3*15.999)/($M28*(22.9898+35.4527)*2+$N28*(40.078+12.011+3*15.999)+$O28*(24.305+12.011+3*15.999))*100</f>
        <v>0</v>
      </c>
      <c r="T28" s="15"/>
      <c r="U28" s="13">
        <v>5</v>
      </c>
      <c r="V28" s="15">
        <v>0</v>
      </c>
      <c r="W28" s="15">
        <v>0.21434106419460114</v>
      </c>
      <c r="X28" s="15">
        <v>0.21434106419459867</v>
      </c>
      <c r="Y28" s="15">
        <v>0.31362266667122568</v>
      </c>
      <c r="Z28" s="15">
        <v>0.31362266667123034</v>
      </c>
      <c r="AA28" s="15"/>
      <c r="AB28" s="15">
        <v>0.42868212838920466</v>
      </c>
      <c r="AC28" s="15">
        <v>0.42868212838920228</v>
      </c>
      <c r="AD28" s="15">
        <v>0</v>
      </c>
    </row>
    <row r="29" spans="1:30" s="23" customFormat="1" x14ac:dyDescent="0.2">
      <c r="B29" s="22"/>
      <c r="C29" s="29" t="s">
        <v>17</v>
      </c>
      <c r="D29" s="24">
        <f t="shared" ref="D29" si="23">H29/SUM(G29:H29)*100</f>
        <v>100</v>
      </c>
      <c r="E29" s="24">
        <f t="shared" si="22"/>
        <v>0.10925812657954431</v>
      </c>
      <c r="F29" s="25"/>
      <c r="G29" s="26">
        <v>0</v>
      </c>
      <c r="H29" s="26">
        <v>49.945370936710226</v>
      </c>
      <c r="I29" s="26">
        <v>5.4629063289772163E-2</v>
      </c>
      <c r="J29" s="26">
        <v>0.38778309364050773</v>
      </c>
      <c r="K29" s="26">
        <v>49.612216906359492</v>
      </c>
      <c r="L29" s="26"/>
      <c r="M29" s="26">
        <f>I29/SUM($G29:$I29)*100</f>
        <v>0.10925812657954431</v>
      </c>
      <c r="N29" s="26">
        <f>H29/SUM($G29:$I29)*100</f>
        <v>99.890741873420453</v>
      </c>
      <c r="O29" s="26">
        <f>G29/SUM($G29:$I29)*100</f>
        <v>0</v>
      </c>
      <c r="P29" s="55"/>
      <c r="Q29" s="26">
        <f>M29*(22.9898+35.4527)*2/($M29*(22.9898+35.4527)*2+$N29*(40.078+12.011+3*15.999)+$O29*(24.305+12.011+3*15.999))*100</f>
        <v>0.1275732331329249</v>
      </c>
      <c r="R29" s="26">
        <f>N29*(40.078+12.011+3*15.999)/($M29*(22.9898+35.4527)*2+$N29*(40.078+12.011+3*15.999)+$O29*(24.305+12.011+3*15.999))*100</f>
        <v>99.872426766867079</v>
      </c>
      <c r="S29" s="26">
        <f>O29*(24.305+12.011+3*15.999)/($M29*(22.9898+35.4527)*2+$N29*(40.078+12.011+3*15.999)+$O29*(24.305+12.011+3*15.999))*100</f>
        <v>0</v>
      </c>
      <c r="T29" s="26"/>
      <c r="U29" s="24">
        <v>7</v>
      </c>
      <c r="V29" s="26">
        <v>0</v>
      </c>
      <c r="W29" s="26">
        <v>9.4620313187783814E-2</v>
      </c>
      <c r="X29" s="26">
        <v>9.4620313187781177E-2</v>
      </c>
      <c r="Y29" s="26">
        <v>2.751539854246346E-2</v>
      </c>
      <c r="Z29" s="26">
        <v>2.7515398542463772E-2</v>
      </c>
      <c r="AA29" s="26"/>
      <c r="AB29" s="26">
        <v>0.18924062637556235</v>
      </c>
      <c r="AC29" s="26">
        <v>0.18924062637555941</v>
      </c>
      <c r="AD29" s="26">
        <v>0</v>
      </c>
    </row>
    <row r="31" spans="1:30" x14ac:dyDescent="0.2">
      <c r="A31" t="s">
        <v>65</v>
      </c>
    </row>
    <row r="32" spans="1:30" x14ac:dyDescent="0.2">
      <c r="A32" t="s">
        <v>66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23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2" sqref="A22:A23"/>
    </sheetView>
  </sheetViews>
  <sheetFormatPr baseColWidth="10" defaultColWidth="8.83203125" defaultRowHeight="15" x14ac:dyDescent="0.2"/>
  <cols>
    <col min="16" max="16" width="9.1640625" style="60"/>
  </cols>
  <sheetData>
    <row r="2" spans="1:37" x14ac:dyDescent="0.2">
      <c r="AF2">
        <v>24.305</v>
      </c>
      <c r="AG2">
        <v>40.078000000000003</v>
      </c>
      <c r="AH2">
        <f>2*22.98976928</f>
        <v>45.979538560000002</v>
      </c>
      <c r="AI2">
        <f>2*35.453</f>
        <v>70.906000000000006</v>
      </c>
      <c r="AJ2">
        <f>12.0107+3*15.9994</f>
        <v>60.008899999999997</v>
      </c>
    </row>
    <row r="3" spans="1:37" x14ac:dyDescent="0.2">
      <c r="B3" s="1"/>
      <c r="C3" s="16"/>
      <c r="D3" s="5"/>
      <c r="E3" s="5"/>
      <c r="F3" s="4"/>
      <c r="G3" s="3"/>
      <c r="H3" s="3"/>
      <c r="I3" s="3"/>
      <c r="J3" s="3"/>
      <c r="K3" s="3"/>
      <c r="L3" s="3"/>
      <c r="M3" s="3"/>
      <c r="N3" s="3"/>
      <c r="O3" s="3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</row>
    <row r="4" spans="1:37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F4" s="4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  <c r="AF4" s="3" t="s">
        <v>9</v>
      </c>
      <c r="AG4" s="3" t="s">
        <v>10</v>
      </c>
      <c r="AH4" s="3" t="s">
        <v>62</v>
      </c>
      <c r="AI4" s="3" t="s">
        <v>63</v>
      </c>
      <c r="AJ4" s="3" t="s">
        <v>64</v>
      </c>
    </row>
    <row r="5" spans="1:37" x14ac:dyDescent="0.2">
      <c r="B5" s="1"/>
      <c r="C5" s="16"/>
      <c r="D5" s="5"/>
      <c r="E5" s="5"/>
      <c r="F5" s="4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7" spans="1:37" s="7" customFormat="1" x14ac:dyDescent="0.2">
      <c r="A7" s="58" t="s">
        <v>35</v>
      </c>
      <c r="B7" s="6" t="s">
        <v>21</v>
      </c>
      <c r="C7" s="31" t="s">
        <v>6</v>
      </c>
      <c r="D7" s="27">
        <f>H7/SUM(G7:H7)*100</f>
        <v>0</v>
      </c>
      <c r="E7" s="27">
        <f>I7/SUM(G7:I7)*100</f>
        <v>46.153846153846153</v>
      </c>
      <c r="F7" s="9"/>
      <c r="G7" s="10">
        <v>26.923076923076923</v>
      </c>
      <c r="H7" s="10">
        <v>0</v>
      </c>
      <c r="I7" s="10">
        <v>23.076923076923077</v>
      </c>
      <c r="J7" s="10">
        <v>23.076923076923077</v>
      </c>
      <c r="K7" s="10">
        <v>26.923076923076923</v>
      </c>
      <c r="L7" s="10"/>
      <c r="M7" s="10">
        <f>I7/SUM($G7:$I7)*100</f>
        <v>46.153846153846153</v>
      </c>
      <c r="N7" s="10">
        <f>H7/SUM($G7:$I7)*100</f>
        <v>0</v>
      </c>
      <c r="O7" s="10">
        <f>G7/SUM($G7:$I7)*100</f>
        <v>53.846153846153847</v>
      </c>
      <c r="P7" s="57"/>
      <c r="Q7" s="10">
        <f>M7*(22.9898+35.4527)*2/($M7*(22.9898+35.4527)*2+$N7*(40.078+12.011+3*15.999)+$O7*(24.305+12.011+3*15.999))*100</f>
        <v>54.30193240268494</v>
      </c>
      <c r="R7" s="10">
        <f>N7*(40.078+12.011+3*15.999)/($M7*(22.9898+35.4527)*2+$N7*(40.078+12.011+3*15.999)+$O7*(24.305+12.011+3*15.999))*100</f>
        <v>0</v>
      </c>
      <c r="S7" s="10">
        <f>O7*(24.305+12.011+3*15.999)/($M7*(22.9898+35.4527)*2+$N7*(40.078+12.011+3*15.999)+$O7*(24.305+12.011+3*15.999))*100</f>
        <v>45.69806759731506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7" s="12" customFormat="1" x14ac:dyDescent="0.2">
      <c r="A8" s="59" t="s">
        <v>36</v>
      </c>
      <c r="B8" s="11"/>
      <c r="C8" s="28" t="s">
        <v>16</v>
      </c>
      <c r="D8" s="13"/>
      <c r="E8" s="13">
        <f t="shared" ref="E8:E9" si="0">I8/SUM(G8:I8)*100</f>
        <v>100</v>
      </c>
      <c r="F8" s="14"/>
      <c r="G8" s="15">
        <v>0</v>
      </c>
      <c r="H8" s="15">
        <v>0</v>
      </c>
      <c r="I8" s="15">
        <v>50</v>
      </c>
      <c r="J8" s="15">
        <v>51.266174519311903</v>
      </c>
      <c r="K8" s="15">
        <v>-1.266174519311851</v>
      </c>
      <c r="L8" s="15"/>
      <c r="M8" s="15">
        <f t="shared" ref="M8:M9" si="1">I8/SUM($G8:$I8)*100</f>
        <v>100</v>
      </c>
      <c r="N8" s="15">
        <f t="shared" ref="N8:N9" si="2">H8/SUM($G8:$I8)*100</f>
        <v>0</v>
      </c>
      <c r="O8" s="15">
        <f t="shared" ref="O8:O9" si="3">G8/SUM($G8:$I8)*100</f>
        <v>0</v>
      </c>
      <c r="P8" s="57"/>
      <c r="Q8" s="15">
        <f t="shared" ref="Q8:Q9" si="4">M8*(22.9898+35.4527)*2/($M8*(22.9898+35.4527)*2+$N8*(40.078+12.011+3*15.999)+$O8*(24.305+12.011+3*15.999))*100</f>
        <v>100</v>
      </c>
      <c r="R8" s="15">
        <f t="shared" ref="R8:R9" si="5">N8*(40.078+12.011+3*15.999)/($M8*(22.9898+35.4527)*2+$N8*(40.078+12.011+3*15.999)+$O8*(24.305+12.011+3*15.999))*100</f>
        <v>0</v>
      </c>
      <c r="S8" s="15">
        <f t="shared" ref="S8:S9" si="6">O8*(24.305+12.011+3*15.999)/($M8*(22.9898+35.4527)*2+$N8*(40.078+12.011+3*15.999)+$O8*(24.305+12.011+3*15.999))*100</f>
        <v>0</v>
      </c>
      <c r="T8" s="15"/>
      <c r="U8" s="13">
        <v>1</v>
      </c>
      <c r="V8" s="15"/>
      <c r="W8" s="15"/>
      <c r="X8" s="15"/>
      <c r="Y8" s="15"/>
      <c r="Z8" s="15"/>
      <c r="AA8" s="15"/>
      <c r="AB8" s="15"/>
      <c r="AC8" s="15"/>
      <c r="AD8" s="15"/>
    </row>
    <row r="9" spans="1:37" s="17" customFormat="1" x14ac:dyDescent="0.2">
      <c r="B9" s="18"/>
      <c r="C9" s="30" t="s">
        <v>18</v>
      </c>
      <c r="D9" s="19">
        <f t="shared" ref="D9" si="7">H9/SUM(G9:H9)*100</f>
        <v>0.29528445495960459</v>
      </c>
      <c r="E9" s="19">
        <f t="shared" si="0"/>
        <v>0</v>
      </c>
      <c r="F9" s="20"/>
      <c r="G9" s="21">
        <v>49.852357772520193</v>
      </c>
      <c r="H9" s="21">
        <v>0.14764222747980227</v>
      </c>
      <c r="I9" s="21">
        <v>0</v>
      </c>
      <c r="J9" s="21">
        <v>6.419881949588277E-2</v>
      </c>
      <c r="K9" s="21">
        <v>49.935801180504122</v>
      </c>
      <c r="L9" s="21"/>
      <c r="M9" s="21">
        <f t="shared" si="1"/>
        <v>0</v>
      </c>
      <c r="N9" s="21">
        <f t="shared" si="2"/>
        <v>0.29528445495960459</v>
      </c>
      <c r="O9" s="21">
        <f t="shared" si="3"/>
        <v>99.704715545040401</v>
      </c>
      <c r="P9" s="57"/>
      <c r="Q9" s="21">
        <f t="shared" si="4"/>
        <v>0</v>
      </c>
      <c r="R9" s="21">
        <f t="shared" si="5"/>
        <v>0.35033177778618113</v>
      </c>
      <c r="S9" s="21">
        <f t="shared" si="6"/>
        <v>99.649668222213805</v>
      </c>
      <c r="T9" s="21"/>
      <c r="U9" s="19">
        <v>2</v>
      </c>
      <c r="V9" s="21"/>
      <c r="W9" s="21"/>
      <c r="X9" s="21"/>
      <c r="Y9" s="21"/>
      <c r="Z9" s="21"/>
      <c r="AA9" s="21"/>
      <c r="AB9" s="21"/>
      <c r="AC9" s="21"/>
      <c r="AD9" s="21"/>
    </row>
    <row r="11" spans="1:37" s="7" customFormat="1" x14ac:dyDescent="0.2">
      <c r="A11" s="58" t="s">
        <v>35</v>
      </c>
      <c r="B11" s="6" t="s">
        <v>29</v>
      </c>
      <c r="C11" s="31" t="s">
        <v>6</v>
      </c>
      <c r="D11" s="27">
        <f>H11/SUM(G11:H11)*100</f>
        <v>0</v>
      </c>
      <c r="E11" s="27">
        <f>I11/SUM(G11:I11)*100</f>
        <v>82.352941176470594</v>
      </c>
      <c r="F11" s="9"/>
      <c r="G11" s="10">
        <v>8.8235294117647065</v>
      </c>
      <c r="H11" s="10">
        <v>0</v>
      </c>
      <c r="I11" s="10">
        <v>41.176470588235297</v>
      </c>
      <c r="J11" s="10">
        <v>41.176470588235297</v>
      </c>
      <c r="K11" s="10">
        <v>8.8235294117647065</v>
      </c>
      <c r="L11" s="10"/>
      <c r="M11" s="10">
        <f>I11/SUM($G11:$I11)*100</f>
        <v>82.352941176470594</v>
      </c>
      <c r="N11" s="10">
        <f>H11/SUM($G11:$I11)*100</f>
        <v>0</v>
      </c>
      <c r="O11" s="10">
        <f>G11/SUM($G11:$I11)*100</f>
        <v>17.647058823529413</v>
      </c>
      <c r="P11" s="57"/>
      <c r="Q11" s="10">
        <f>M11*(22.9898+35.4527)*2/($M11*(22.9898+35.4527)*2+$N11*(40.078+12.011+3*15.999)+$O11*(24.305+12.011+3*15.999))*100</f>
        <v>86.612231114856115</v>
      </c>
      <c r="R11" s="10">
        <f>N11*(40.078+12.011+3*15.999)/($M11*(22.9898+35.4527)*2+$N11*(40.078+12.011+3*15.999)+$O11*(24.305+12.011+3*15.999))*100</f>
        <v>0</v>
      </c>
      <c r="S11" s="10">
        <f>O11*(24.305+12.011+3*15.999)/($M11*(22.9898+35.4527)*2+$N11*(40.078+12.011+3*15.999)+$O11*(24.305+12.011+3*15.999))*100</f>
        <v>13.387768885143881</v>
      </c>
      <c r="T11" s="10"/>
      <c r="U11" s="8"/>
      <c r="V11" s="10"/>
      <c r="W11" s="10"/>
      <c r="X11" s="10"/>
      <c r="Y11" s="10"/>
      <c r="Z11" s="10"/>
      <c r="AA11" s="10"/>
      <c r="AB11" s="10"/>
      <c r="AC11" s="10"/>
      <c r="AD11" s="10"/>
    </row>
    <row r="12" spans="1:37" s="12" customFormat="1" x14ac:dyDescent="0.2">
      <c r="A12" s="59" t="s">
        <v>36</v>
      </c>
      <c r="B12" s="11"/>
      <c r="C12" s="28" t="s">
        <v>16</v>
      </c>
      <c r="D12" s="13"/>
      <c r="E12" s="13">
        <f t="shared" ref="E12:E13" si="8">I12/SUM(G12:I12)*100</f>
        <v>100</v>
      </c>
      <c r="F12" s="14"/>
      <c r="G12" s="15">
        <v>0</v>
      </c>
      <c r="H12" s="15">
        <v>0</v>
      </c>
      <c r="I12" s="15">
        <v>50</v>
      </c>
      <c r="J12" s="15">
        <v>50.2</v>
      </c>
      <c r="K12" s="15">
        <v>-0.2</v>
      </c>
      <c r="L12" s="15"/>
      <c r="M12" s="15">
        <f>I12/SUM($G12:$I12)*100</f>
        <v>100</v>
      </c>
      <c r="N12" s="15">
        <f>H12/SUM($G12:$I12)*100</f>
        <v>0</v>
      </c>
      <c r="O12" s="15">
        <f>G12/SUM($G12:$I12)*100</f>
        <v>0</v>
      </c>
      <c r="P12" s="57"/>
      <c r="Q12" s="15">
        <f>M12*(22.9898+35.4527)*2/($M12*(22.9898+35.4527)*2+$N12*(40.078+12.011+3*15.999)+$O12*(24.305+12.011+3*15.999))*100</f>
        <v>100</v>
      </c>
      <c r="R12" s="15">
        <f>N12*(40.078+12.011+3*15.999)/($M12*(22.9898+35.4527)*2+$N12*(40.078+12.011+3*15.999)+$O12*(24.305+12.011+3*15.999))*100</f>
        <v>0</v>
      </c>
      <c r="S12" s="15">
        <f>O12*(24.305+12.011+3*15.999)/($M12*(22.9898+35.4527)*2+$N12*(40.078+12.011+3*15.999)+$O12*(24.305+12.011+3*15.999))*100</f>
        <v>0</v>
      </c>
      <c r="T12" s="15"/>
      <c r="U12" s="13">
        <v>5</v>
      </c>
      <c r="V12" s="15">
        <v>0</v>
      </c>
      <c r="W12" s="15">
        <v>0</v>
      </c>
      <c r="X12" s="15">
        <v>0</v>
      </c>
      <c r="Y12" s="15">
        <v>0.2272027270899791</v>
      </c>
      <c r="Z12" s="15">
        <v>0.22720272708998185</v>
      </c>
      <c r="AA12" s="15"/>
      <c r="AB12" s="15">
        <v>0</v>
      </c>
      <c r="AC12" s="15">
        <v>0</v>
      </c>
      <c r="AD12" s="15">
        <v>0</v>
      </c>
    </row>
    <row r="13" spans="1:37" s="17" customFormat="1" x14ac:dyDescent="0.2">
      <c r="B13" s="18"/>
      <c r="C13" s="30" t="s">
        <v>18</v>
      </c>
      <c r="D13" s="19">
        <f t="shared" ref="D13" si="9">H13/SUM(G13:H13)*100</f>
        <v>0.24829227344456978</v>
      </c>
      <c r="E13" s="19">
        <f t="shared" si="8"/>
        <v>0.29050008502075808</v>
      </c>
      <c r="F13" s="20"/>
      <c r="G13" s="21">
        <v>49.730964465400064</v>
      </c>
      <c r="H13" s="21">
        <v>0.12378549208955666</v>
      </c>
      <c r="I13" s="21">
        <v>0.14525004251037904</v>
      </c>
      <c r="J13" s="21">
        <v>0.10585157070646936</v>
      </c>
      <c r="K13" s="21">
        <v>49.894148429293523</v>
      </c>
      <c r="L13" s="21"/>
      <c r="M13" s="21">
        <f>I13/SUM($G13:$I13)*100</f>
        <v>0.29050008502075808</v>
      </c>
      <c r="N13" s="21">
        <f>H13/SUM($G13:$I13)*100</f>
        <v>0.24757098417911333</v>
      </c>
      <c r="O13" s="21">
        <f>G13/SUM($G13:$I13)*100</f>
        <v>99.461928930800127</v>
      </c>
      <c r="P13" s="57"/>
      <c r="Q13" s="21">
        <f>M13*(22.9898+35.4527)*2/($M13*(22.9898+35.4527)*2+$N13*(40.078+12.011+3*15.999)+$O13*(24.305+12.011+3*15.999))*100</f>
        <v>0.40208929507614294</v>
      </c>
      <c r="R13" s="21">
        <f>N13*(40.078+12.011+3*15.999)/($M13*(22.9898+35.4527)*2+$N13*(40.078+12.011+3*15.999)+$O13*(24.305+12.011+3*15.999))*100</f>
        <v>0.29342056012167539</v>
      </c>
      <c r="S13" s="21">
        <f>O13*(24.305+12.011+3*15.999)/($M13*(22.9898+35.4527)*2+$N13*(40.078+12.011+3*15.999)+$O13*(24.305+12.011+3*15.999))*100</f>
        <v>99.304490144802188</v>
      </c>
      <c r="T13" s="21"/>
      <c r="U13" s="19">
        <v>5</v>
      </c>
      <c r="V13" s="21">
        <v>5.6671521809077842E-2</v>
      </c>
      <c r="W13" s="21">
        <v>2.9225201018992283E-2</v>
      </c>
      <c r="X13" s="21">
        <v>2.7446320790073982E-2</v>
      </c>
      <c r="Y13" s="21">
        <v>1.3114324734853433E-3</v>
      </c>
      <c r="Z13" s="21">
        <v>1.3114324734827625E-3</v>
      </c>
      <c r="AA13" s="21"/>
      <c r="AB13" s="21">
        <v>0</v>
      </c>
      <c r="AC13" s="21">
        <v>6.9486833284894439E-2</v>
      </c>
      <c r="AD13" s="21">
        <v>6.9486833284893385E-2</v>
      </c>
    </row>
    <row r="15" spans="1:37" s="7" customFormat="1" x14ac:dyDescent="0.2">
      <c r="A15" s="58" t="s">
        <v>37</v>
      </c>
      <c r="B15" s="6" t="s">
        <v>25</v>
      </c>
      <c r="C15" s="31" t="s">
        <v>6</v>
      </c>
      <c r="D15" s="27">
        <f>H15/SUM(G15:H15)*100</f>
        <v>100</v>
      </c>
      <c r="E15" s="27">
        <v>36</v>
      </c>
      <c r="F15" s="9"/>
      <c r="G15" s="10">
        <v>0</v>
      </c>
      <c r="H15" s="10">
        <v>33.333333333333336</v>
      </c>
      <c r="I15" s="10">
        <v>16.666666666666668</v>
      </c>
      <c r="J15" s="10">
        <v>16.666666666666668</v>
      </c>
      <c r="K15" s="10">
        <v>33.333333333333336</v>
      </c>
      <c r="L15" s="10"/>
      <c r="M15" s="10">
        <f>I15/SUM($G15:$I15)*100</f>
        <v>33.333333333333336</v>
      </c>
      <c r="N15" s="10">
        <f>H15/SUM($G15:$I15)*100</f>
        <v>66.666666666666671</v>
      </c>
      <c r="O15" s="10">
        <f>G15/SUM($G15:$I15)*100</f>
        <v>0</v>
      </c>
      <c r="P15" s="57"/>
      <c r="Q15" s="10">
        <f>M15*(22.9898+35.4527)*2/($M15*(22.9898+35.4527)*2+$N15*(40.078+12.011+3*15.999)+$O15*(24.305+12.011+3*15.999))*100</f>
        <v>36.86561091538745</v>
      </c>
      <c r="R15" s="10">
        <f>N15*(40.078+12.011+3*15.999)/($M15*(22.9898+35.4527)*2+$N15*(40.078+12.011+3*15.999)+$O15*(24.305+12.011+3*15.999))*100</f>
        <v>63.134389084612543</v>
      </c>
      <c r="S15" s="10">
        <f>O15*(24.305+12.011+3*15.999)/($M15*(22.9898+35.4527)*2+$N15*(40.078+12.011+3*15.999)+$O15*(24.305+12.011+3*15.999))*100</f>
        <v>0</v>
      </c>
      <c r="T15" s="10"/>
      <c r="U15" s="8"/>
      <c r="V15" s="10"/>
      <c r="W15" s="10"/>
      <c r="X15" s="10"/>
      <c r="Y15" s="10"/>
      <c r="Z15" s="10"/>
      <c r="AA15" s="10"/>
      <c r="AB15" s="10"/>
      <c r="AC15" s="10"/>
      <c r="AD15" s="10"/>
    </row>
    <row r="16" spans="1:37" s="33" customFormat="1" x14ac:dyDescent="0.2">
      <c r="A16" s="59" t="s">
        <v>38</v>
      </c>
      <c r="B16" s="34"/>
      <c r="C16" s="32" t="s">
        <v>30</v>
      </c>
      <c r="D16" s="35">
        <f t="shared" ref="D16" si="10">H16/SUM(G16:H16)*100</f>
        <v>100</v>
      </c>
      <c r="E16" s="35">
        <f>I16/SUM(G16:I16)*100</f>
        <v>36.886895318256286</v>
      </c>
      <c r="F16" s="36"/>
      <c r="G16" s="37">
        <v>0</v>
      </c>
      <c r="H16" s="37">
        <v>31.5</v>
      </c>
      <c r="I16" s="37">
        <v>18.410395248091458</v>
      </c>
      <c r="J16" s="37">
        <v>16.612068306975932</v>
      </c>
      <c r="K16" s="37">
        <v>33.280381641384217</v>
      </c>
      <c r="L16" s="37"/>
      <c r="M16" s="37">
        <f t="shared" ref="M16" si="11">I16/SUM($G16:$I16)*100</f>
        <v>36.886895318256286</v>
      </c>
      <c r="N16" s="37">
        <f t="shared" ref="N16" si="12">H16/SUM($G16:$I16)*100</f>
        <v>63.113104681743707</v>
      </c>
      <c r="O16" s="37">
        <f t="shared" ref="O16" si="13">G16/SUM($G16:$I16)*100</f>
        <v>0</v>
      </c>
      <c r="P16" s="57"/>
      <c r="Q16" s="37">
        <f>M16*(22.9898+35.4527)*2/($M16*(22.9898+35.4527)*2+$N16*(40.078+12.011+3*15.999)+$O16*(24.305+12.011+3*15.999))*100</f>
        <v>40.566598490759112</v>
      </c>
      <c r="R16" s="37">
        <f t="shared" ref="R16" si="14">N16*(40.078+12.011+3*15.999)/($M16*(22.9898+35.4527)*2+$N16*(40.078+12.011+3*15.999)+$O16*(24.305+12.011+3*15.999))*100</f>
        <v>59.433401509240888</v>
      </c>
      <c r="S16" s="37">
        <f t="shared" ref="S16" si="15">O16*(24.305+12.011+3*15.999)/($M16*(22.9898+35.4527)*2+$N16*(40.078+12.011+3*15.999)+$O16*(24.305+12.011+3*15.999))*100</f>
        <v>0</v>
      </c>
      <c r="T16" s="37"/>
      <c r="U16" s="35">
        <v>2</v>
      </c>
      <c r="V16" s="37"/>
      <c r="W16" s="37"/>
      <c r="X16" s="37"/>
      <c r="Y16" s="37"/>
      <c r="Z16" s="37"/>
      <c r="AA16" s="37"/>
      <c r="AB16" s="37"/>
      <c r="AC16" s="37"/>
      <c r="AD16" s="37"/>
      <c r="AF16" s="64">
        <f t="shared" ref="AF16:AH16" si="16">G16*AF$2/($J16*$AI$2+$G16*$AF$2+$H16*$AG$2+$I16*$AH$2+$K16*$AJ$2)*100</f>
        <v>0</v>
      </c>
      <c r="AG16" s="64">
        <f t="shared" si="16"/>
        <v>23.892192993534017</v>
      </c>
      <c r="AH16" s="64">
        <f t="shared" si="16"/>
        <v>16.020170735963092</v>
      </c>
      <c r="AI16" s="64">
        <f>J16*AI$2/($J16*$AI$2+$G16*$AF$2+$H16*$AG$2+$I16*$AH$2+$K16*$AJ$2)*100</f>
        <v>22.291850099532599</v>
      </c>
      <c r="AJ16" s="64">
        <f t="shared" ref="AJ16" si="17">K16*AJ$2/($J16*$AI$2+$G16*$AF$2+$H16*$AG$2+$I16*$AH$2+$K16*$AJ$2)*100</f>
        <v>37.795786170970288</v>
      </c>
      <c r="AK16" s="64">
        <f>SUM(AF16:AJ16)</f>
        <v>100</v>
      </c>
    </row>
    <row r="18" spans="1:37" s="7" customFormat="1" x14ac:dyDescent="0.2">
      <c r="A18" s="58" t="s">
        <v>37</v>
      </c>
      <c r="B18" s="6" t="s">
        <v>31</v>
      </c>
      <c r="C18" s="31" t="s">
        <v>6</v>
      </c>
      <c r="D18" s="27">
        <f>H18/SUM(G18:H18)*100</f>
        <v>100</v>
      </c>
      <c r="E18" s="27">
        <f>I18/SUM(G18:I18)*100</f>
        <v>66.666666666666671</v>
      </c>
      <c r="F18" s="9"/>
      <c r="G18" s="10">
        <v>0</v>
      </c>
      <c r="H18" s="10">
        <v>16.666666666666668</v>
      </c>
      <c r="I18" s="10">
        <v>33.333333333333336</v>
      </c>
      <c r="J18" s="10">
        <v>33.333333333333336</v>
      </c>
      <c r="K18" s="10">
        <v>16.666666666666668</v>
      </c>
      <c r="L18" s="10"/>
      <c r="M18" s="10">
        <f>I18/SUM($G18:$I18)*100</f>
        <v>66.666666666666671</v>
      </c>
      <c r="N18" s="10">
        <f>H18/SUM($G18:$I18)*100</f>
        <v>33.333333333333336</v>
      </c>
      <c r="O18" s="10">
        <f>G18/SUM($G18:$I18)*100</f>
        <v>0</v>
      </c>
      <c r="P18" s="57"/>
      <c r="Q18" s="10">
        <f>M18*(22.9898+35.4527)*2/($M18*(22.9898+35.4527)*2+$N18*(40.078+12.011+3*15.999)+$O18*(24.305+12.011+3*15.999))*100</f>
        <v>70.02120674781942</v>
      </c>
      <c r="R18" s="10">
        <f>N18*(40.078+12.011+3*15.999)/($M18*(22.9898+35.4527)*2+$N18*(40.078+12.011+3*15.999)+$O18*(24.305+12.011+3*15.999))*100</f>
        <v>29.978793252180587</v>
      </c>
      <c r="S18" s="10">
        <f>O18*(24.305+12.011+3*15.999)/($M18*(22.9898+35.4527)*2+$N18*(40.078+12.011+3*15.999)+$O18*(24.305+12.011+3*15.999))*100</f>
        <v>0</v>
      </c>
      <c r="T18" s="10"/>
      <c r="U18" s="8"/>
      <c r="V18" s="10"/>
      <c r="W18" s="10"/>
      <c r="X18" s="10"/>
      <c r="Y18" s="10"/>
      <c r="Z18" s="10"/>
      <c r="AA18" s="10"/>
      <c r="AB18" s="10"/>
      <c r="AC18" s="10"/>
      <c r="AD18" s="10"/>
    </row>
    <row r="19" spans="1:37" s="12" customFormat="1" x14ac:dyDescent="0.2">
      <c r="A19" s="59" t="s">
        <v>38</v>
      </c>
      <c r="B19" s="11"/>
      <c r="C19" s="28" t="s">
        <v>16</v>
      </c>
      <c r="D19" s="13"/>
      <c r="E19" s="13">
        <f t="shared" ref="E19:E20" si="18">I19/SUM(G19:I19)*100</f>
        <v>99.8</v>
      </c>
      <c r="F19" s="14"/>
      <c r="G19" s="15">
        <v>0</v>
      </c>
      <c r="H19" s="15">
        <v>0.1</v>
      </c>
      <c r="I19" s="15">
        <v>49.9</v>
      </c>
      <c r="J19" s="15">
        <v>49.192451859013907</v>
      </c>
      <c r="K19" s="15">
        <v>0.80754814098609307</v>
      </c>
      <c r="L19" s="15"/>
      <c r="M19" s="15">
        <f>I19/SUM($G19:$I19)*100</f>
        <v>99.8</v>
      </c>
      <c r="N19" s="15">
        <f>H19/SUM($G19:$I19)*100</f>
        <v>0.2</v>
      </c>
      <c r="O19" s="15">
        <f>G19/SUM($G19:$I19)*100</f>
        <v>0</v>
      </c>
      <c r="P19" s="57"/>
      <c r="Q19" s="15">
        <f>M19*(22.9898+35.4527)*2/($M19*(22.9898+35.4527)*2+$N19*(40.078+12.011+3*15.999)+$O19*(24.305+12.011+3*15.999))*100</f>
        <v>99.828695251769417</v>
      </c>
      <c r="R19" s="15">
        <f>N19*(40.078+12.011+3*15.999)/($M19*(22.9898+35.4527)*2+$N19*(40.078+12.011+3*15.999)+$O19*(24.305+12.011+3*15.999))*100</f>
        <v>0.17130474823057754</v>
      </c>
      <c r="S19" s="15">
        <f>O19*(24.305+12.011+3*15.999)/($M19*(22.9898+35.4527)*2+$N19*(40.078+12.011+3*15.999)+$O19*(24.305+12.011+3*15.999))*100</f>
        <v>0</v>
      </c>
      <c r="T19" s="15"/>
      <c r="U19" s="13">
        <v>1</v>
      </c>
      <c r="V19" s="15"/>
      <c r="W19" s="15"/>
      <c r="X19" s="15"/>
      <c r="Y19" s="15"/>
      <c r="Z19" s="15"/>
      <c r="AA19" s="15"/>
      <c r="AB19" s="15"/>
      <c r="AC19" s="15"/>
      <c r="AD19" s="15"/>
    </row>
    <row r="20" spans="1:37" s="33" customFormat="1" x14ac:dyDescent="0.2">
      <c r="B20" s="34"/>
      <c r="C20" s="32" t="s">
        <v>30</v>
      </c>
      <c r="D20" s="35">
        <f>H20/SUM(G20:H20)*100</f>
        <v>100</v>
      </c>
      <c r="E20" s="35">
        <f t="shared" si="18"/>
        <v>41.019400876176284</v>
      </c>
      <c r="F20" s="36"/>
      <c r="G20" s="37">
        <v>0</v>
      </c>
      <c r="H20" s="37">
        <v>29.537130207385577</v>
      </c>
      <c r="I20" s="37">
        <v>20.542269876997089</v>
      </c>
      <c r="J20" s="37">
        <v>18.112416772066229</v>
      </c>
      <c r="K20" s="37">
        <v>31.808183143551116</v>
      </c>
      <c r="L20" s="37"/>
      <c r="M20" s="37">
        <f>I20/SUM($G20:$I20)*100</f>
        <v>41.019400876176284</v>
      </c>
      <c r="N20" s="37">
        <f>H20/SUM($G20:$I20)*100</f>
        <v>58.980599123823716</v>
      </c>
      <c r="O20" s="37">
        <f>G20/SUM($G20:$I20)*100</f>
        <v>0</v>
      </c>
      <c r="P20" s="57"/>
      <c r="Q20" s="37">
        <f>M20*(22.9898+35.4527)*2/($M20*(22.9898+35.4527)*2+$N20*(40.078+12.011+3*15.999)+$O20*(24.305+12.011+3*15.999))*100</f>
        <v>44.818600560446079</v>
      </c>
      <c r="R20" s="37">
        <f>N20*(40.078+12.011+3*15.999)/($M20*(22.9898+35.4527)*2+$N20*(40.078+12.011+3*15.999)+$O20*(24.305+12.011+3*15.999))*100</f>
        <v>55.181399439553921</v>
      </c>
      <c r="S20" s="37">
        <f>O20*(24.305+12.011+3*15.999)/($M20*(22.9898+35.4527)*2+$N20*(40.078+12.011+3*15.999)+$O20*(24.305+12.011+3*15.999))*100</f>
        <v>0</v>
      </c>
      <c r="T20" s="37"/>
      <c r="U20" s="35">
        <v>2</v>
      </c>
      <c r="V20" s="37"/>
      <c r="W20" s="37"/>
      <c r="X20" s="37"/>
      <c r="Y20" s="37"/>
      <c r="Z20" s="37"/>
      <c r="AA20" s="37"/>
      <c r="AB20" s="37"/>
      <c r="AC20" s="37"/>
      <c r="AD20" s="37"/>
      <c r="AF20" s="64">
        <f t="shared" ref="AF20" si="19">G20*AF$2/($J20*$AI$2+$G20*$AF$2+$H20*$AG$2+$I20*$AH$2+$K20*$AJ$2)*100</f>
        <v>0</v>
      </c>
      <c r="AG20" s="64">
        <f t="shared" ref="AG20" si="20">H20*AG$2/($J20*$AI$2+$G20*$AF$2+$H20*$AG$2+$I20*$AH$2+$K20*$AJ$2)*100</f>
        <v>22.245961616531513</v>
      </c>
      <c r="AH20" s="64">
        <f t="shared" ref="AH20" si="21">I20*AH$2/($J20*$AI$2+$G20*$AF$2+$H20*$AG$2+$I20*$AH$2+$K20*$AJ$2)*100</f>
        <v>17.749653693567609</v>
      </c>
      <c r="AI20" s="64">
        <f>J20*AI$2/($J20*$AI$2+$G20*$AF$2+$H20*$AG$2+$I20*$AH$2+$K20*$AJ$2)*100</f>
        <v>24.13438488103856</v>
      </c>
      <c r="AJ20" s="64">
        <f t="shared" ref="AJ20" si="22">K20*AJ$2/($J20*$AI$2+$G20*$AF$2+$H20*$AG$2+$I20*$AH$2+$K20*$AJ$2)*100</f>
        <v>35.86999980886231</v>
      </c>
      <c r="AK20" s="64">
        <f>SUM(AF20:AJ20)</f>
        <v>100</v>
      </c>
    </row>
    <row r="22" spans="1:37" x14ac:dyDescent="0.2">
      <c r="A22" t="s">
        <v>65</v>
      </c>
    </row>
    <row r="23" spans="1:37" x14ac:dyDescent="0.2">
      <c r="A23" t="s">
        <v>66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K40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39" sqref="A39:A40"/>
    </sheetView>
  </sheetViews>
  <sheetFormatPr baseColWidth="10" defaultColWidth="8.83203125" defaultRowHeight="15" x14ac:dyDescent="0.2"/>
  <cols>
    <col min="16" max="16" width="9.1640625" style="60"/>
  </cols>
  <sheetData>
    <row r="2" spans="1:36" x14ac:dyDescent="0.2">
      <c r="AF2">
        <v>24.305</v>
      </c>
      <c r="AG2">
        <v>40.078000000000003</v>
      </c>
      <c r="AH2">
        <f>2*22.98976928</f>
        <v>45.979538560000002</v>
      </c>
      <c r="AI2">
        <f>2*35.453</f>
        <v>70.906000000000006</v>
      </c>
      <c r="AJ2">
        <f>12.0107+3*15.9994</f>
        <v>60.008899999999997</v>
      </c>
    </row>
    <row r="3" spans="1:36" x14ac:dyDescent="0.2">
      <c r="B3" s="1"/>
      <c r="C3" s="16"/>
      <c r="D3" s="5"/>
      <c r="E3" s="5"/>
      <c r="F3" s="4"/>
      <c r="G3" s="3"/>
      <c r="H3" s="3"/>
      <c r="I3" s="3"/>
      <c r="J3" s="3"/>
      <c r="K3" s="3"/>
      <c r="L3" s="3"/>
      <c r="M3" s="3"/>
      <c r="N3" s="3"/>
      <c r="O3" s="3"/>
      <c r="P3" s="57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</row>
    <row r="4" spans="1:36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F4" s="4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  <c r="AF4" s="3" t="s">
        <v>9</v>
      </c>
      <c r="AG4" s="3" t="s">
        <v>10</v>
      </c>
      <c r="AH4" s="3" t="s">
        <v>62</v>
      </c>
      <c r="AI4" s="3" t="s">
        <v>63</v>
      </c>
      <c r="AJ4" s="3" t="s">
        <v>64</v>
      </c>
    </row>
    <row r="5" spans="1:36" x14ac:dyDescent="0.2">
      <c r="B5" s="1"/>
      <c r="C5" s="16"/>
      <c r="D5" s="5"/>
      <c r="E5" s="5"/>
      <c r="F5" s="4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7" spans="1:36" s="7" customFormat="1" x14ac:dyDescent="0.2">
      <c r="A7" s="58" t="s">
        <v>39</v>
      </c>
      <c r="B7" s="6" t="s">
        <v>21</v>
      </c>
      <c r="C7" s="31" t="s">
        <v>6</v>
      </c>
      <c r="D7" s="27">
        <f>H7/SUM(G7:H7)*100</f>
        <v>0</v>
      </c>
      <c r="E7" s="27">
        <f>I7/SUM(G7:I7)*100</f>
        <v>18.181818181818183</v>
      </c>
      <c r="F7" s="9"/>
      <c r="G7" s="10">
        <v>40.909090909090907</v>
      </c>
      <c r="H7" s="10">
        <v>0</v>
      </c>
      <c r="I7" s="10">
        <v>9.0909090909090917</v>
      </c>
      <c r="J7" s="10">
        <v>9.0909090909090917</v>
      </c>
      <c r="K7" s="10">
        <v>40.909090909090907</v>
      </c>
      <c r="L7" s="10"/>
      <c r="M7" s="10">
        <f>I7/SUM($G7:$I7)*100</f>
        <v>18.181818181818183</v>
      </c>
      <c r="N7" s="10">
        <f>H7/SUM($G7:$I7)*100</f>
        <v>0</v>
      </c>
      <c r="O7" s="10">
        <f>G7/SUM($G7:$I7)*100</f>
        <v>81.818181818181813</v>
      </c>
      <c r="P7" s="57"/>
      <c r="Q7" s="10">
        <f>M7*(22.9898+35.4527)*2/($M7*(22.9898+35.4527)*2+$N7*(40.078+12.011+3*15.999)+$O7*(24.305+12.011+3*15.999))*100</f>
        <v>23.551587921260303</v>
      </c>
      <c r="R7" s="10">
        <f>N7*(40.078+12.011+3*15.999)/($M7*(22.9898+35.4527)*2+$N7*(40.078+12.011+3*15.999)+$O7*(24.305+12.011+3*15.999))*100</f>
        <v>0</v>
      </c>
      <c r="S7" s="10">
        <f>O7*(24.305+12.011+3*15.999)/($M7*(22.9898+35.4527)*2+$N7*(40.078+12.011+3*15.999)+$O7*(24.305+12.011+3*15.999))*100</f>
        <v>76.448412078739707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6" s="12" customFormat="1" x14ac:dyDescent="0.2">
      <c r="A8" s="59" t="s">
        <v>40</v>
      </c>
      <c r="B8" s="11"/>
      <c r="C8" s="28" t="s">
        <v>16</v>
      </c>
      <c r="D8" s="13"/>
      <c r="E8" s="13">
        <f t="shared" ref="E8:E9" si="0">I8/SUM(G8:I8)*100</f>
        <v>100</v>
      </c>
      <c r="F8" s="14"/>
      <c r="G8" s="15">
        <v>0</v>
      </c>
      <c r="H8" s="15">
        <v>0</v>
      </c>
      <c r="I8" s="15">
        <v>50</v>
      </c>
      <c r="J8" s="15">
        <v>49.773674036061095</v>
      </c>
      <c r="K8" s="15">
        <v>0.22632596393890608</v>
      </c>
      <c r="L8" s="15"/>
      <c r="M8" s="15">
        <f>I8/SUM($G8:$I8)*100</f>
        <v>100</v>
      </c>
      <c r="N8" s="15">
        <f>H8/SUM($G8:$I8)*100</f>
        <v>0</v>
      </c>
      <c r="O8" s="15">
        <f>G8/SUM($G8:$I8)*100</f>
        <v>0</v>
      </c>
      <c r="P8" s="57"/>
      <c r="Q8" s="15">
        <f>M8*(22.9898+35.4527)*2/($M8*(22.9898+35.4527)*2+$N8*(40.078+12.011+3*15.999)+$O8*(24.305+12.011+3*15.999))*100</f>
        <v>100</v>
      </c>
      <c r="R8" s="15">
        <f>N8*(40.078+12.011+3*15.999)/($M8*(22.9898+35.4527)*2+$N8*(40.078+12.011+3*15.999)+$O8*(24.305+12.011+3*15.999))*100</f>
        <v>0</v>
      </c>
      <c r="S8" s="15">
        <f>O8*(24.305+12.011+3*15.999)/($M8*(22.9898+35.4527)*2+$N8*(40.078+12.011+3*15.999)+$O8*(24.305+12.011+3*15.999))*100</f>
        <v>0</v>
      </c>
      <c r="T8" s="15"/>
      <c r="U8" s="13">
        <v>5</v>
      </c>
      <c r="V8" s="15">
        <v>0</v>
      </c>
      <c r="W8" s="15">
        <v>0</v>
      </c>
      <c r="X8" s="15">
        <v>8.2046407952365389E-15</v>
      </c>
      <c r="Y8" s="15">
        <v>0.45892316841040415</v>
      </c>
      <c r="Z8" s="15">
        <v>0.45892316841040648</v>
      </c>
      <c r="AA8" s="15"/>
      <c r="AB8" s="15">
        <v>0</v>
      </c>
      <c r="AC8" s="15">
        <v>0</v>
      </c>
      <c r="AD8" s="15">
        <v>0</v>
      </c>
    </row>
    <row r="9" spans="1:36" s="17" customFormat="1" x14ac:dyDescent="0.2">
      <c r="B9" s="18"/>
      <c r="C9" s="30" t="s">
        <v>18</v>
      </c>
      <c r="D9" s="19">
        <f t="shared" ref="D9" si="1">H9/SUM(G9:H9)*100</f>
        <v>0.31766524979303101</v>
      </c>
      <c r="E9" s="19">
        <f t="shared" si="0"/>
        <v>0</v>
      </c>
      <c r="F9" s="20"/>
      <c r="G9" s="21">
        <v>49.841167375103481</v>
      </c>
      <c r="H9" s="21">
        <v>0.15883262489651551</v>
      </c>
      <c r="I9" s="21">
        <v>0</v>
      </c>
      <c r="J9" s="21">
        <v>0</v>
      </c>
      <c r="K9" s="21">
        <v>50</v>
      </c>
      <c r="L9" s="21"/>
      <c r="M9" s="21">
        <f>I9/SUM($G9:$I9)*100</f>
        <v>0</v>
      </c>
      <c r="N9" s="21">
        <f>H9/SUM($G9:$I9)*100</f>
        <v>0.31766524979303101</v>
      </c>
      <c r="O9" s="21">
        <f>G9/SUM($G9:$I9)*100</f>
        <v>99.682334750206962</v>
      </c>
      <c r="P9" s="57"/>
      <c r="Q9" s="21">
        <f>M9*(22.9898+35.4527)*2/($M9*(22.9898+35.4527)*2+$N9*(40.078+12.011+3*15.999)+$O9*(24.305+12.011+3*15.999))*100</f>
        <v>0</v>
      </c>
      <c r="R9" s="21">
        <f>N9*(40.078+12.011+3*15.999)/($M9*(22.9898+35.4527)*2+$N9*(40.078+12.011+3*15.999)+$O9*(24.305+12.011+3*15.999))*100</f>
        <v>0.37686905979463903</v>
      </c>
      <c r="S9" s="21">
        <f>O9*(24.305+12.011+3*15.999)/($M9*(22.9898+35.4527)*2+$N9*(40.078+12.011+3*15.999)+$O9*(24.305+12.011+3*15.999))*100</f>
        <v>99.623130940205371</v>
      </c>
      <c r="T9" s="21"/>
      <c r="U9" s="19">
        <v>5</v>
      </c>
      <c r="V9" s="21">
        <v>2.7640776118721903E-2</v>
      </c>
      <c r="W9" s="21">
        <v>2.764077611872327E-2</v>
      </c>
      <c r="X9" s="21">
        <v>0</v>
      </c>
      <c r="Y9" s="21">
        <v>0</v>
      </c>
      <c r="Z9" s="21">
        <v>0</v>
      </c>
      <c r="AA9" s="21"/>
      <c r="AB9" s="21">
        <v>0</v>
      </c>
      <c r="AC9" s="21">
        <v>5.5281552237446796E-2</v>
      </c>
      <c r="AD9" s="21">
        <v>5.5281552237447067E-2</v>
      </c>
    </row>
    <row r="11" spans="1:36" s="7" customFormat="1" x14ac:dyDescent="0.2">
      <c r="A11" s="58" t="s">
        <v>41</v>
      </c>
      <c r="B11" s="6" t="s">
        <v>31</v>
      </c>
      <c r="C11" s="31" t="s">
        <v>6</v>
      </c>
      <c r="D11" s="27">
        <f>H11/SUM(G11:H11)*100</f>
        <v>0</v>
      </c>
      <c r="E11" s="27">
        <f>I11/SUM(G11:I11)*100</f>
        <v>18.181818181818183</v>
      </c>
      <c r="F11" s="9"/>
      <c r="G11" s="10">
        <v>40.909090909090907</v>
      </c>
      <c r="H11" s="10">
        <v>0</v>
      </c>
      <c r="I11" s="10">
        <v>9.0909090909090917</v>
      </c>
      <c r="J11" s="10">
        <v>9.0909090909090917</v>
      </c>
      <c r="K11" s="10">
        <v>40.909090909090907</v>
      </c>
      <c r="L11" s="10"/>
      <c r="M11" s="10">
        <f>I11/SUM($G11:$I11)*100</f>
        <v>18.181818181818183</v>
      </c>
      <c r="N11" s="10">
        <f>H11/SUM($G11:$I11)*100</f>
        <v>0</v>
      </c>
      <c r="O11" s="10">
        <f>G11/SUM($G11:$I11)*100</f>
        <v>81.818181818181813</v>
      </c>
      <c r="P11" s="57"/>
      <c r="Q11" s="10">
        <f>M11*(22.9898+35.4527)*2/($M11*(22.9898+35.4527)*2+$N11*(40.078+12.011+3*15.999)+$O11*(24.305+12.011+3*15.999))*100</f>
        <v>23.551587921260303</v>
      </c>
      <c r="R11" s="10">
        <f>N11*(40.078+12.011+3*15.999)/($M11*(22.9898+35.4527)*2+$N11*(40.078+12.011+3*15.999)+$O11*(24.305+12.011+3*15.999))*100</f>
        <v>0</v>
      </c>
      <c r="S11" s="10">
        <f>O11*(24.305+12.011+3*15.999)/($M11*(22.9898+35.4527)*2+$N11*(40.078+12.011+3*15.999)+$O11*(24.305+12.011+3*15.999))*100</f>
        <v>76.448412078739707</v>
      </c>
      <c r="T11" s="10"/>
      <c r="U11" s="8"/>
      <c r="V11" s="10"/>
      <c r="W11" s="10"/>
      <c r="X11" s="10"/>
      <c r="Y11" s="10"/>
      <c r="Z11" s="10"/>
      <c r="AA11" s="10"/>
      <c r="AB11" s="10"/>
      <c r="AC11" s="10"/>
      <c r="AD11" s="10"/>
    </row>
    <row r="12" spans="1:36" s="12" customFormat="1" x14ac:dyDescent="0.2">
      <c r="A12" s="59" t="s">
        <v>42</v>
      </c>
      <c r="B12" s="11"/>
      <c r="C12" s="28" t="s">
        <v>16</v>
      </c>
      <c r="D12" s="13"/>
      <c r="E12" s="13">
        <f t="shared" ref="E12:E13" si="2">I12/SUM(G12:I12)*100</f>
        <v>100</v>
      </c>
      <c r="F12" s="14"/>
      <c r="G12" s="15">
        <v>0</v>
      </c>
      <c r="H12" s="15">
        <v>0</v>
      </c>
      <c r="I12" s="15">
        <v>50</v>
      </c>
      <c r="J12" s="15">
        <v>50.738755491804973</v>
      </c>
      <c r="K12" s="15">
        <v>-0.73875549180497924</v>
      </c>
      <c r="L12" s="15"/>
      <c r="M12" s="15">
        <f>I12/SUM($G12:$I12)*100</f>
        <v>100</v>
      </c>
      <c r="N12" s="15">
        <f>H12/SUM($G12:$I12)*100</f>
        <v>0</v>
      </c>
      <c r="O12" s="15">
        <f>G12/SUM($G12:$I12)*100</f>
        <v>0</v>
      </c>
      <c r="P12" s="57"/>
      <c r="Q12" s="15">
        <f>M12*(22.9898+35.4527)*2/($M12*(22.9898+35.4527)*2+$N12*(40.078+12.011+3*15.999)+$O12*(24.305+12.011+3*15.999))*100</f>
        <v>100</v>
      </c>
      <c r="R12" s="15">
        <f>N12*(40.078+12.011+3*15.999)/($M12*(22.9898+35.4527)*2+$N12*(40.078+12.011+3*15.999)+$O12*(24.305+12.011+3*15.999))*100</f>
        <v>0</v>
      </c>
      <c r="S12" s="15">
        <f>O12*(24.305+12.011+3*15.999)/($M12*(22.9898+35.4527)*2+$N12*(40.078+12.011+3*15.999)+$O12*(24.305+12.011+3*15.999))*100</f>
        <v>0</v>
      </c>
      <c r="T12" s="15"/>
      <c r="U12" s="13">
        <v>5</v>
      </c>
      <c r="V12" s="15">
        <v>0</v>
      </c>
      <c r="W12" s="15">
        <v>0</v>
      </c>
      <c r="X12" s="15">
        <v>8.2046407952365389E-15</v>
      </c>
      <c r="Y12" s="15">
        <v>0.45892316841040415</v>
      </c>
      <c r="Z12" s="15">
        <v>0.45892316841040648</v>
      </c>
      <c r="AA12" s="15"/>
      <c r="AB12" s="15">
        <v>0</v>
      </c>
      <c r="AC12" s="15">
        <v>0</v>
      </c>
      <c r="AD12" s="15">
        <v>0</v>
      </c>
    </row>
    <row r="13" spans="1:36" s="17" customFormat="1" x14ac:dyDescent="0.2">
      <c r="B13" s="18"/>
      <c r="C13" s="30" t="s">
        <v>18</v>
      </c>
      <c r="D13" s="19">
        <f t="shared" ref="D13" si="3">H13/SUM(G13:H13)*100</f>
        <v>0.4262686253578179</v>
      </c>
      <c r="E13" s="19">
        <f t="shared" si="2"/>
        <v>0</v>
      </c>
      <c r="F13" s="20"/>
      <c r="G13" s="21">
        <v>49.78686568732109</v>
      </c>
      <c r="H13" s="21">
        <v>0.21313431267890898</v>
      </c>
      <c r="I13" s="21">
        <v>0</v>
      </c>
      <c r="J13" s="21">
        <v>7.2805523568269265E-3</v>
      </c>
      <c r="K13" s="21">
        <v>49.992719447643175</v>
      </c>
      <c r="L13" s="21"/>
      <c r="M13" s="21">
        <f>I13/SUM($G13:$I13)*100</f>
        <v>0</v>
      </c>
      <c r="N13" s="21">
        <f>H13/SUM($G13:$I13)*100</f>
        <v>0.4262686253578179</v>
      </c>
      <c r="O13" s="21">
        <f>G13/SUM($G13:$I13)*100</f>
        <v>99.573731374642179</v>
      </c>
      <c r="P13" s="57"/>
      <c r="Q13" s="21">
        <f>M13*(22.9898+35.4527)*2/($M13*(22.9898+35.4527)*2+$N13*(40.078+12.011+3*15.999)+$O13*(24.305+12.011+3*15.999))*100</f>
        <v>0</v>
      </c>
      <c r="R13" s="21">
        <f>N13*(40.078+12.011+3*15.999)/($M13*(22.9898+35.4527)*2+$N13*(40.078+12.011+3*15.999)+$O13*(24.305+12.011+3*15.999))*100</f>
        <v>0.50561036551342298</v>
      </c>
      <c r="S13" s="21">
        <f>O13*(24.305+12.011+3*15.999)/($M13*(22.9898+35.4527)*2+$N13*(40.078+12.011+3*15.999)+$O13*(24.305+12.011+3*15.999))*100</f>
        <v>99.494389634486566</v>
      </c>
      <c r="T13" s="21"/>
      <c r="U13" s="19">
        <v>5</v>
      </c>
      <c r="V13" s="21">
        <v>2.7640776118721903E-2</v>
      </c>
      <c r="W13" s="21">
        <v>2.764077611872327E-2</v>
      </c>
      <c r="X13" s="21">
        <v>0</v>
      </c>
      <c r="Y13" s="21">
        <v>0</v>
      </c>
      <c r="Z13" s="21">
        <v>0</v>
      </c>
      <c r="AA13" s="21"/>
      <c r="AB13" s="21">
        <v>0</v>
      </c>
      <c r="AC13" s="21">
        <v>5.5281552237446796E-2</v>
      </c>
      <c r="AD13" s="21">
        <v>5.5281552237447067E-2</v>
      </c>
    </row>
    <row r="15" spans="1:36" s="7" customFormat="1" x14ac:dyDescent="0.2">
      <c r="A15" s="58" t="s">
        <v>41</v>
      </c>
      <c r="B15" s="6" t="s">
        <v>25</v>
      </c>
      <c r="C15" s="31" t="s">
        <v>6</v>
      </c>
      <c r="D15" s="27">
        <f>H15/SUM(G15:H15)*100</f>
        <v>0</v>
      </c>
      <c r="E15" s="27">
        <f>I15/SUM(G15:I15)*100</f>
        <v>82.352941176470594</v>
      </c>
      <c r="F15" s="9"/>
      <c r="G15" s="10">
        <v>8.8235294117647065</v>
      </c>
      <c r="H15" s="10">
        <v>0</v>
      </c>
      <c r="I15" s="10">
        <v>41.176470588235297</v>
      </c>
      <c r="J15" s="10">
        <v>41.176470588235297</v>
      </c>
      <c r="K15" s="10">
        <v>8.8235294117647065</v>
      </c>
      <c r="L15" s="10"/>
      <c r="M15" s="10">
        <f>I15/SUM($G15:$I15)*100</f>
        <v>82.352941176470594</v>
      </c>
      <c r="N15" s="10">
        <f>H15/SUM($G15:$I15)*100</f>
        <v>0</v>
      </c>
      <c r="O15" s="10">
        <f>G15/SUM($G15:$I15)*100</f>
        <v>17.647058823529413</v>
      </c>
      <c r="P15" s="57"/>
      <c r="Q15" s="10">
        <f>M15*(22.9898+35.4527)*2/($M15*(22.9898+35.4527)*2+$N15*(40.078+12.011+3*15.999)+$O15*(24.305+12.011+3*15.999))*100</f>
        <v>86.612231114856115</v>
      </c>
      <c r="R15" s="10">
        <f>N15*(40.078+12.011+3*15.999)/($M15*(22.9898+35.4527)*2+$N15*(40.078+12.011+3*15.999)+$O15*(24.305+12.011+3*15.999))*100</f>
        <v>0</v>
      </c>
      <c r="S15" s="10">
        <f>O15*(24.305+12.011+3*15.999)/($M15*(22.9898+35.4527)*2+$N15*(40.078+12.011+3*15.999)+$O15*(24.305+12.011+3*15.999))*100</f>
        <v>13.387768885143881</v>
      </c>
      <c r="T15" s="10"/>
      <c r="U15" s="8"/>
      <c r="V15" s="10"/>
      <c r="W15" s="10"/>
      <c r="X15" s="10"/>
      <c r="Y15" s="10"/>
      <c r="Z15" s="10"/>
      <c r="AA15" s="10"/>
      <c r="AB15" s="10"/>
      <c r="AC15" s="10"/>
      <c r="AD15" s="10"/>
    </row>
    <row r="16" spans="1:36" s="12" customFormat="1" x14ac:dyDescent="0.2">
      <c r="A16" s="59" t="s">
        <v>42</v>
      </c>
      <c r="B16" s="11"/>
      <c r="C16" s="28" t="s">
        <v>16</v>
      </c>
      <c r="D16" s="13"/>
      <c r="E16" s="13">
        <f t="shared" ref="E16:E17" si="4">I16/SUM(G16:I16)*100</f>
        <v>100</v>
      </c>
      <c r="F16" s="14"/>
      <c r="G16" s="15">
        <v>0</v>
      </c>
      <c r="H16" s="15">
        <v>0</v>
      </c>
      <c r="I16" s="15">
        <v>50</v>
      </c>
      <c r="J16" s="15">
        <v>50.308879866779982</v>
      </c>
      <c r="K16" s="15">
        <v>-0.30887986677998602</v>
      </c>
      <c r="L16" s="15"/>
      <c r="M16" s="15">
        <f t="shared" ref="M16:M17" si="5">I16/SUM($G16:$I16)*100</f>
        <v>100</v>
      </c>
      <c r="N16" s="15">
        <f t="shared" ref="N16:N17" si="6">H16/SUM($G16:$I16)*100</f>
        <v>0</v>
      </c>
      <c r="O16" s="15">
        <f t="shared" ref="O16:O17" si="7">G16/SUM($G16:$I16)*100</f>
        <v>0</v>
      </c>
      <c r="P16" s="57"/>
      <c r="Q16" s="15">
        <f t="shared" ref="Q16:Q17" si="8">M16*(22.9898+35.4527)*2/($M16*(22.9898+35.4527)*2+$N16*(40.078+12.011+3*15.999)+$O16*(24.305+12.011+3*15.999))*100</f>
        <v>100</v>
      </c>
      <c r="R16" s="15">
        <f t="shared" ref="R16:R17" si="9">N16*(40.078+12.011+3*15.999)/($M16*(22.9898+35.4527)*2+$N16*(40.078+12.011+3*15.999)+$O16*(24.305+12.011+3*15.999))*100</f>
        <v>0</v>
      </c>
      <c r="S16" s="15">
        <f t="shared" ref="S16:S17" si="10">O16*(24.305+12.011+3*15.999)/($M16*(22.9898+35.4527)*2+$N16*(40.078+12.011+3*15.999)+$O16*(24.305+12.011+3*15.999))*100</f>
        <v>0</v>
      </c>
      <c r="T16" s="15"/>
      <c r="U16" s="13">
        <v>5</v>
      </c>
      <c r="V16" s="15">
        <v>0</v>
      </c>
      <c r="W16" s="15">
        <v>0</v>
      </c>
      <c r="X16" s="15">
        <v>8.2046407952365389E-15</v>
      </c>
      <c r="Y16" s="15">
        <v>0.83187170731134008</v>
      </c>
      <c r="Z16" s="15">
        <v>0.83187170731134452</v>
      </c>
      <c r="AA16" s="15"/>
      <c r="AB16" s="15">
        <v>0</v>
      </c>
      <c r="AC16" s="15">
        <v>0</v>
      </c>
      <c r="AD16" s="15">
        <v>0</v>
      </c>
    </row>
    <row r="17" spans="1:37" s="17" customFormat="1" x14ac:dyDescent="0.2">
      <c r="B17" s="18"/>
      <c r="C17" s="30" t="s">
        <v>18</v>
      </c>
      <c r="D17" s="19">
        <f t="shared" ref="D17" si="11">H17/SUM(G17:H17)*100</f>
        <v>0.35816124175157293</v>
      </c>
      <c r="E17" s="19">
        <f t="shared" si="4"/>
        <v>0</v>
      </c>
      <c r="F17" s="20"/>
      <c r="G17" s="21">
        <v>49.820919379124213</v>
      </c>
      <c r="H17" s="21">
        <v>0.17908062087578647</v>
      </c>
      <c r="I17" s="21">
        <v>0</v>
      </c>
      <c r="J17" s="21">
        <v>5.1125602379260025E-2</v>
      </c>
      <c r="K17" s="21">
        <v>49.948874397620749</v>
      </c>
      <c r="L17" s="21"/>
      <c r="M17" s="21">
        <f t="shared" si="5"/>
        <v>0</v>
      </c>
      <c r="N17" s="21">
        <f t="shared" si="6"/>
        <v>0.35816124175157293</v>
      </c>
      <c r="O17" s="21">
        <f t="shared" si="7"/>
        <v>99.641838758248426</v>
      </c>
      <c r="P17" s="57"/>
      <c r="Q17" s="21">
        <f t="shared" si="8"/>
        <v>0</v>
      </c>
      <c r="R17" s="21">
        <f t="shared" si="9"/>
        <v>0.42488018908137293</v>
      </c>
      <c r="S17" s="21">
        <f t="shared" si="10"/>
        <v>99.575119810918636</v>
      </c>
      <c r="T17" s="21"/>
      <c r="U17" s="19">
        <v>5</v>
      </c>
      <c r="V17" s="21">
        <v>1.7429213706661596E-2</v>
      </c>
      <c r="W17" s="21">
        <v>1.7429213706655896E-2</v>
      </c>
      <c r="X17" s="21">
        <v>0</v>
      </c>
      <c r="Y17" s="21">
        <v>4.4797278782404124E-2</v>
      </c>
      <c r="Z17" s="21">
        <v>4.479727878240241E-2</v>
      </c>
      <c r="AA17" s="21"/>
      <c r="AB17" s="21">
        <v>0</v>
      </c>
      <c r="AC17" s="21">
        <v>3.4858427413311827E-2</v>
      </c>
      <c r="AD17" s="21">
        <v>3.4858427413315039E-2</v>
      </c>
    </row>
    <row r="19" spans="1:37" s="7" customFormat="1" x14ac:dyDescent="0.2">
      <c r="A19" s="58" t="s">
        <v>39</v>
      </c>
      <c r="B19" s="6" t="s">
        <v>21</v>
      </c>
      <c r="C19" s="31" t="s">
        <v>6</v>
      </c>
      <c r="D19" s="27">
        <f>H19/SUM(G19:H19)*100</f>
        <v>0</v>
      </c>
      <c r="E19" s="27">
        <f>I19/SUM(G19:I19)*100</f>
        <v>94.736842105263165</v>
      </c>
      <c r="F19" s="9"/>
      <c r="G19" s="10">
        <v>2.6315789473684212</v>
      </c>
      <c r="H19" s="10">
        <v>0</v>
      </c>
      <c r="I19" s="10">
        <v>47.368421052631582</v>
      </c>
      <c r="J19" s="10">
        <v>47.368421052631582</v>
      </c>
      <c r="K19" s="10">
        <v>2.6315789473684212</v>
      </c>
      <c r="L19" s="10"/>
      <c r="M19" s="10">
        <f>I19/SUM($G19:$I19)*100</f>
        <v>94.736842105263165</v>
      </c>
      <c r="N19" s="10">
        <f>H19/SUM($G19:$I19)*100</f>
        <v>0</v>
      </c>
      <c r="O19" s="10">
        <f>G19/SUM($G19:$I19)*100</f>
        <v>5.2631578947368425</v>
      </c>
      <c r="P19" s="57"/>
      <c r="Q19" s="10">
        <f>M19*(22.9898+35.4527)*2/($M19*(22.9898+35.4527)*2+$N19*(40.078+12.011+3*15.999)+$O19*(24.305+12.011+3*15.999))*100</f>
        <v>96.147000127499552</v>
      </c>
      <c r="R19" s="10">
        <f>N19*(40.078+12.011+3*15.999)/($M19*(22.9898+35.4527)*2+$N19*(40.078+12.011+3*15.999)+$O19*(24.305+12.011+3*15.999))*100</f>
        <v>0</v>
      </c>
      <c r="S19" s="10">
        <f>O19*(24.305+12.011+3*15.999)/($M19*(22.9898+35.4527)*2+$N19*(40.078+12.011+3*15.999)+$O19*(24.305+12.011+3*15.999))*100</f>
        <v>3.8529998725004497</v>
      </c>
      <c r="T19" s="10"/>
      <c r="U19" s="8"/>
      <c r="V19" s="10"/>
      <c r="W19" s="10"/>
      <c r="X19" s="10"/>
      <c r="Y19" s="10"/>
      <c r="Z19" s="10"/>
      <c r="AA19" s="10"/>
      <c r="AB19" s="10"/>
      <c r="AC19" s="10"/>
      <c r="AD19" s="10"/>
    </row>
    <row r="20" spans="1:37" s="12" customFormat="1" x14ac:dyDescent="0.2">
      <c r="A20" s="59" t="s">
        <v>40</v>
      </c>
      <c r="B20" s="11"/>
      <c r="C20" s="28" t="s">
        <v>16</v>
      </c>
      <c r="D20" s="13"/>
      <c r="E20" s="13">
        <f t="shared" ref="E20:E21" si="12">I20/SUM(G20:I20)*100</f>
        <v>100</v>
      </c>
      <c r="F20" s="14"/>
      <c r="G20" s="15">
        <v>0</v>
      </c>
      <c r="H20" s="15">
        <v>0</v>
      </c>
      <c r="I20" s="15">
        <v>50</v>
      </c>
      <c r="J20" s="15">
        <v>49.422293548983738</v>
      </c>
      <c r="K20" s="15">
        <v>0.5777064510162544</v>
      </c>
      <c r="L20" s="15"/>
      <c r="M20" s="15">
        <f>I20/SUM($G20:$I20)*100</f>
        <v>100</v>
      </c>
      <c r="N20" s="15">
        <f>H20/SUM($G20:$I20)*100</f>
        <v>0</v>
      </c>
      <c r="O20" s="15">
        <f>G20/SUM($G20:$I20)*100</f>
        <v>0</v>
      </c>
      <c r="P20" s="57"/>
      <c r="Q20" s="15">
        <f>M20*(22.9898+35.4527)*2/($M20*(22.9898+35.4527)*2+$N20*(40.078+12.011+3*15.999)+$O20*(24.305+12.011+3*15.999))*100</f>
        <v>100</v>
      </c>
      <c r="R20" s="15">
        <f>N20*(40.078+12.011+3*15.999)/($M20*(22.9898+35.4527)*2+$N20*(40.078+12.011+3*15.999)+$O20*(24.305+12.011+3*15.999))*100</f>
        <v>0</v>
      </c>
      <c r="S20" s="15">
        <f>O20*(24.305+12.011+3*15.999)/($M20*(22.9898+35.4527)*2+$N20*(40.078+12.011+3*15.999)+$O20*(24.305+12.011+3*15.999))*100</f>
        <v>0</v>
      </c>
      <c r="T20" s="15"/>
      <c r="U20" s="13">
        <v>9</v>
      </c>
      <c r="V20" s="15">
        <v>0</v>
      </c>
      <c r="W20" s="15">
        <v>0</v>
      </c>
      <c r="X20" s="15">
        <v>5.0242958677880805E-15</v>
      </c>
      <c r="Y20" s="15">
        <v>0.25562883891152194</v>
      </c>
      <c r="Z20" s="15">
        <v>0.25562883891152077</v>
      </c>
      <c r="AA20" s="15"/>
      <c r="AB20" s="15">
        <v>0</v>
      </c>
      <c r="AC20" s="15">
        <v>0</v>
      </c>
      <c r="AD20" s="15">
        <v>0</v>
      </c>
    </row>
    <row r="21" spans="1:37" s="17" customFormat="1" x14ac:dyDescent="0.2">
      <c r="B21" s="18"/>
      <c r="C21" s="30" t="s">
        <v>18</v>
      </c>
      <c r="D21" s="19">
        <f t="shared" ref="D21" si="13">H21/SUM(G21:H21)*100</f>
        <v>0.35016259481249862</v>
      </c>
      <c r="E21" s="19">
        <f t="shared" si="12"/>
        <v>0</v>
      </c>
      <c r="F21" s="20"/>
      <c r="G21" s="21">
        <v>49.824918702593749</v>
      </c>
      <c r="H21" s="21">
        <v>0.17508129740624931</v>
      </c>
      <c r="I21" s="21">
        <v>0</v>
      </c>
      <c r="J21" s="21">
        <v>0.10758696509104299</v>
      </c>
      <c r="K21" s="21">
        <v>49.892413034908962</v>
      </c>
      <c r="L21" s="21"/>
      <c r="M21" s="21">
        <f>I21/SUM($G21:$I21)*100</f>
        <v>0</v>
      </c>
      <c r="N21" s="21">
        <f>H21/SUM($G21:$I21)*100</f>
        <v>0.35016259481249862</v>
      </c>
      <c r="O21" s="21">
        <f>G21/SUM($G21:$I21)*100</f>
        <v>99.649837405187498</v>
      </c>
      <c r="P21" s="57"/>
      <c r="Q21" s="21">
        <f>M21*(22.9898+35.4527)*2/($M21*(22.9898+35.4527)*2+$N21*(40.078+12.011+3*15.999)+$O21*(24.305+12.011+3*15.999))*100</f>
        <v>0</v>
      </c>
      <c r="R21" s="21">
        <f>N21*(40.078+12.011+3*15.999)/($M21*(22.9898+35.4527)*2+$N21*(40.078+12.011+3*15.999)+$O21*(24.305+12.011+3*15.999))*100</f>
        <v>0.41539775088709069</v>
      </c>
      <c r="S21" s="21">
        <f>O21*(24.305+12.011+3*15.999)/($M21*(22.9898+35.4527)*2+$N21*(40.078+12.011+3*15.999)+$O21*(24.305+12.011+3*15.999))*100</f>
        <v>99.584602249112905</v>
      </c>
      <c r="T21" s="21"/>
      <c r="U21" s="19">
        <v>6</v>
      </c>
      <c r="V21" s="21">
        <v>3.2404316943176241E-2</v>
      </c>
      <c r="W21" s="21">
        <v>3.240431694317595E-2</v>
      </c>
      <c r="X21" s="21">
        <v>0</v>
      </c>
      <c r="Y21" s="21">
        <v>1.2967740229488439E-2</v>
      </c>
      <c r="Z21" s="21">
        <v>1.2967740229484484E-2</v>
      </c>
      <c r="AA21" s="21"/>
      <c r="AB21" s="21">
        <v>0</v>
      </c>
      <c r="AC21" s="21">
        <v>6.4808633886351899E-2</v>
      </c>
      <c r="AD21" s="21">
        <v>6.4808633886354355E-2</v>
      </c>
    </row>
    <row r="23" spans="1:37" s="7" customFormat="1" x14ac:dyDescent="0.2">
      <c r="A23" s="58" t="s">
        <v>39</v>
      </c>
      <c r="B23" s="6" t="s">
        <v>26</v>
      </c>
      <c r="C23" s="31" t="s">
        <v>6</v>
      </c>
      <c r="D23" s="27">
        <f>H23/SUM(G23:H23)*100</f>
        <v>100</v>
      </c>
      <c r="E23" s="27">
        <f>I23/SUM(G23:I23)*100</f>
        <v>18.18181818181818</v>
      </c>
      <c r="F23" s="9"/>
      <c r="G23" s="10">
        <v>0</v>
      </c>
      <c r="H23" s="10">
        <v>40.909090909090907</v>
      </c>
      <c r="I23" s="10">
        <v>9.0909090909090899</v>
      </c>
      <c r="J23" s="10">
        <v>9.0909090909090899</v>
      </c>
      <c r="K23" s="10">
        <v>40.909090909090907</v>
      </c>
      <c r="L23" s="10"/>
      <c r="M23" s="10">
        <f>I23/SUM($G23:$I23)*100</f>
        <v>18.18181818181818</v>
      </c>
      <c r="N23" s="10">
        <f>H23/SUM($G23:$I23)*100</f>
        <v>81.818181818181813</v>
      </c>
      <c r="O23" s="10">
        <f>G23/SUM($G23:$I23)*100</f>
        <v>0</v>
      </c>
      <c r="P23" s="57"/>
      <c r="Q23" s="10">
        <f>M23*(22.9898+35.4527)*2/($M23*(22.9898+35.4527)*2+$N23*(40.078+12.011+3*15.999)+$O23*(24.305+12.011+3*15.999))*100</f>
        <v>20.604753980453825</v>
      </c>
      <c r="R23" s="10">
        <f>N23*(40.078+12.011+3*15.999)/($M23*(22.9898+35.4527)*2+$N23*(40.078+12.011+3*15.999)+$O23*(24.305+12.011+3*15.999))*100</f>
        <v>79.395246019546178</v>
      </c>
      <c r="S23" s="10">
        <f>O23*(24.305+12.011+3*15.999)/($M23*(22.9898+35.4527)*2+$N23*(40.078+12.011+3*15.999)+$O23*(24.305+12.011+3*15.999))*100</f>
        <v>0</v>
      </c>
      <c r="T23" s="10"/>
      <c r="U23" s="8"/>
      <c r="V23" s="10"/>
      <c r="W23" s="10"/>
      <c r="X23" s="10"/>
      <c r="Y23" s="10"/>
      <c r="Z23" s="10"/>
      <c r="AA23" s="10"/>
      <c r="AB23" s="10"/>
      <c r="AC23" s="10"/>
      <c r="AD23" s="10"/>
    </row>
    <row r="24" spans="1:37" s="23" customFormat="1" x14ac:dyDescent="0.2">
      <c r="A24" s="59" t="s">
        <v>40</v>
      </c>
      <c r="B24" s="22"/>
      <c r="C24" s="29" t="s">
        <v>17</v>
      </c>
      <c r="D24" s="24">
        <f t="shared" ref="D24" si="14">H24/SUM(G24:H24)*100</f>
        <v>100</v>
      </c>
      <c r="E24" s="24">
        <f t="shared" ref="E24" si="15">I24/SUM(G24:I24)*100</f>
        <v>0</v>
      </c>
      <c r="F24" s="25"/>
      <c r="G24" s="26">
        <v>0</v>
      </c>
      <c r="H24" s="26">
        <v>50</v>
      </c>
      <c r="I24" s="26">
        <v>0</v>
      </c>
      <c r="J24" s="26">
        <v>9.3010810573345939E-2</v>
      </c>
      <c r="K24" s="26">
        <v>49.906989189426653</v>
      </c>
      <c r="L24" s="26"/>
      <c r="M24" s="26">
        <f>I24/SUM($G24:$I24)*100</f>
        <v>0</v>
      </c>
      <c r="N24" s="26">
        <f>H24/SUM($G24:$I24)*100</f>
        <v>100</v>
      </c>
      <c r="O24" s="26">
        <f>G24/SUM($G24:$I24)*100</f>
        <v>0</v>
      </c>
      <c r="P24" s="57"/>
      <c r="Q24" s="26">
        <f>M24*(22.9898+35.4527)*2/($M24*(22.9898+35.4527)*2+$N24*(40.078+12.011+3*15.999)+$O24*(24.305+12.011+3*15.999))*100</f>
        <v>0</v>
      </c>
      <c r="R24" s="26">
        <f>N24*(40.078+12.011+3*15.999)/($M24*(22.9898+35.4527)*2+$N24*(40.078+12.011+3*15.999)+$O24*(24.305+12.011+3*15.999))*100</f>
        <v>100</v>
      </c>
      <c r="S24" s="26">
        <f>O24*(24.305+12.011+3*15.999)/($M24*(22.9898+35.4527)*2+$N24*(40.078+12.011+3*15.999)+$O24*(24.305+12.011+3*15.999))*100</f>
        <v>0</v>
      </c>
      <c r="T24" s="26"/>
      <c r="U24" s="24">
        <v>1</v>
      </c>
      <c r="V24" s="26"/>
      <c r="W24" s="26"/>
      <c r="X24" s="26"/>
      <c r="Y24" s="26"/>
      <c r="Z24" s="26"/>
      <c r="AA24" s="26"/>
      <c r="AB24" s="26"/>
      <c r="AC24" s="26"/>
      <c r="AD24" s="26"/>
    </row>
    <row r="25" spans="1:37" s="33" customFormat="1" x14ac:dyDescent="0.2">
      <c r="B25" s="34"/>
      <c r="C25" s="32" t="s">
        <v>30</v>
      </c>
      <c r="D25" s="35">
        <f t="shared" ref="D25" si="16">H25/SUM(G25:H25)*100</f>
        <v>100</v>
      </c>
      <c r="E25" s="35">
        <f t="shared" ref="E25" si="17">I25/SUM(G25:I25)*100</f>
        <v>32.822572414020399</v>
      </c>
      <c r="F25" s="36"/>
      <c r="G25" s="37">
        <v>0</v>
      </c>
      <c r="H25" s="37">
        <v>33.5887137929898</v>
      </c>
      <c r="I25" s="37">
        <v>16.4112862070102</v>
      </c>
      <c r="J25" s="37">
        <v>15.831706422028347</v>
      </c>
      <c r="K25" s="37">
        <v>34.168293577971653</v>
      </c>
      <c r="L25" s="37"/>
      <c r="M25" s="37">
        <f>I25/SUM($G25:$I25)*100</f>
        <v>32.822572414020399</v>
      </c>
      <c r="N25" s="37">
        <f>H25/SUM($G25:$I25)*100</f>
        <v>67.177427585979601</v>
      </c>
      <c r="O25" s="37">
        <f>G25/SUM($G25:$I25)*100</f>
        <v>0</v>
      </c>
      <c r="P25" s="57"/>
      <c r="Q25" s="37">
        <f>M25*(22.9898+35.4527)*2/($M25*(22.9898+35.4527)*2+$N25*(40.078+12.011+3*15.999)+$O25*(24.305+12.011+3*15.999))*100</f>
        <v>36.330220830575286</v>
      </c>
      <c r="R25" s="37">
        <f>N25*(40.078+12.011+3*15.999)/($M25*(22.9898+35.4527)*2+$N25*(40.078+12.011+3*15.999)+$O25*(24.305+12.011+3*15.999))*100</f>
        <v>63.669779169424714</v>
      </c>
      <c r="S25" s="37">
        <f>O25*(24.305+12.011+3*15.999)/($M25*(22.9898+35.4527)*2+$N25*(40.078+12.011+3*15.999)+$O25*(24.305+12.011+3*15.999))*100</f>
        <v>0</v>
      </c>
      <c r="T25" s="37"/>
      <c r="U25" s="35">
        <v>5</v>
      </c>
      <c r="V25" s="37">
        <v>0</v>
      </c>
      <c r="W25" s="37">
        <v>0.31342933079522023</v>
      </c>
      <c r="X25" s="37">
        <v>0.31342933079522339</v>
      </c>
      <c r="Y25" s="37">
        <v>0.21922926954241589</v>
      </c>
      <c r="Z25" s="37">
        <v>0.21922926954241403</v>
      </c>
      <c r="AA25" s="37"/>
      <c r="AB25" s="37">
        <v>0.62685866159044379</v>
      </c>
      <c r="AC25" s="37">
        <v>0.62685866159044623</v>
      </c>
      <c r="AD25" s="37">
        <v>0</v>
      </c>
      <c r="AF25" s="64">
        <f t="shared" ref="AF25:AH25" si="18">G25*AF$2/($J25*$AI$2+$G25*$AF$2+$H25*$AG$2+$I25*$AH$2+$K25*$AJ$2)*100</f>
        <v>0</v>
      </c>
      <c r="AG25" s="64">
        <f t="shared" si="18"/>
        <v>25.525992241925273</v>
      </c>
      <c r="AH25" s="64">
        <f t="shared" si="18"/>
        <v>14.308379360057643</v>
      </c>
      <c r="AI25" s="64">
        <f>J25*AI$2/($J25*$AI$2+$G25*$AF$2+$H25*$AG$2+$I25*$AH$2+$K25*$AJ$2)*100</f>
        <v>21.285993851514291</v>
      </c>
      <c r="AJ25" s="64">
        <f t="shared" ref="AJ25" si="19">K25*AJ$2/($J25*$AI$2+$G25*$AF$2+$H25*$AG$2+$I25*$AH$2+$K25*$AJ$2)*100</f>
        <v>38.879634546502793</v>
      </c>
      <c r="AK25" s="64">
        <f>SUM(AF25:AJ25)</f>
        <v>100</v>
      </c>
    </row>
    <row r="27" spans="1:37" s="7" customFormat="1" x14ac:dyDescent="0.2">
      <c r="A27" s="58" t="s">
        <v>41</v>
      </c>
      <c r="B27" s="6" t="s">
        <v>26</v>
      </c>
      <c r="C27" s="31" t="s">
        <v>6</v>
      </c>
      <c r="D27" s="27">
        <f>H27/SUM(G27:H27)*100</f>
        <v>100</v>
      </c>
      <c r="E27" s="27">
        <f>I27/SUM(G27:I27)*100</f>
        <v>18.18181818181818</v>
      </c>
      <c r="F27" s="9"/>
      <c r="G27" s="10">
        <v>0</v>
      </c>
      <c r="H27" s="10">
        <v>40.909090909090907</v>
      </c>
      <c r="I27" s="10">
        <v>9.0909090909090899</v>
      </c>
      <c r="J27" s="10">
        <v>9.0909090909090899</v>
      </c>
      <c r="K27" s="10">
        <v>40.909090909090907</v>
      </c>
      <c r="L27" s="10"/>
      <c r="M27" s="10">
        <f>I27/SUM($G27:$I27)*100</f>
        <v>18.18181818181818</v>
      </c>
      <c r="N27" s="10">
        <f>H27/SUM($G27:$I27)*100</f>
        <v>81.818181818181813</v>
      </c>
      <c r="O27" s="10">
        <f>G27/SUM($G27:$I27)*100</f>
        <v>0</v>
      </c>
      <c r="P27" s="57"/>
      <c r="Q27" s="10">
        <f>M27*(22.9898+35.4527)*2/($M27*(22.9898+35.4527)*2+$N27*(40.078+12.011+3*15.999)+$O27*(24.305+12.011+3*15.999))*100</f>
        <v>20.604753980453825</v>
      </c>
      <c r="R27" s="10">
        <f>N27*(40.078+12.011+3*15.999)/($M27*(22.9898+35.4527)*2+$N27*(40.078+12.011+3*15.999)+$O27*(24.305+12.011+3*15.999))*100</f>
        <v>79.395246019546178</v>
      </c>
      <c r="S27" s="10">
        <f>O27*(24.305+12.011+3*15.999)/($M27*(22.9898+35.4527)*2+$N27*(40.078+12.011+3*15.999)+$O27*(24.305+12.011+3*15.999))*100</f>
        <v>0</v>
      </c>
      <c r="T27" s="10"/>
      <c r="U27" s="8"/>
      <c r="V27" s="10"/>
      <c r="W27" s="10"/>
      <c r="X27" s="10"/>
      <c r="Y27" s="10"/>
      <c r="Z27" s="10"/>
      <c r="AA27" s="10"/>
      <c r="AB27" s="10"/>
      <c r="AC27" s="10"/>
      <c r="AD27" s="10"/>
    </row>
    <row r="28" spans="1:37" s="23" customFormat="1" x14ac:dyDescent="0.2">
      <c r="A28" s="59" t="s">
        <v>42</v>
      </c>
      <c r="B28" s="22"/>
      <c r="C28" s="29" t="s">
        <v>17</v>
      </c>
      <c r="D28" s="24">
        <f t="shared" ref="D28:D29" si="20">H28/SUM(G28:H28)*100</f>
        <v>100</v>
      </c>
      <c r="E28" s="24">
        <f t="shared" ref="E28:E29" si="21">I28/SUM(G28:I28)*100</f>
        <v>0</v>
      </c>
      <c r="F28" s="25"/>
      <c r="G28" s="26">
        <v>0</v>
      </c>
      <c r="H28" s="26">
        <v>50</v>
      </c>
      <c r="I28" s="26">
        <v>0</v>
      </c>
      <c r="J28" s="26">
        <v>0</v>
      </c>
      <c r="K28" s="26">
        <v>50</v>
      </c>
      <c r="L28" s="26"/>
      <c r="M28" s="26">
        <f>I28/SUM($G28:$I28)*100</f>
        <v>0</v>
      </c>
      <c r="N28" s="26">
        <f>H28/SUM($G28:$I28)*100</f>
        <v>100</v>
      </c>
      <c r="O28" s="26">
        <f>G28/SUM($G28:$I28)*100</f>
        <v>0</v>
      </c>
      <c r="P28" s="57"/>
      <c r="Q28" s="26">
        <f>M28*(22.9898+35.4527)*2/($M28*(22.9898+35.4527)*2+$N28*(40.078+12.011+3*15.999)+$O28*(24.305+12.011+3*15.999))*100</f>
        <v>0</v>
      </c>
      <c r="R28" s="26">
        <f>N28*(40.078+12.011+3*15.999)/($M28*(22.9898+35.4527)*2+$N28*(40.078+12.011+3*15.999)+$O28*(24.305+12.011+3*15.999))*100</f>
        <v>100</v>
      </c>
      <c r="S28" s="26">
        <f>O28*(24.305+12.011+3*15.999)/($M28*(22.9898+35.4527)*2+$N28*(40.078+12.011+3*15.999)+$O28*(24.305+12.011+3*15.999))*100</f>
        <v>0</v>
      </c>
      <c r="T28" s="26"/>
      <c r="U28" s="24">
        <v>1</v>
      </c>
      <c r="V28" s="26"/>
      <c r="W28" s="26"/>
      <c r="X28" s="26"/>
      <c r="Y28" s="26"/>
      <c r="Z28" s="26"/>
      <c r="AA28" s="26"/>
      <c r="AB28" s="26"/>
      <c r="AC28" s="26"/>
      <c r="AD28" s="26"/>
    </row>
    <row r="29" spans="1:37" s="33" customFormat="1" x14ac:dyDescent="0.2">
      <c r="B29" s="34"/>
      <c r="C29" s="32" t="s">
        <v>30</v>
      </c>
      <c r="D29" s="35">
        <f t="shared" si="20"/>
        <v>100</v>
      </c>
      <c r="E29" s="35">
        <f t="shared" si="21"/>
        <v>32.498192940550602</v>
      </c>
      <c r="F29" s="36"/>
      <c r="G29" s="37">
        <v>0</v>
      </c>
      <c r="H29" s="37">
        <v>33.750903529724695</v>
      </c>
      <c r="I29" s="37">
        <v>16.249096470275301</v>
      </c>
      <c r="J29" s="37">
        <v>15.37326464998355</v>
      </c>
      <c r="K29" s="37">
        <v>34.626735350016453</v>
      </c>
      <c r="L29" s="37"/>
      <c r="M29" s="37">
        <f>I29/SUM($G29:$I29)*100</f>
        <v>32.498192940550602</v>
      </c>
      <c r="N29" s="37">
        <f>H29/SUM($G29:$I29)*100</f>
        <v>67.501807059449391</v>
      </c>
      <c r="O29" s="37">
        <f>G29/SUM($G29:$I29)*100</f>
        <v>0</v>
      </c>
      <c r="P29" s="57"/>
      <c r="Q29" s="37">
        <f>M29*(22.9898+35.4527)*2/($M29*(22.9898+35.4527)*2+$N29*(40.078+12.011+3*15.999)+$O29*(24.305+12.011+3*15.999))*100</f>
        <v>35.989747634746536</v>
      </c>
      <c r="R29" s="37">
        <f>N29*(40.078+12.011+3*15.999)/($M29*(22.9898+35.4527)*2+$N29*(40.078+12.011+3*15.999)+$O29*(24.305+12.011+3*15.999))*100</f>
        <v>64.010252365253464</v>
      </c>
      <c r="S29" s="37">
        <f>O29*(24.305+12.011+3*15.999)/($M29*(22.9898+35.4527)*2+$N29*(40.078+12.011+3*15.999)+$O29*(24.305+12.011+3*15.999))*100</f>
        <v>0</v>
      </c>
      <c r="T29" s="37"/>
      <c r="U29" s="35">
        <v>5</v>
      </c>
      <c r="V29" s="37">
        <v>0</v>
      </c>
      <c r="W29" s="37">
        <v>0.17629882929554389</v>
      </c>
      <c r="X29" s="37">
        <v>0.1762988292955445</v>
      </c>
      <c r="Y29" s="37">
        <v>0.13414696894645753</v>
      </c>
      <c r="Z29" s="37">
        <v>0.13414696894645695</v>
      </c>
      <c r="AA29" s="37"/>
      <c r="AB29" s="37">
        <v>0.35259765859108899</v>
      </c>
      <c r="AC29" s="37">
        <v>0.35259765859108777</v>
      </c>
      <c r="AD29" s="37">
        <v>0</v>
      </c>
      <c r="AF29" s="64">
        <f t="shared" ref="AF29:AH29" si="22">G29*AF$2/($J29*$AI$2+$G29*$AF$2+$H29*$AG$2+$I29*$AH$2+$K29*$AJ$2)*100</f>
        <v>0</v>
      </c>
      <c r="AG29" s="64">
        <f t="shared" si="22"/>
        <v>25.678234560074443</v>
      </c>
      <c r="AH29" s="64">
        <f t="shared" si="22"/>
        <v>14.182981703372361</v>
      </c>
      <c r="AI29" s="64">
        <f>J29*AI$2/($J29*$AI$2+$G29*$AF$2+$H29*$AG$2+$I29*$AH$2+$K29*$AJ$2)*100</f>
        <v>20.692968994568968</v>
      </c>
      <c r="AJ29" s="64">
        <f t="shared" ref="AJ29" si="23">K29*AJ$2/($J29*$AI$2+$G29*$AF$2+$H29*$AG$2+$I29*$AH$2+$K29*$AJ$2)*100</f>
        <v>39.445814741984222</v>
      </c>
      <c r="AK29" s="64">
        <f>SUM(AF29:AJ29)</f>
        <v>100</v>
      </c>
    </row>
    <row r="31" spans="1:37" s="7" customFormat="1" x14ac:dyDescent="0.2">
      <c r="A31" s="58" t="s">
        <v>41</v>
      </c>
      <c r="B31" s="6" t="s">
        <v>4</v>
      </c>
      <c r="C31" s="31" t="s">
        <v>6</v>
      </c>
      <c r="D31" s="27">
        <f>H31/SUM(G31:H31)*100</f>
        <v>100</v>
      </c>
      <c r="E31" s="27">
        <f>I31/SUM(G31:I31)*100</f>
        <v>82.352941176470594</v>
      </c>
      <c r="F31" s="9"/>
      <c r="G31" s="10">
        <v>0</v>
      </c>
      <c r="H31" s="10">
        <v>8.8235294117647047</v>
      </c>
      <c r="I31" s="10">
        <v>41.17647058823529</v>
      </c>
      <c r="J31" s="10">
        <v>41.17647058823529</v>
      </c>
      <c r="K31" s="10">
        <v>8.8235294117647047</v>
      </c>
      <c r="L31" s="10"/>
      <c r="M31" s="10">
        <f>I31/SUM($G31:$I31)*100</f>
        <v>82.352941176470594</v>
      </c>
      <c r="N31" s="10">
        <f>H31/SUM($G31:$I31)*100</f>
        <v>17.647058823529413</v>
      </c>
      <c r="O31" s="10">
        <f>G31/SUM($G31:$I31)*100</f>
        <v>0</v>
      </c>
      <c r="P31" s="57"/>
      <c r="Q31" s="10">
        <f>M31*(22.9898+35.4527)*2/($M31*(22.9898+35.4527)*2+$N31*(40.078+12.011+3*15.999)+$O31*(24.305+12.011+3*15.999))*100</f>
        <v>84.495995142121842</v>
      </c>
      <c r="R31" s="10">
        <f>N31*(40.078+12.011+3*15.999)/($M31*(22.9898+35.4527)*2+$N31*(40.078+12.011+3*15.999)+$O31*(24.305+12.011+3*15.999))*100</f>
        <v>15.504004857878147</v>
      </c>
      <c r="S31" s="10">
        <f>O31*(24.305+12.011+3*15.999)/($M31*(22.9898+35.4527)*2+$N31*(40.078+12.011+3*15.999)+$O31*(24.305+12.011+3*15.999))*100</f>
        <v>0</v>
      </c>
      <c r="T31" s="10"/>
      <c r="U31" s="8"/>
      <c r="V31" s="10"/>
      <c r="W31" s="10"/>
      <c r="X31" s="10"/>
      <c r="Y31" s="10"/>
      <c r="Z31" s="10"/>
      <c r="AA31" s="10"/>
      <c r="AB31" s="10"/>
      <c r="AC31" s="10"/>
      <c r="AD31" s="10"/>
    </row>
    <row r="32" spans="1:37" s="12" customFormat="1" x14ac:dyDescent="0.2">
      <c r="A32" s="59" t="s">
        <v>42</v>
      </c>
      <c r="B32" s="11"/>
      <c r="C32" s="28" t="s">
        <v>16</v>
      </c>
      <c r="D32" s="13"/>
      <c r="E32" s="13">
        <f t="shared" ref="E32:E33" si="24">I32/SUM(G32:I32)*100</f>
        <v>99.574924742467729</v>
      </c>
      <c r="F32" s="14"/>
      <c r="G32" s="15">
        <v>0</v>
      </c>
      <c r="H32" s="15">
        <v>0.21253762876613316</v>
      </c>
      <c r="I32" s="15">
        <v>49.787462371233865</v>
      </c>
      <c r="J32" s="15">
        <v>50.246999237933778</v>
      </c>
      <c r="K32" s="15">
        <v>-0.246999237933784</v>
      </c>
      <c r="L32" s="15"/>
      <c r="M32" s="15">
        <f>I32/SUM($G32:$I32)*100</f>
        <v>99.574924742467729</v>
      </c>
      <c r="N32" s="15">
        <f>H32/SUM($G32:$I32)*100</f>
        <v>0.42507525753226638</v>
      </c>
      <c r="O32" s="15">
        <f>G32/SUM($G32:$I32)*100</f>
        <v>0</v>
      </c>
      <c r="P32" s="57"/>
      <c r="Q32" s="15">
        <f>M32*(22.9898+35.4527)*2/($M32*(22.9898+35.4527)*2+$N32*(40.078+12.011+3*15.999)+$O32*(24.305+12.011+3*15.999))*100</f>
        <v>99.635795101923335</v>
      </c>
      <c r="R32" s="15">
        <f>N32*(40.078+12.011+3*15.999)/($M32*(22.9898+35.4527)*2+$N32*(40.078+12.011+3*15.999)+$O32*(24.305+12.011+3*15.999))*100</f>
        <v>0.36420489807666828</v>
      </c>
      <c r="S32" s="15">
        <f>O32*(24.305+12.011+3*15.999)/($M32*(22.9898+35.4527)*2+$N32*(40.078+12.011+3*15.999)+$O32*(24.305+12.011+3*15.999))*100</f>
        <v>0</v>
      </c>
      <c r="T32" s="15"/>
      <c r="U32" s="13">
        <v>6</v>
      </c>
      <c r="V32" s="15">
        <v>0</v>
      </c>
      <c r="W32" s="15">
        <v>0.11463411617742728</v>
      </c>
      <c r="X32" s="15">
        <v>0.11463411617742904</v>
      </c>
      <c r="Y32" s="15">
        <v>0.94306631383074435</v>
      </c>
      <c r="Z32" s="15">
        <v>0.94306631383074246</v>
      </c>
      <c r="AA32" s="15"/>
      <c r="AB32" s="15">
        <v>0.2292682323548533</v>
      </c>
      <c r="AC32" s="15">
        <v>0.22926823235485436</v>
      </c>
      <c r="AD32" s="15">
        <v>0</v>
      </c>
    </row>
    <row r="33" spans="1:37" s="33" customFormat="1" x14ac:dyDescent="0.2">
      <c r="B33" s="34"/>
      <c r="C33" s="32" t="s">
        <v>30</v>
      </c>
      <c r="D33" s="35">
        <f t="shared" ref="D33" si="25">H33/SUM(G33:H33)*100</f>
        <v>99.395944730032269</v>
      </c>
      <c r="E33" s="35">
        <f t="shared" si="24"/>
        <v>60.782563350467768</v>
      </c>
      <c r="F33" s="36"/>
      <c r="G33" s="37">
        <v>0.11844749641387724</v>
      </c>
      <c r="H33" s="37">
        <v>19.490270828352241</v>
      </c>
      <c r="I33" s="37">
        <v>30.391281675233881</v>
      </c>
      <c r="J33" s="37">
        <v>27.788383845870026</v>
      </c>
      <c r="K33" s="37">
        <v>22.211616154129974</v>
      </c>
      <c r="L33" s="37"/>
      <c r="M33" s="37">
        <f>I33/SUM($G33:$I33)*100</f>
        <v>60.782563350467768</v>
      </c>
      <c r="N33" s="37">
        <f>H33/SUM($G33:$I33)*100</f>
        <v>38.980541656704482</v>
      </c>
      <c r="O33" s="37">
        <f>G33/SUM($G33:$I33)*100</f>
        <v>0.23689499282775447</v>
      </c>
      <c r="P33" s="57"/>
      <c r="Q33" s="37">
        <f>M33*(22.9898+35.4527)*2/($M33*(22.9898+35.4527)*2+$N33*(40.078+12.011+3*15.999)+$O33*(24.305+12.011+3*15.999))*100</f>
        <v>64.434992782315874</v>
      </c>
      <c r="R33" s="37">
        <f>N33*(40.078+12.011+3*15.999)/($M33*(22.9898+35.4527)*2+$N33*(40.078+12.011+3*15.999)+$O33*(24.305+12.011+3*15.999))*100</f>
        <v>35.383858853990283</v>
      </c>
      <c r="S33" s="37">
        <f>O33*(24.305+12.011+3*15.999)/($M33*(22.9898+35.4527)*2+$N33*(40.078+12.011+3*15.999)+$O33*(24.305+12.011+3*15.999))*100</f>
        <v>0.18114836369384851</v>
      </c>
      <c r="T33" s="37"/>
      <c r="U33" s="35">
        <v>5</v>
      </c>
      <c r="V33" s="37">
        <v>0.20515708181816775</v>
      </c>
      <c r="W33" s="37">
        <v>0.40989178873721926</v>
      </c>
      <c r="X33" s="37">
        <v>0.31544425013697136</v>
      </c>
      <c r="Y33" s="37">
        <v>0.33561010784816431</v>
      </c>
      <c r="Z33" s="37">
        <v>0.33561010784816431</v>
      </c>
      <c r="AA33" s="37"/>
      <c r="AB33" s="37">
        <v>0.63088850027394272</v>
      </c>
      <c r="AC33" s="37">
        <v>0.81978357747443853</v>
      </c>
      <c r="AD33" s="37">
        <v>0.41031416363633549</v>
      </c>
      <c r="AF33" s="64">
        <f t="shared" ref="AF33:AH33" si="26">G33*AF$2/($J33*$AI$2+$G33*$AF$2+$H33*$AG$2+$I33*$AH$2+$K33*$AJ$2)*100</f>
        <v>5.248956826202348E-2</v>
      </c>
      <c r="AG33" s="64">
        <f t="shared" si="26"/>
        <v>14.242145046764817</v>
      </c>
      <c r="AH33" s="64">
        <f t="shared" si="26"/>
        <v>25.477987124519398</v>
      </c>
      <c r="AI33" s="64">
        <f>J33*AI$2/($J33*$AI$2+$G33*$AF$2+$H33*$AG$2+$I33*$AH$2+$K33*$AJ$2)*100</f>
        <v>35.925081756821129</v>
      </c>
      <c r="AJ33" s="64">
        <f t="shared" ref="AJ33" si="27">K33*AJ$2/($J33*$AI$2+$G33*$AF$2+$H33*$AG$2+$I33*$AH$2+$K33*$AJ$2)*100</f>
        <v>24.302296503632626</v>
      </c>
      <c r="AK33" s="64">
        <f>SUM(AF33:AJ33)</f>
        <v>100</v>
      </c>
    </row>
    <row r="35" spans="1:37" s="7" customFormat="1" x14ac:dyDescent="0.2">
      <c r="A35" s="58" t="s">
        <v>39</v>
      </c>
      <c r="B35" s="6" t="s">
        <v>4</v>
      </c>
      <c r="C35" s="31" t="s">
        <v>6</v>
      </c>
      <c r="D35" s="27">
        <f>H35/SUM(G35:H35)*100</f>
        <v>100</v>
      </c>
      <c r="E35" s="27">
        <f>I35/SUM(G35:I35)*100</f>
        <v>94.736842105263165</v>
      </c>
      <c r="F35" s="9"/>
      <c r="G35" s="10">
        <v>0</v>
      </c>
      <c r="H35" s="10">
        <v>2.6315789473684204</v>
      </c>
      <c r="I35" s="10">
        <v>47.368421052631582</v>
      </c>
      <c r="J35" s="10">
        <v>47.368421052631582</v>
      </c>
      <c r="K35" s="10">
        <v>2.6315789473684204</v>
      </c>
      <c r="L35" s="10"/>
      <c r="M35" s="10">
        <f>I35/SUM($G35:$I35)*100</f>
        <v>94.736842105263165</v>
      </c>
      <c r="N35" s="10">
        <f>H35/SUM($G35:$I35)*100</f>
        <v>5.2631578947368407</v>
      </c>
      <c r="O35" s="10">
        <f>G35/SUM($G35:$I35)*100</f>
        <v>0</v>
      </c>
      <c r="P35" s="57"/>
      <c r="Q35" s="10">
        <f>M35*(22.9898+35.4527)*2/($M35*(22.9898+35.4527)*2+$N35*(40.078+12.011+3*15.999)+$O35*(24.305+12.011+3*15.999))*100</f>
        <v>95.45892588801533</v>
      </c>
      <c r="R35" s="10">
        <f>N35*(40.078+12.011+3*15.999)/($M35*(22.9898+35.4527)*2+$N35*(40.078+12.011+3*15.999)+$O35*(24.305+12.011+3*15.999))*100</f>
        <v>4.5410741119846669</v>
      </c>
      <c r="S35" s="10">
        <f>O35*(24.305+12.011+3*15.999)/($M35*(22.9898+35.4527)*2+$N35*(40.078+12.011+3*15.999)+$O35*(24.305+12.011+3*15.999))*100</f>
        <v>0</v>
      </c>
      <c r="T35" s="10"/>
      <c r="U35" s="8"/>
      <c r="V35" s="10"/>
      <c r="W35" s="10"/>
      <c r="X35" s="10"/>
      <c r="Y35" s="10"/>
      <c r="Z35" s="10"/>
      <c r="AA35" s="10"/>
      <c r="AB35" s="10"/>
      <c r="AC35" s="10"/>
      <c r="AD35" s="10"/>
    </row>
    <row r="36" spans="1:37" s="12" customFormat="1" x14ac:dyDescent="0.2">
      <c r="A36" s="59" t="s">
        <v>40</v>
      </c>
      <c r="B36" s="11"/>
      <c r="C36" s="28" t="s">
        <v>16</v>
      </c>
      <c r="D36" s="13"/>
      <c r="E36" s="13">
        <f t="shared" ref="E36:E37" si="28">I36/SUM(G36:I36)*100</f>
        <v>99.812070578781984</v>
      </c>
      <c r="F36" s="14"/>
      <c r="G36" s="15">
        <v>0</v>
      </c>
      <c r="H36" s="15">
        <v>9.3964710609007823E-2</v>
      </c>
      <c r="I36" s="15">
        <v>49.906035289390992</v>
      </c>
      <c r="J36" s="15">
        <v>49.77344578291239</v>
      </c>
      <c r="K36" s="15">
        <v>0.22655421708761311</v>
      </c>
      <c r="L36" s="15"/>
      <c r="M36" s="15">
        <f>I36/SUM($G36:$I36)*100</f>
        <v>99.812070578781984</v>
      </c>
      <c r="N36" s="15">
        <f>H36/SUM($G36:$I36)*100</f>
        <v>0.18792942121801565</v>
      </c>
      <c r="O36" s="15">
        <f>G36/SUM($G36:$I36)*100</f>
        <v>0</v>
      </c>
      <c r="P36" s="57"/>
      <c r="Q36" s="15">
        <f>M36*(22.9898+35.4527)*2/($M36*(22.9898+35.4527)*2+$N36*(40.078+12.011+3*15.999)+$O36*(24.305+12.011+3*15.999))*100</f>
        <v>99.839036782279862</v>
      </c>
      <c r="R36" s="15">
        <f>N36*(40.078+12.011+3*15.999)/($M36*(22.9898+35.4527)*2+$N36*(40.078+12.011+3*15.999)+$O36*(24.305+12.011+3*15.999))*100</f>
        <v>0.16096321772014188</v>
      </c>
      <c r="S36" s="15">
        <f>O36*(24.305+12.011+3*15.999)/($M36*(22.9898+35.4527)*2+$N36*(40.078+12.011+3*15.999)+$O36*(24.305+12.011+3*15.999))*100</f>
        <v>0</v>
      </c>
      <c r="T36" s="15"/>
      <c r="U36" s="13">
        <v>7</v>
      </c>
      <c r="V36" s="15">
        <v>0</v>
      </c>
      <c r="W36" s="15">
        <v>0.11764565361650793</v>
      </c>
      <c r="X36" s="15">
        <v>0.11764565361650844</v>
      </c>
      <c r="Y36" s="15">
        <v>0.25184599227556947</v>
      </c>
      <c r="Z36" s="15">
        <v>0.25184599227557264</v>
      </c>
      <c r="AA36" s="15"/>
      <c r="AB36" s="15">
        <v>0.23529130723301331</v>
      </c>
      <c r="AC36" s="15">
        <v>0.23529130723301594</v>
      </c>
      <c r="AD36" s="15">
        <v>0</v>
      </c>
    </row>
    <row r="37" spans="1:37" s="33" customFormat="1" x14ac:dyDescent="0.2">
      <c r="B37" s="34"/>
      <c r="C37" s="32" t="s">
        <v>30</v>
      </c>
      <c r="D37" s="35">
        <f t="shared" ref="D37" si="29">H37/SUM(G37:H37)*100</f>
        <v>97.065775083654387</v>
      </c>
      <c r="E37" s="35">
        <f t="shared" si="28"/>
        <v>58.729149433180396</v>
      </c>
      <c r="F37" s="36"/>
      <c r="G37" s="37">
        <v>0.60548979025969274</v>
      </c>
      <c r="H37" s="37">
        <v>20.029935493150113</v>
      </c>
      <c r="I37" s="37">
        <v>29.364574716590194</v>
      </c>
      <c r="J37" s="37">
        <v>25.243241468283436</v>
      </c>
      <c r="K37" s="37">
        <v>24.698369179979082</v>
      </c>
      <c r="L37" s="37"/>
      <c r="M37" s="37">
        <f>I37/SUM($G37:$I37)*100</f>
        <v>58.729149433180396</v>
      </c>
      <c r="N37" s="37">
        <f>H37/SUM($G37:$I37)*100</f>
        <v>40.059870986300226</v>
      </c>
      <c r="O37" s="37">
        <f>G37/SUM($G37:$I37)*100</f>
        <v>1.2109795805193855</v>
      </c>
      <c r="P37" s="57"/>
      <c r="Q37" s="37">
        <f>M37*(22.9898+35.4527)*2/($M37*(22.9898+35.4527)*2+$N37*(40.078+12.011+3*15.999)+$O37*(24.305+12.011+3*15.999))*100</f>
        <v>62.541000539922067</v>
      </c>
      <c r="R37" s="37">
        <f>N37*(40.078+12.011+3*15.999)/($M37*(22.9898+35.4527)*2+$N37*(40.078+12.011+3*15.999)+$O37*(24.305+12.011+3*15.999))*100</f>
        <v>36.528783695555802</v>
      </c>
      <c r="S37" s="37">
        <f>O37*(24.305+12.011+3*15.999)/($M37*(22.9898+35.4527)*2+$N37*(40.078+12.011+3*15.999)+$O37*(24.305+12.011+3*15.999))*100</f>
        <v>0.93021576452212962</v>
      </c>
      <c r="T37" s="37"/>
      <c r="U37" s="35">
        <v>5</v>
      </c>
      <c r="V37" s="37">
        <v>8.8541974481111979E-2</v>
      </c>
      <c r="W37" s="37">
        <v>0.43588116555143996</v>
      </c>
      <c r="X37" s="37">
        <v>0.47140042995285741</v>
      </c>
      <c r="Y37" s="37">
        <v>1.2111431403010375</v>
      </c>
      <c r="Z37" s="37">
        <v>1.2241600006077973</v>
      </c>
      <c r="AA37" s="37"/>
      <c r="AB37" s="37">
        <v>0.94280085990570939</v>
      </c>
      <c r="AC37" s="37">
        <v>0.87176233110287993</v>
      </c>
      <c r="AD37" s="37">
        <v>0.17708394896222396</v>
      </c>
      <c r="AF37" s="64">
        <f t="shared" ref="AF37:AH37" si="30">G37*AF$2/($J37*$AI$2+$G37*$AF$2+$H37*$AG$2+$I37*$AH$2+$K37*$AJ$2)*100</f>
        <v>0.27053925717210642</v>
      </c>
      <c r="AG37" s="64">
        <f t="shared" si="30"/>
        <v>14.757521850184762</v>
      </c>
      <c r="AH37" s="64">
        <f t="shared" si="30"/>
        <v>24.820822406981215</v>
      </c>
      <c r="AI37" s="64">
        <f>J37*AI$2/($J37*$AI$2+$G37*$AF$2+$H37*$AG$2+$I37*$AH$2+$K37*$AJ$2)*100</f>
        <v>32.904549658945299</v>
      </c>
      <c r="AJ37" s="64">
        <f t="shared" ref="AJ37" si="31">K37*AJ$2/($J37*$AI$2+$G37*$AF$2+$H37*$AG$2+$I37*$AH$2+$K37*$AJ$2)*100</f>
        <v>27.246566826716617</v>
      </c>
      <c r="AK37" s="64">
        <f>SUM(AF37:AJ37)</f>
        <v>100</v>
      </c>
    </row>
    <row r="39" spans="1:37" x14ac:dyDescent="0.2">
      <c r="A39" t="s">
        <v>65</v>
      </c>
    </row>
    <row r="40" spans="1:37" x14ac:dyDescent="0.2">
      <c r="A40" t="s">
        <v>66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K35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34" sqref="A34:A35"/>
    </sheetView>
  </sheetViews>
  <sheetFormatPr baseColWidth="10" defaultColWidth="8.83203125" defaultRowHeight="15" x14ac:dyDescent="0.2"/>
  <cols>
    <col min="16" max="16" width="9.1640625" style="60"/>
  </cols>
  <sheetData>
    <row r="2" spans="1:37" x14ac:dyDescent="0.2">
      <c r="AF2">
        <v>24.305</v>
      </c>
      <c r="AG2">
        <v>40.078000000000003</v>
      </c>
      <c r="AH2">
        <f>2*22.98976928</f>
        <v>45.979538560000002</v>
      </c>
      <c r="AI2">
        <f>2*35.453</f>
        <v>70.906000000000006</v>
      </c>
      <c r="AJ2">
        <f>12.0107+3*15.9994</f>
        <v>60.008899999999997</v>
      </c>
    </row>
    <row r="3" spans="1:37" x14ac:dyDescent="0.2">
      <c r="B3" s="1"/>
      <c r="C3" s="16"/>
      <c r="D3" s="5"/>
      <c r="E3" s="5"/>
      <c r="F3" s="4"/>
      <c r="G3" s="3"/>
      <c r="H3" s="3"/>
      <c r="I3" s="3"/>
      <c r="J3" s="3"/>
      <c r="K3" s="3"/>
      <c r="L3" s="3"/>
      <c r="M3" s="3"/>
      <c r="N3" s="3"/>
      <c r="O3" s="3"/>
      <c r="P3" s="57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</row>
    <row r="4" spans="1:37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F4" s="4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  <c r="AF4" s="3" t="s">
        <v>9</v>
      </c>
      <c r="AG4" s="3" t="s">
        <v>10</v>
      </c>
      <c r="AH4" s="3" t="s">
        <v>62</v>
      </c>
      <c r="AI4" s="3" t="s">
        <v>63</v>
      </c>
      <c r="AJ4" s="3" t="s">
        <v>64</v>
      </c>
    </row>
    <row r="5" spans="1:37" x14ac:dyDescent="0.2">
      <c r="B5" s="1"/>
      <c r="C5" s="16"/>
      <c r="D5" s="5"/>
      <c r="E5" s="5"/>
      <c r="F5" s="4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7" spans="1:37" s="7" customFormat="1" x14ac:dyDescent="0.2">
      <c r="A7" s="58" t="s">
        <v>44</v>
      </c>
      <c r="B7" s="6" t="s">
        <v>26</v>
      </c>
      <c r="C7" s="31" t="s">
        <v>6</v>
      </c>
      <c r="D7" s="27">
        <f>H7/SUM(G7:H7)*100</f>
        <v>0</v>
      </c>
      <c r="E7" s="27">
        <f>I7/SUM(G7:I7)*100</f>
        <v>18.181818181818183</v>
      </c>
      <c r="F7" s="9"/>
      <c r="G7" s="10">
        <v>40.909090909090907</v>
      </c>
      <c r="H7" s="10">
        <v>0</v>
      </c>
      <c r="I7" s="10">
        <v>9.0909090909090917</v>
      </c>
      <c r="J7" s="10">
        <v>9.0909090909090917</v>
      </c>
      <c r="K7" s="10">
        <v>40.909090909090907</v>
      </c>
      <c r="L7" s="10"/>
      <c r="M7" s="10">
        <f>I7/SUM($G7:$I7)*100</f>
        <v>18.181818181818183</v>
      </c>
      <c r="N7" s="10">
        <f>H7/SUM($G7:$I7)*100</f>
        <v>0</v>
      </c>
      <c r="O7" s="10">
        <f>G7/SUM($G7:$I7)*100</f>
        <v>81.818181818181813</v>
      </c>
      <c r="P7" s="57"/>
      <c r="Q7" s="10">
        <f>M7*(22.9898+35.4527)*2/($M7*(22.9898+35.4527)*2+$N7*(40.078+12.011+3*15.999)+$O7*(24.305+12.011+3*15.999))*100</f>
        <v>23.551587921260303</v>
      </c>
      <c r="R7" s="10">
        <f>N7*(40.078+12.011+3*15.999)/($M7*(22.9898+35.4527)*2+$N7*(40.078+12.011+3*15.999)+$O7*(24.305+12.011+3*15.999))*100</f>
        <v>0</v>
      </c>
      <c r="S7" s="10">
        <f>O7*(24.305+12.011+3*15.999)/($M7*(22.9898+35.4527)*2+$N7*(40.078+12.011+3*15.999)+$O7*(24.305+12.011+3*15.999))*100</f>
        <v>76.448412078739707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7" s="12" customFormat="1" x14ac:dyDescent="0.2">
      <c r="A8" s="59" t="s">
        <v>40</v>
      </c>
      <c r="B8" s="11"/>
      <c r="C8" s="28" t="s">
        <v>16</v>
      </c>
      <c r="D8" s="13"/>
      <c r="E8" s="13">
        <f t="shared" ref="E8:E10" si="0">I8/SUM(G8:I8)*100</f>
        <v>100</v>
      </c>
      <c r="F8" s="14"/>
      <c r="G8" s="15">
        <v>0</v>
      </c>
      <c r="H8" s="15">
        <v>0</v>
      </c>
      <c r="I8" s="15">
        <v>50</v>
      </c>
      <c r="J8" s="15">
        <v>49.071402259796272</v>
      </c>
      <c r="K8" s="15">
        <v>0.9285977402037312</v>
      </c>
      <c r="L8" s="15"/>
      <c r="M8" s="15">
        <f>I8/SUM($G8:$I8)*100</f>
        <v>100</v>
      </c>
      <c r="N8" s="15">
        <f>H8/SUM($G8:$I8)*100</f>
        <v>0</v>
      </c>
      <c r="O8" s="15">
        <f>G8/SUM($G8:$I8)*100</f>
        <v>0</v>
      </c>
      <c r="P8" s="57"/>
      <c r="Q8" s="15">
        <f>M8*(22.9898+35.4527)*2/($M8*(22.9898+35.4527)*2+$N8*(40.078+12.011+3*15.999)+$O8*(24.305+12.011+3*15.999))*100</f>
        <v>100</v>
      </c>
      <c r="R8" s="15">
        <f>N8*(40.078+12.011+3*15.999)/($M8*(22.9898+35.4527)*2+$N8*(40.078+12.011+3*15.999)+$O8*(24.305+12.011+3*15.999))*100</f>
        <v>0</v>
      </c>
      <c r="S8" s="15">
        <f>O8*(24.305+12.011+3*15.999)/($M8*(22.9898+35.4527)*2+$N8*(40.078+12.011+3*15.999)+$O8*(24.305+12.011+3*15.999))*100</f>
        <v>0</v>
      </c>
      <c r="T8" s="15"/>
      <c r="U8" s="13">
        <v>1</v>
      </c>
      <c r="V8" s="15"/>
      <c r="W8" s="15"/>
      <c r="X8" s="15"/>
      <c r="Y8" s="15"/>
      <c r="Z8" s="15"/>
      <c r="AA8" s="15"/>
      <c r="AB8" s="15"/>
      <c r="AC8" s="15"/>
      <c r="AD8" s="15"/>
    </row>
    <row r="9" spans="1:37" s="17" customFormat="1" x14ac:dyDescent="0.2">
      <c r="B9" s="18"/>
      <c r="C9" s="30" t="s">
        <v>18</v>
      </c>
      <c r="D9" s="19">
        <f t="shared" ref="D9:D10" si="1">H9/SUM(G9:H9)*100</f>
        <v>0</v>
      </c>
      <c r="E9" s="19">
        <f t="shared" si="0"/>
        <v>0.17982000539053097</v>
      </c>
      <c r="F9" s="20"/>
      <c r="G9" s="21">
        <v>49.910089997304738</v>
      </c>
      <c r="H9" s="21">
        <v>0</v>
      </c>
      <c r="I9" s="21">
        <v>8.9910002695265487E-2</v>
      </c>
      <c r="J9" s="21">
        <v>4.5348965252249518E-2</v>
      </c>
      <c r="K9" s="21">
        <v>49.840168512533594</v>
      </c>
      <c r="L9" s="21"/>
      <c r="M9" s="21">
        <f>I9/SUM($G9:$I9)*100</f>
        <v>0.17982000539053097</v>
      </c>
      <c r="N9" s="21">
        <f>H9/SUM($G9:$I9)*100</f>
        <v>0</v>
      </c>
      <c r="O9" s="21">
        <f>G9/SUM($G9:$I9)*100</f>
        <v>99.820179994609475</v>
      </c>
      <c r="P9" s="57"/>
      <c r="Q9" s="21">
        <f>M9*(22.9898+35.4527)*2/($M9*(22.9898+35.4527)*2+$N9*(40.078+12.011+3*15.999)+$O9*(24.305+12.011+3*15.999))*100</f>
        <v>0.24911544360135982</v>
      </c>
      <c r="R9" s="21">
        <f>N9*(40.078+12.011+3*15.999)/($M9*(22.9898+35.4527)*2+$N9*(40.078+12.011+3*15.999)+$O9*(24.305+12.011+3*15.999))*100</f>
        <v>0</v>
      </c>
      <c r="S9" s="21">
        <f>O9*(24.305+12.011+3*15.999)/($M9*(22.9898+35.4527)*2+$N9*(40.078+12.011+3*15.999)+$O9*(24.305+12.011+3*15.999))*100</f>
        <v>99.750884556398631</v>
      </c>
      <c r="T9" s="21"/>
      <c r="U9" s="19">
        <v>3</v>
      </c>
      <c r="V9" s="21"/>
      <c r="W9" s="21"/>
      <c r="X9" s="21"/>
      <c r="Y9" s="21"/>
      <c r="Z9" s="21"/>
      <c r="AA9" s="21"/>
      <c r="AB9" s="21"/>
      <c r="AC9" s="21"/>
      <c r="AD9" s="21"/>
    </row>
    <row r="10" spans="1:37" s="33" customFormat="1" x14ac:dyDescent="0.2">
      <c r="B10" s="34"/>
      <c r="C10" s="32" t="s">
        <v>30</v>
      </c>
      <c r="D10" s="35">
        <f t="shared" si="1"/>
        <v>0</v>
      </c>
      <c r="E10" s="35">
        <f t="shared" si="0"/>
        <v>62.916637623344428</v>
      </c>
      <c r="F10" s="36"/>
      <c r="G10" s="37">
        <v>18.41090967069373</v>
      </c>
      <c r="H10" s="37"/>
      <c r="I10" s="37">
        <v>31.236448310748706</v>
      </c>
      <c r="J10" s="37">
        <v>32.378251007813418</v>
      </c>
      <c r="K10" s="37">
        <v>17.974391010744149</v>
      </c>
      <c r="L10" s="37"/>
      <c r="M10" s="37">
        <f>I10/SUM($G10:$I10)*100</f>
        <v>62.916637623344428</v>
      </c>
      <c r="N10" s="37">
        <f>H10/SUM($G10:$I10)*100</f>
        <v>0</v>
      </c>
      <c r="O10" s="37">
        <f>G10/SUM($G10:$I10)*100</f>
        <v>37.083362376655565</v>
      </c>
      <c r="P10" s="57"/>
      <c r="Q10" s="37">
        <f>M10*(22.9898+35.4527)*2/($M10*(22.9898+35.4527)*2+$N10*(40.078+12.011+3*15.999)+$O10*(24.305+12.011+3*15.999))*100</f>
        <v>70.167706518590549</v>
      </c>
      <c r="R10" s="37">
        <f>N10*(40.078+12.011+3*15.999)/($M10*(22.9898+35.4527)*2+$N10*(40.078+12.011+3*15.999)+$O10*(24.305+12.011+3*15.999))*100</f>
        <v>0</v>
      </c>
      <c r="S10" s="37">
        <f>O10*(24.305+12.011+3*15.999)/($M10*(22.9898+35.4527)*2+$N10*(40.078+12.011+3*15.999)+$O10*(24.305+12.011+3*15.999))*100</f>
        <v>29.832293481409451</v>
      </c>
      <c r="T10" s="37"/>
      <c r="U10" s="35">
        <v>3</v>
      </c>
      <c r="V10" s="37"/>
      <c r="W10" s="37"/>
      <c r="X10" s="37"/>
      <c r="Y10" s="37"/>
      <c r="Z10" s="37"/>
      <c r="AA10" s="37"/>
      <c r="AB10" s="37"/>
      <c r="AC10" s="37"/>
      <c r="AD10" s="37"/>
      <c r="AF10" s="64">
        <f t="shared" ref="AF10" si="2">G10*AF$2/($J10*$AI$2+$G10*$AF$2+$H10*$AG$2+$I10*$AH$2+$K10*$AJ$2)*100</f>
        <v>8.5101629051629608</v>
      </c>
      <c r="AG10" s="64">
        <f t="shared" ref="AG10" si="3">H10*AG$2/($J10*$AI$2+$G10*$AF$2+$H10*$AG$2+$I10*$AH$2+$K10*$AJ$2)*100</f>
        <v>0</v>
      </c>
      <c r="AH10" s="64">
        <f t="shared" ref="AH10" si="4">I10*AH$2/($J10*$AI$2+$G10*$AF$2+$H10*$AG$2+$I10*$AH$2+$K10*$AJ$2)*100</f>
        <v>27.314500105735874</v>
      </c>
      <c r="AI10" s="64">
        <f>J10*AI$2/($J10*$AI$2+$G10*$AF$2+$H10*$AG$2+$I10*$AH$2+$K10*$AJ$2)*100</f>
        <v>43.66197461967532</v>
      </c>
      <c r="AJ10" s="64">
        <f t="shared" ref="AJ10" si="5">K10*AJ$2/($J10*$AI$2+$G10*$AF$2+$H10*$AG$2+$I10*$AH$2+$K10*$AJ$2)*100</f>
        <v>20.513362369425835</v>
      </c>
      <c r="AK10" s="64">
        <f>SUM(AF10:AJ10)</f>
        <v>99.999999999999986</v>
      </c>
    </row>
    <row r="11" spans="1:37" x14ac:dyDescent="0.2">
      <c r="B11" s="1"/>
      <c r="C11" s="16"/>
      <c r="D11" s="5"/>
      <c r="E11" s="5"/>
      <c r="F11" s="4"/>
      <c r="G11" s="54"/>
      <c r="H11" s="54"/>
      <c r="I11" s="54"/>
      <c r="J11" s="54"/>
      <c r="K11" s="54"/>
      <c r="L11" s="3"/>
      <c r="M11" s="54"/>
      <c r="N11" s="54"/>
      <c r="O11" s="54"/>
      <c r="P11" s="56"/>
      <c r="Q11" s="3"/>
      <c r="R11" s="3"/>
      <c r="S11" s="3"/>
      <c r="T11" s="3"/>
      <c r="U11" s="5"/>
      <c r="V11" s="54"/>
      <c r="W11" s="54"/>
      <c r="X11" s="54"/>
      <c r="Y11" s="54"/>
      <c r="Z11" s="54"/>
      <c r="AA11" s="3"/>
      <c r="AB11" s="54"/>
      <c r="AC11" s="54"/>
      <c r="AD11" s="54"/>
    </row>
    <row r="12" spans="1:37" s="7" customFormat="1" x14ac:dyDescent="0.2">
      <c r="A12" s="58" t="s">
        <v>45</v>
      </c>
      <c r="B12" s="6" t="s">
        <v>21</v>
      </c>
      <c r="C12" s="31" t="s">
        <v>6</v>
      </c>
      <c r="D12" s="27">
        <f>H12/SUM(G12:H12)*100</f>
        <v>0</v>
      </c>
      <c r="E12" s="27">
        <f>I12/SUM(G12:I12)*100</f>
        <v>46.153846153846153</v>
      </c>
      <c r="F12" s="9"/>
      <c r="G12" s="10">
        <v>26.923076923076923</v>
      </c>
      <c r="H12" s="10">
        <v>0</v>
      </c>
      <c r="I12" s="10">
        <v>23.076923076923077</v>
      </c>
      <c r="J12" s="10">
        <v>23.076923076923077</v>
      </c>
      <c r="K12" s="10">
        <v>26.923076923076923</v>
      </c>
      <c r="L12" s="10"/>
      <c r="M12" s="10">
        <f>I12/SUM($G12:$I12)*100</f>
        <v>46.153846153846153</v>
      </c>
      <c r="N12" s="10">
        <f>H12/SUM($G12:$I12)*100</f>
        <v>0</v>
      </c>
      <c r="O12" s="10">
        <f>G12/SUM($G12:$I12)*100</f>
        <v>53.846153846153847</v>
      </c>
      <c r="P12" s="55">
        <f>N12/(N12+O12)*100</f>
        <v>0</v>
      </c>
      <c r="Q12" s="10">
        <f>M12*(22.9898+35.4527)*2/($M12*(22.9898+35.4527)*2+$N12*(40.078+12.011+3*15.999)+$O12*(24.305+12.011+3*15.999))*100</f>
        <v>54.30193240268494</v>
      </c>
      <c r="R12" s="10">
        <f>N12*(40.078+12.011+3*15.999)/($M12*(22.9898+35.4527)*2+$N12*(40.078+12.011+3*15.999)+$O12*(24.305+12.011+3*15.999))*100</f>
        <v>0</v>
      </c>
      <c r="S12" s="10">
        <f>O12*(24.305+12.011+3*15.999)/($M12*(22.9898+35.4527)*2+$N12*(40.078+12.011+3*15.999)+$O12*(24.305+12.011+3*15.999))*100</f>
        <v>45.69806759731506</v>
      </c>
      <c r="T12" s="10"/>
      <c r="U12" s="8"/>
      <c r="V12" s="10"/>
      <c r="W12" s="10"/>
      <c r="X12" s="10"/>
      <c r="Y12" s="10"/>
      <c r="Z12" s="10"/>
      <c r="AA12" s="10"/>
      <c r="AB12" s="10"/>
      <c r="AC12" s="10"/>
      <c r="AD12" s="10"/>
    </row>
    <row r="13" spans="1:37" s="12" customFormat="1" x14ac:dyDescent="0.2">
      <c r="A13" s="59" t="s">
        <v>43</v>
      </c>
      <c r="B13" s="11"/>
      <c r="C13" s="28" t="s">
        <v>16</v>
      </c>
      <c r="D13" s="13"/>
      <c r="E13" s="13">
        <f t="shared" ref="E13" si="6">I13/SUM(G13:I13)*100</f>
        <v>99.495875564663393</v>
      </c>
      <c r="F13" s="14"/>
      <c r="G13" s="15">
        <v>0.25206221766830167</v>
      </c>
      <c r="H13" s="15">
        <v>0</v>
      </c>
      <c r="I13" s="15">
        <v>49.747937782331697</v>
      </c>
      <c r="J13" s="15">
        <v>49.013237184348128</v>
      </c>
      <c r="K13" s="15">
        <v>0.9867628156518693</v>
      </c>
      <c r="L13" s="15"/>
      <c r="M13" s="15">
        <f>I13/SUM($G13:$I13)*100</f>
        <v>99.495875564663393</v>
      </c>
      <c r="N13" s="15">
        <f>H13/SUM($G13:$I13)*100</f>
        <v>0</v>
      </c>
      <c r="O13" s="15">
        <f>G13/SUM($G13:$I13)*100</f>
        <v>0.50412443533660334</v>
      </c>
      <c r="P13" s="57"/>
      <c r="Q13" s="15">
        <f>M13*(22.9898+35.4527)*2/($M13*(22.9898+35.4527)*2+$N13*(40.078+12.011+3*15.999)+$O13*(24.305+12.011+3*15.999))*100</f>
        <v>99.63584686912111</v>
      </c>
      <c r="R13" s="15">
        <f>N13*(40.078+12.011+3*15.999)/($M13*(22.9898+35.4527)*2+$N13*(40.078+12.011+3*15.999)+$O13*(24.305+12.011+3*15.999))*100</f>
        <v>0</v>
      </c>
      <c r="S13" s="15">
        <f>O13*(24.305+12.011+3*15.999)/($M13*(22.9898+35.4527)*2+$N13*(40.078+12.011+3*15.999)+$O13*(24.305+12.011+3*15.999))*100</f>
        <v>0.36415313087889833</v>
      </c>
      <c r="T13" s="15"/>
      <c r="U13" s="13">
        <v>2</v>
      </c>
      <c r="V13" s="15"/>
      <c r="W13" s="15"/>
      <c r="X13" s="15"/>
      <c r="Y13" s="15"/>
      <c r="Z13" s="15"/>
      <c r="AA13" s="15"/>
      <c r="AB13" s="15"/>
      <c r="AC13" s="15"/>
      <c r="AD13" s="15"/>
    </row>
    <row r="14" spans="1:37" s="17" customFormat="1" x14ac:dyDescent="0.2">
      <c r="A14" s="63"/>
      <c r="B14" s="18"/>
      <c r="C14" s="30" t="s">
        <v>18</v>
      </c>
      <c r="D14" s="19">
        <f t="shared" ref="D14:D15" si="7">H14/SUM(G14:H14)*100</f>
        <v>0</v>
      </c>
      <c r="E14" s="19">
        <f>I14/SUM(G14:I14)*100</f>
        <v>0</v>
      </c>
      <c r="F14" s="20"/>
      <c r="G14" s="21">
        <v>50</v>
      </c>
      <c r="H14" s="21">
        <v>0</v>
      </c>
      <c r="I14" s="21">
        <v>0</v>
      </c>
      <c r="J14" s="21">
        <v>3.1670987629224927E-2</v>
      </c>
      <c r="K14" s="21">
        <v>49.968329012370774</v>
      </c>
      <c r="L14" s="21"/>
      <c r="M14" s="21">
        <f>I14/SUM($G14:$I14)*100</f>
        <v>0</v>
      </c>
      <c r="N14" s="21">
        <f>H14/SUM($G14:$I14)*100</f>
        <v>0</v>
      </c>
      <c r="O14" s="21">
        <f>G14/SUM($G14:$I14)*100</f>
        <v>100</v>
      </c>
      <c r="P14" s="55">
        <f>N14/(N14+O14)*100</f>
        <v>0</v>
      </c>
      <c r="Q14" s="21">
        <f>M14*(22.9898+35.4527)*2/($M14*(22.9898+35.4527)*2+$N14*(40.078+12.011+3*15.999)+$O14*(24.305+12.011+3*15.999))*100</f>
        <v>0</v>
      </c>
      <c r="R14" s="21">
        <f>N14*(40.078+12.011+3*15.999)/($M14*(22.9898+35.4527)*2+$N14*(40.078+12.011+3*15.999)+$O14*(24.305+12.011+3*15.999))*100</f>
        <v>0</v>
      </c>
      <c r="S14" s="21">
        <f>O14*(24.305+12.011+3*15.999)/($M14*(22.9898+35.4527)*2+$N14*(40.078+12.011+3*15.999)+$O14*(24.305+12.011+3*15.999))*100</f>
        <v>100</v>
      </c>
      <c r="T14" s="21"/>
      <c r="U14" s="19">
        <v>2</v>
      </c>
      <c r="V14" s="21"/>
      <c r="W14" s="21"/>
      <c r="X14" s="21"/>
      <c r="Y14" s="21"/>
      <c r="Z14" s="21"/>
      <c r="AA14" s="21"/>
      <c r="AB14" s="21"/>
      <c r="AC14" s="21"/>
      <c r="AD14" s="21"/>
    </row>
    <row r="15" spans="1:37" s="33" customFormat="1" x14ac:dyDescent="0.2">
      <c r="B15" s="34"/>
      <c r="C15" s="32" t="s">
        <v>30</v>
      </c>
      <c r="D15" s="35">
        <f t="shared" si="7"/>
        <v>0</v>
      </c>
      <c r="E15" s="35">
        <f t="shared" ref="E15" si="8">I15/SUM(G15:I15)*100</f>
        <v>63.562888762016854</v>
      </c>
      <c r="F15" s="36"/>
      <c r="G15" s="37">
        <v>17.97440059603306</v>
      </c>
      <c r="H15" s="37">
        <v>0</v>
      </c>
      <c r="I15" s="37">
        <v>31.355527011663792</v>
      </c>
      <c r="J15" s="37">
        <v>30.724917225690927</v>
      </c>
      <c r="K15" s="37">
        <v>19.275082774309073</v>
      </c>
      <c r="L15" s="37"/>
      <c r="M15" s="37">
        <f>I15/SUM($G15:$I15)*100</f>
        <v>63.562888762016854</v>
      </c>
      <c r="N15" s="37">
        <f>H15/SUM($G15:$I15)*100</f>
        <v>0</v>
      </c>
      <c r="O15" s="37">
        <f>G15/SUM($G15:$I15)*100</f>
        <v>36.437111237983146</v>
      </c>
      <c r="P15" s="55">
        <f>N15/(N15+O15)*100</f>
        <v>0</v>
      </c>
      <c r="Q15" s="37">
        <f>M15*(22.9898+35.4527)*2/($M15*(22.9898+35.4527)*2+$N15*(40.078+12.011+3*15.999)+$O15*(24.305+12.011+3*15.999))*100</f>
        <v>70.746347589842898</v>
      </c>
      <c r="R15" s="37">
        <f>N15*(40.078+12.011+3*15.999)/($M15*(22.9898+35.4527)*2+$N15*(40.078+12.011+3*15.999)+$O15*(24.305+12.011+3*15.999))*100</f>
        <v>0</v>
      </c>
      <c r="S15" s="37">
        <f>O15*(24.305+12.011+3*15.999)/($M15*(22.9898+35.4527)*2+$N15*(40.078+12.011+3*15.999)+$O15*(24.305+12.011+3*15.999))*100</f>
        <v>29.253652410157116</v>
      </c>
      <c r="T15" s="37"/>
      <c r="U15" s="35">
        <v>1</v>
      </c>
      <c r="V15" s="37"/>
      <c r="W15" s="37"/>
      <c r="X15" s="37"/>
      <c r="Y15" s="37"/>
      <c r="Z15" s="37"/>
      <c r="AA15" s="37"/>
      <c r="AB15" s="37"/>
      <c r="AC15" s="37"/>
      <c r="AD15" s="37"/>
      <c r="AF15" s="64">
        <f t="shared" ref="AF15" si="9">G15*AF$2/($J15*$AI$2+$G15*$AF$2+$H15*$AG$2+$I15*$AH$2+$K15*$AJ$2)*100</f>
        <v>8.3790062022459413</v>
      </c>
      <c r="AG15" s="64">
        <f t="shared" ref="AG15" si="10">H15*AG$2/($J15*$AI$2+$G15*$AF$2+$H15*$AG$2+$I15*$AH$2+$K15*$AJ$2)*100</f>
        <v>0</v>
      </c>
      <c r="AH15" s="64">
        <f t="shared" ref="AH15" si="11">I15*AH$2/($J15*$AI$2+$G15*$AF$2+$H15*$AG$2+$I15*$AH$2+$K15*$AJ$2)*100</f>
        <v>27.65165839253542</v>
      </c>
      <c r="AI15" s="64">
        <f>J15*AI$2/($J15*$AI$2+$G15*$AF$2+$H15*$AG$2+$I15*$AH$2+$K15*$AJ$2)*100</f>
        <v>41.784593140578352</v>
      </c>
      <c r="AJ15" s="64">
        <f t="shared" ref="AJ15" si="12">K15*AJ$2/($J15*$AI$2+$G15*$AF$2+$H15*$AG$2+$I15*$AH$2+$K15*$AJ$2)*100</f>
        <v>22.184742264640274</v>
      </c>
      <c r="AK15" s="64">
        <f>SUM(AF15:AJ15)</f>
        <v>100</v>
      </c>
    </row>
    <row r="17" spans="1:37" s="7" customFormat="1" x14ac:dyDescent="0.2">
      <c r="A17" s="58" t="s">
        <v>45</v>
      </c>
      <c r="B17" s="6" t="s">
        <v>29</v>
      </c>
      <c r="C17" s="31" t="s">
        <v>6</v>
      </c>
      <c r="D17" s="27">
        <f>H17/SUM(G17:H17)*100</f>
        <v>0</v>
      </c>
      <c r="E17" s="27">
        <f>I17/SUM(G17:I17)*100</f>
        <v>82.352941176470594</v>
      </c>
      <c r="F17" s="9"/>
      <c r="G17" s="10">
        <v>8.8235294117647065</v>
      </c>
      <c r="H17" s="10">
        <v>0</v>
      </c>
      <c r="I17" s="10">
        <v>41.176470588235297</v>
      </c>
      <c r="J17" s="10">
        <v>41.176470588235297</v>
      </c>
      <c r="K17" s="10">
        <v>8.8235294117647065</v>
      </c>
      <c r="L17" s="10"/>
      <c r="M17" s="10">
        <f>I17/SUM($G17:$I17)*100</f>
        <v>82.352941176470594</v>
      </c>
      <c r="N17" s="10">
        <f>H17/SUM($G17:$I17)*100</f>
        <v>0</v>
      </c>
      <c r="O17" s="10">
        <f>G17/SUM($G17:$I17)*100</f>
        <v>17.647058823529413</v>
      </c>
      <c r="P17" s="55">
        <f>N17/(N17+O17)*100</f>
        <v>0</v>
      </c>
      <c r="Q17" s="10">
        <f>M17*(22.9898+35.4527)*2/($M17*(22.9898+35.4527)*2+$N17*(40.078+12.011+3*15.999)+$O17*(24.305+12.011+3*15.999))*100</f>
        <v>86.612231114856115</v>
      </c>
      <c r="R17" s="10">
        <f>N17*(40.078+12.011+3*15.999)/($M17*(22.9898+35.4527)*2+$N17*(40.078+12.011+3*15.999)+$O17*(24.305+12.011+3*15.999))*100</f>
        <v>0</v>
      </c>
      <c r="S17" s="10">
        <f>O17*(24.305+12.011+3*15.999)/($M17*(22.9898+35.4527)*2+$N17*(40.078+12.011+3*15.999)+$O17*(24.305+12.011+3*15.999))*100</f>
        <v>13.387768885143881</v>
      </c>
      <c r="T17" s="10"/>
      <c r="U17" s="8"/>
      <c r="V17" s="10"/>
      <c r="W17" s="10"/>
      <c r="X17" s="10"/>
      <c r="Y17" s="10"/>
      <c r="Z17" s="10"/>
      <c r="AA17" s="10"/>
      <c r="AB17" s="10"/>
      <c r="AC17" s="10"/>
      <c r="AD17" s="10"/>
    </row>
    <row r="18" spans="1:37" s="12" customFormat="1" x14ac:dyDescent="0.2">
      <c r="A18" s="59" t="s">
        <v>43</v>
      </c>
      <c r="B18" s="11"/>
      <c r="C18" s="28" t="s">
        <v>16</v>
      </c>
      <c r="D18" s="13"/>
      <c r="E18" s="13">
        <f t="shared" ref="E18" si="13">I18/SUM(G18:I18)*100</f>
        <v>100</v>
      </c>
      <c r="F18" s="14"/>
      <c r="G18" s="15">
        <v>0</v>
      </c>
      <c r="H18" s="15">
        <v>0</v>
      </c>
      <c r="I18" s="15">
        <v>50</v>
      </c>
      <c r="J18" s="15">
        <v>49.096037078019215</v>
      </c>
      <c r="K18" s="15">
        <v>0.90396292198078187</v>
      </c>
      <c r="L18" s="15"/>
      <c r="M18" s="15">
        <f>I18/SUM($G18:$I18)*100</f>
        <v>100</v>
      </c>
      <c r="N18" s="15">
        <f>H18/SUM($G18:$I18)*100</f>
        <v>0</v>
      </c>
      <c r="O18" s="15">
        <f>G18/SUM($G18:$I18)*100</f>
        <v>0</v>
      </c>
      <c r="P18" s="57"/>
      <c r="Q18" s="15">
        <f>M18*(22.9898+35.4527)*2/($M18*(22.9898+35.4527)*2+$N18*(40.078+12.011+3*15.999)+$O18*(24.305+12.011+3*15.999))*100</f>
        <v>100</v>
      </c>
      <c r="R18" s="15">
        <f>N18*(40.078+12.011+3*15.999)/($M18*(22.9898+35.4527)*2+$N18*(40.078+12.011+3*15.999)+$O18*(24.305+12.011+3*15.999))*100</f>
        <v>0</v>
      </c>
      <c r="S18" s="15">
        <f>O18*(24.305+12.011+3*15.999)/($M18*(22.9898+35.4527)*2+$N18*(40.078+12.011+3*15.999)+$O18*(24.305+12.011+3*15.999))*100</f>
        <v>0</v>
      </c>
      <c r="T18" s="15"/>
      <c r="U18" s="13">
        <v>1</v>
      </c>
      <c r="V18" s="15"/>
      <c r="W18" s="15"/>
      <c r="X18" s="15"/>
      <c r="Y18" s="15"/>
      <c r="Z18" s="15"/>
      <c r="AA18" s="15"/>
      <c r="AB18" s="15"/>
      <c r="AC18" s="15"/>
      <c r="AD18" s="15"/>
    </row>
    <row r="19" spans="1:37" s="17" customFormat="1" x14ac:dyDescent="0.2">
      <c r="A19" s="63"/>
      <c r="B19" s="18"/>
      <c r="C19" s="30" t="s">
        <v>18</v>
      </c>
      <c r="D19" s="19">
        <f t="shared" ref="D19:D20" si="14">H19/SUM(G19:H19)*100</f>
        <v>0</v>
      </c>
      <c r="E19" s="19">
        <f>I19/SUM(G19:I19)*100</f>
        <v>0.18032964952739497</v>
      </c>
      <c r="F19" s="20"/>
      <c r="G19" s="21">
        <v>49.892375600210201</v>
      </c>
      <c r="H19" s="21">
        <v>0</v>
      </c>
      <c r="I19" s="21">
        <v>9.0133283094261996E-2</v>
      </c>
      <c r="J19" s="21">
        <v>0.10190321853923962</v>
      </c>
      <c r="K19" s="21">
        <v>49.898096781460758</v>
      </c>
      <c r="L19" s="21"/>
      <c r="M19" s="21">
        <f>I19/SUM($G19:$I19)*100</f>
        <v>0.18032964952739497</v>
      </c>
      <c r="N19" s="21">
        <f>H19/SUM($G19:$I19)*100</f>
        <v>0</v>
      </c>
      <c r="O19" s="21">
        <f>G19/SUM($G19:$I19)*100</f>
        <v>99.819670350472606</v>
      </c>
      <c r="P19" s="55">
        <f>N19/(N19+O19)*100</f>
        <v>0</v>
      </c>
      <c r="Q19" s="21">
        <f>M19*(22.9898+35.4527)*2/($M19*(22.9898+35.4527)*2+$N19*(40.078+12.011+3*15.999)+$O19*(24.305+12.011+3*15.999))*100</f>
        <v>0.24982099268199007</v>
      </c>
      <c r="R19" s="21">
        <f>N19*(40.078+12.011+3*15.999)/($M19*(22.9898+35.4527)*2+$N19*(40.078+12.011+3*15.999)+$O19*(24.305+12.011+3*15.999))*100</f>
        <v>0</v>
      </c>
      <c r="S19" s="21">
        <f>O19*(24.305+12.011+3*15.999)/($M19*(22.9898+35.4527)*2+$N19*(40.078+12.011+3*15.999)+$O19*(24.305+12.011+3*15.999))*100</f>
        <v>99.750179007318025</v>
      </c>
      <c r="T19" s="21"/>
      <c r="U19" s="19">
        <v>1</v>
      </c>
      <c r="V19" s="21"/>
      <c r="W19" s="21"/>
      <c r="X19" s="21"/>
      <c r="Y19" s="21"/>
      <c r="Z19" s="21"/>
      <c r="AA19" s="21"/>
      <c r="AB19" s="21"/>
      <c r="AC19" s="21"/>
      <c r="AD19" s="21"/>
    </row>
    <row r="20" spans="1:37" s="33" customFormat="1" x14ac:dyDescent="0.2">
      <c r="B20" s="34"/>
      <c r="C20" s="32" t="s">
        <v>30</v>
      </c>
      <c r="D20" s="35">
        <f t="shared" si="14"/>
        <v>0</v>
      </c>
      <c r="E20" s="35">
        <f t="shared" ref="E20" si="15">I20/SUM(G20:I20)*100</f>
        <v>64.037369832130153</v>
      </c>
      <c r="F20" s="36"/>
      <c r="G20" s="37">
        <v>17.903446162721572</v>
      </c>
      <c r="H20" s="37">
        <v>0</v>
      </c>
      <c r="I20" s="37">
        <v>31.88002651196917</v>
      </c>
      <c r="J20" s="37">
        <v>30.240322913014104</v>
      </c>
      <c r="K20" s="37">
        <v>19.759677086985892</v>
      </c>
      <c r="L20" s="37"/>
      <c r="M20" s="37">
        <f>I20/SUM($G20:$I20)*100</f>
        <v>64.037369832130153</v>
      </c>
      <c r="N20" s="37">
        <f>H20/SUM($G20:$I20)*100</f>
        <v>0</v>
      </c>
      <c r="O20" s="37">
        <f>G20/SUM($G20:$I20)*100</f>
        <v>35.96263016786984</v>
      </c>
      <c r="P20" s="55">
        <f>N20/(N20+O20)*100</f>
        <v>0</v>
      </c>
      <c r="Q20" s="37">
        <f>M20*(22.9898+35.4527)*2/($M20*(22.9898+35.4527)*2+$N20*(40.078+12.011+3*15.999)+$O20*(24.305+12.011+3*15.999))*100</f>
        <v>71.169714377737449</v>
      </c>
      <c r="R20" s="37">
        <f>N20*(40.078+12.011+3*15.999)/($M20*(22.9898+35.4527)*2+$N20*(40.078+12.011+3*15.999)+$O20*(24.305+12.011+3*15.999))*100</f>
        <v>0</v>
      </c>
      <c r="S20" s="37">
        <f>O20*(24.305+12.011+3*15.999)/($M20*(22.9898+35.4527)*2+$N20*(40.078+12.011+3*15.999)+$O20*(24.305+12.011+3*15.999))*100</f>
        <v>28.830285622262558</v>
      </c>
      <c r="T20" s="37"/>
      <c r="U20" s="35">
        <v>1</v>
      </c>
      <c r="V20" s="37"/>
      <c r="W20" s="37"/>
      <c r="X20" s="37"/>
      <c r="Y20" s="37"/>
      <c r="Z20" s="37"/>
      <c r="AA20" s="37"/>
      <c r="AB20" s="37"/>
      <c r="AC20" s="37"/>
      <c r="AD20" s="37"/>
      <c r="AF20" s="64">
        <f t="shared" ref="AF20" si="16">G20*AF$2/($J20*$AI$2+$G20*$AF$2+$H20*$AG$2+$I20*$AH$2+$K20*$AJ$2)*100</f>
        <v>8.3186293693245172</v>
      </c>
      <c r="AG20" s="64">
        <f t="shared" ref="AG20" si="17">H20*AG$2/($J20*$AI$2+$G20*$AF$2+$H20*$AG$2+$I20*$AH$2+$K20*$AJ$2)*100</f>
        <v>0</v>
      </c>
      <c r="AH20" s="64">
        <f t="shared" ref="AH20" si="18">I20*AH$2/($J20*$AI$2+$G20*$AF$2+$H20*$AG$2+$I20*$AH$2+$K20*$AJ$2)*100</f>
        <v>28.022236712205697</v>
      </c>
      <c r="AI20" s="64">
        <f>J20*AI$2/($J20*$AI$2+$G20*$AF$2+$H20*$AG$2+$I20*$AH$2+$K20*$AJ$2)*100</f>
        <v>40.991038921002165</v>
      </c>
      <c r="AJ20" s="64">
        <f t="shared" ref="AJ20" si="19">K20*AJ$2/($J20*$AI$2+$G20*$AF$2+$H20*$AG$2+$I20*$AH$2+$K20*$AJ$2)*100</f>
        <v>22.668094997467627</v>
      </c>
      <c r="AK20" s="64">
        <f>SUM(AF20:AJ20)</f>
        <v>100</v>
      </c>
    </row>
    <row r="22" spans="1:37" s="7" customFormat="1" x14ac:dyDescent="0.2">
      <c r="A22" s="58" t="s">
        <v>44</v>
      </c>
      <c r="B22" s="6" t="s">
        <v>31</v>
      </c>
      <c r="C22" s="31" t="s">
        <v>6</v>
      </c>
      <c r="D22" s="27">
        <f>H22/SUM(G22:H22)*100</f>
        <v>0</v>
      </c>
      <c r="E22" s="27">
        <f>I22/SUM(G22:I22)*100</f>
        <v>85.714285714285708</v>
      </c>
      <c r="F22" s="9"/>
      <c r="G22" s="10">
        <v>7.1428571428571423</v>
      </c>
      <c r="H22" s="10">
        <v>0</v>
      </c>
      <c r="I22" s="10">
        <v>42.857142857142854</v>
      </c>
      <c r="J22" s="10">
        <v>42.857142857142854</v>
      </c>
      <c r="K22" s="10">
        <v>7.1428571428571423</v>
      </c>
      <c r="L22" s="10"/>
      <c r="M22" s="10">
        <f>I22/SUM($G22:$I22)*100</f>
        <v>85.714285714285708</v>
      </c>
      <c r="N22" s="10">
        <f>H22/SUM($G22:$I22)*100</f>
        <v>0</v>
      </c>
      <c r="O22" s="10">
        <f>G22/SUM($G22:$I22)*100</f>
        <v>14.285714285714285</v>
      </c>
      <c r="P22" s="57"/>
      <c r="Q22" s="10">
        <f>M22*(22.9898+35.4527)*2/($M22*(22.9898+35.4527)*2+$N22*(40.078+12.011+3*15.999)+$O22*(24.305+12.011+3*15.999))*100</f>
        <v>89.268007683074444</v>
      </c>
      <c r="R22" s="10">
        <f>N22*(40.078+12.011+3*15.999)/($M22*(22.9898+35.4527)*2+$N22*(40.078+12.011+3*15.999)+$O22*(24.305+12.011+3*15.999))*100</f>
        <v>0</v>
      </c>
      <c r="S22" s="10">
        <f>O22*(24.305+12.011+3*15.999)/($M22*(22.9898+35.4527)*2+$N22*(40.078+12.011+3*15.999)+$O22*(24.305+12.011+3*15.999))*100</f>
        <v>10.731992316925549</v>
      </c>
      <c r="T22" s="10"/>
      <c r="U22" s="8"/>
      <c r="V22" s="10"/>
      <c r="W22" s="10"/>
      <c r="X22" s="10"/>
      <c r="Y22" s="10"/>
      <c r="Z22" s="10"/>
      <c r="AA22" s="10"/>
      <c r="AB22" s="10"/>
      <c r="AC22" s="10"/>
      <c r="AD22" s="10"/>
    </row>
    <row r="23" spans="1:37" s="12" customFormat="1" x14ac:dyDescent="0.2">
      <c r="A23" s="59" t="s">
        <v>40</v>
      </c>
      <c r="B23" s="11"/>
      <c r="C23" s="28" t="s">
        <v>16</v>
      </c>
      <c r="D23" s="13"/>
      <c r="E23" s="13">
        <f t="shared" ref="E23:E25" si="20">I23/SUM(G23:I23)*100</f>
        <v>100</v>
      </c>
      <c r="F23" s="14"/>
      <c r="G23" s="15">
        <v>0</v>
      </c>
      <c r="H23" s="15">
        <v>0</v>
      </c>
      <c r="I23" s="15">
        <v>50</v>
      </c>
      <c r="J23" s="15">
        <v>49.532426348843323</v>
      </c>
      <c r="K23" s="15">
        <v>0.32103002468843184</v>
      </c>
      <c r="L23" s="15"/>
      <c r="M23" s="15">
        <f>I23/SUM($G23:$I23)*100</f>
        <v>100</v>
      </c>
      <c r="N23" s="15">
        <f>H23/SUM($G23:$I23)*100</f>
        <v>0</v>
      </c>
      <c r="O23" s="15">
        <f>G23/SUM($G23:$I23)*100</f>
        <v>0</v>
      </c>
      <c r="P23" s="57"/>
      <c r="Q23" s="15">
        <f>M23*(22.9898+35.4527)*2/($M23*(22.9898+35.4527)*2+$N23*(40.078+12.011+3*15.999)+$O23*(24.305+12.011+3*15.999))*100</f>
        <v>100</v>
      </c>
      <c r="R23" s="15">
        <f>N23*(40.078+12.011+3*15.999)/($M23*(22.9898+35.4527)*2+$N23*(40.078+12.011+3*15.999)+$O23*(24.305+12.011+3*15.999))*100</f>
        <v>0</v>
      </c>
      <c r="S23" s="15">
        <f>O23*(24.305+12.011+3*15.999)/($M23*(22.9898+35.4527)*2+$N23*(40.078+12.011+3*15.999)+$O23*(24.305+12.011+3*15.999))*100</f>
        <v>0</v>
      </c>
      <c r="T23" s="15"/>
      <c r="U23" s="13">
        <v>1</v>
      </c>
      <c r="V23" s="15"/>
      <c r="W23" s="15"/>
      <c r="X23" s="15"/>
      <c r="Y23" s="15"/>
      <c r="Z23" s="15"/>
      <c r="AA23" s="15"/>
      <c r="AB23" s="15"/>
      <c r="AC23" s="15"/>
      <c r="AD23" s="15"/>
    </row>
    <row r="24" spans="1:37" s="17" customFormat="1" x14ac:dyDescent="0.2">
      <c r="B24" s="18"/>
      <c r="C24" s="30" t="s">
        <v>18</v>
      </c>
      <c r="D24" s="19">
        <f t="shared" ref="D24:D25" si="21">H24/SUM(G24:H24)*100</f>
        <v>0.3616903813145585</v>
      </c>
      <c r="E24" s="19">
        <f t="shared" si="20"/>
        <v>0.15739062192673781</v>
      </c>
      <c r="F24" s="20"/>
      <c r="G24" s="21">
        <v>49.740744131749651</v>
      </c>
      <c r="H24" s="21">
        <v>0.18056055728697917</v>
      </c>
      <c r="I24" s="21">
        <v>7.8695310963368903E-2</v>
      </c>
      <c r="J24" s="21">
        <v>9.5687226925434812E-2</v>
      </c>
      <c r="K24" s="21">
        <v>49.904312773074558</v>
      </c>
      <c r="L24" s="21"/>
      <c r="M24" s="21">
        <f>I24/SUM($G24:$I24)*100</f>
        <v>0.15739062192673781</v>
      </c>
      <c r="N24" s="21">
        <f>H24/SUM($G24:$I24)*100</f>
        <v>0.36112111457395835</v>
      </c>
      <c r="O24" s="21">
        <f>G24/SUM($G24:$I24)*100</f>
        <v>99.481488263499301</v>
      </c>
      <c r="P24" s="57"/>
      <c r="Q24" s="21">
        <f>M24*(22.9898+35.4527)*2/($M24*(22.9898+35.4527)*2+$N24*(40.078+12.011+3*15.999)+$O24*(24.305+12.011+3*15.999))*100</f>
        <v>0.2179144269017852</v>
      </c>
      <c r="R24" s="21">
        <f>N24*(40.078+12.011+3*15.999)/($M24*(22.9898+35.4527)*2+$N24*(40.078+12.011+3*15.999)+$O24*(24.305+12.011+3*15.999))*100</f>
        <v>0.42812892034155159</v>
      </c>
      <c r="S24" s="21">
        <f>O24*(24.305+12.011+3*15.999)/($M24*(22.9898+35.4527)*2+$N24*(40.078+12.011+3*15.999)+$O24*(24.305+12.011+3*15.999))*100</f>
        <v>99.353956652756665</v>
      </c>
      <c r="T24" s="21"/>
      <c r="U24" s="19">
        <v>1</v>
      </c>
      <c r="V24" s="21"/>
      <c r="W24" s="21"/>
      <c r="X24" s="21"/>
      <c r="Y24" s="21"/>
      <c r="Z24" s="21"/>
      <c r="AA24" s="21"/>
      <c r="AB24" s="21"/>
      <c r="AC24" s="21"/>
      <c r="AD24" s="21"/>
    </row>
    <row r="25" spans="1:37" s="33" customFormat="1" x14ac:dyDescent="0.2">
      <c r="B25" s="34"/>
      <c r="C25" s="32" t="s">
        <v>30</v>
      </c>
      <c r="D25" s="35">
        <f t="shared" si="21"/>
        <v>0</v>
      </c>
      <c r="E25" s="35">
        <f t="shared" si="20"/>
        <v>64.45798553810576</v>
      </c>
      <c r="F25" s="36"/>
      <c r="G25" s="37">
        <v>16.709311970775723</v>
      </c>
      <c r="H25" s="37"/>
      <c r="I25" s="37">
        <v>30.303532471933973</v>
      </c>
      <c r="J25" s="37">
        <v>27.882117157067622</v>
      </c>
      <c r="K25" s="37">
        <v>25.105038400222686</v>
      </c>
      <c r="L25" s="37"/>
      <c r="M25" s="37">
        <f>I25/SUM($G25:$I25)*100</f>
        <v>64.45798553810576</v>
      </c>
      <c r="N25" s="37">
        <f>H25/SUM($G25:$I25)*100</f>
        <v>0</v>
      </c>
      <c r="O25" s="37">
        <f>G25/SUM($G25:$I25)*100</f>
        <v>35.542014461894247</v>
      </c>
      <c r="P25" s="57"/>
      <c r="Q25" s="37">
        <f>M25*(22.9898+35.4527)*2/($M25*(22.9898+35.4527)*2+$N25*(40.078+12.011+3*15.999)+$O25*(24.305+12.011+3*15.999))*100</f>
        <v>71.543979492225759</v>
      </c>
      <c r="R25" s="37">
        <f>N25*(40.078+12.011+3*15.999)/($M25*(22.9898+35.4527)*2+$N25*(40.078+12.011+3*15.999)+$O25*(24.305+12.011+3*15.999))*100</f>
        <v>0</v>
      </c>
      <c r="S25" s="37">
        <f>O25*(24.305+12.011+3*15.999)/($M25*(22.9898+35.4527)*2+$N25*(40.078+12.011+3*15.999)+$O25*(24.305+12.011+3*15.999))*100</f>
        <v>28.456020507774237</v>
      </c>
      <c r="T25" s="37"/>
      <c r="U25" s="35">
        <v>3</v>
      </c>
      <c r="V25" s="37"/>
      <c r="W25" s="37"/>
      <c r="X25" s="37"/>
      <c r="Y25" s="37"/>
      <c r="Z25" s="37"/>
      <c r="AA25" s="37"/>
      <c r="AB25" s="37"/>
      <c r="AC25" s="37"/>
      <c r="AD25" s="37"/>
      <c r="AF25" s="64">
        <f t="shared" ref="AF25" si="22">G25*AF$2/($J25*$AI$2+$G25*$AF$2+$H25*$AG$2+$I25*$AH$2+$K25*$AJ$2)*100</f>
        <v>7.6872993927043121</v>
      </c>
      <c r="AG25" s="64">
        <f t="shared" ref="AG25" si="23">H25*AG$2/($J25*$AI$2+$G25*$AF$2+$H25*$AG$2+$I25*$AH$2+$K25*$AJ$2)*100</f>
        <v>0</v>
      </c>
      <c r="AH25" s="64">
        <f t="shared" ref="AH25" si="24">I25*AH$2/($J25*$AI$2+$G25*$AF$2+$H25*$AG$2+$I25*$AH$2+$K25*$AJ$2)*100</f>
        <v>26.374089042995525</v>
      </c>
      <c r="AI25" s="64">
        <f>J25*AI$2/($J25*$AI$2+$G25*$AF$2+$H25*$AG$2+$I25*$AH$2+$K25*$AJ$2)*100</f>
        <v>37.422115656873274</v>
      </c>
      <c r="AJ25" s="64">
        <f t="shared" ref="AJ25" si="25">K25*AJ$2/($J25*$AI$2+$G25*$AF$2+$H25*$AG$2+$I25*$AH$2+$K25*$AJ$2)*100</f>
        <v>28.516495907426908</v>
      </c>
      <c r="AK25" s="64">
        <f>SUM(AF25:AJ25)</f>
        <v>100.00000000000003</v>
      </c>
    </row>
    <row r="27" spans="1:37" s="7" customFormat="1" x14ac:dyDescent="0.2">
      <c r="A27" s="58" t="s">
        <v>45</v>
      </c>
      <c r="B27" s="6" t="s">
        <v>29</v>
      </c>
      <c r="C27" s="31" t="s">
        <v>6</v>
      </c>
      <c r="D27" s="27">
        <f>H27/SUM(G27:H27)*100</f>
        <v>100</v>
      </c>
      <c r="E27" s="27">
        <f>I27/SUM(G27:I27)*100</f>
        <v>33.333333333333336</v>
      </c>
      <c r="F27" s="9"/>
      <c r="G27" s="10">
        <v>0</v>
      </c>
      <c r="H27" s="10">
        <v>33.333333333333336</v>
      </c>
      <c r="I27" s="10">
        <v>16.666666666666668</v>
      </c>
      <c r="J27" s="10">
        <v>16.666666666666668</v>
      </c>
      <c r="K27" s="10">
        <v>33.333333333333336</v>
      </c>
      <c r="L27" s="10"/>
      <c r="M27" s="10">
        <f>I27/SUM($G27:$I27)*100</f>
        <v>33.333333333333336</v>
      </c>
      <c r="N27" s="10">
        <f>H27/SUM($G27:$I27)*100</f>
        <v>66.666666666666671</v>
      </c>
      <c r="O27" s="10">
        <f>G27/SUM($G27:$I27)*100</f>
        <v>0</v>
      </c>
      <c r="P27" s="57"/>
      <c r="Q27" s="10">
        <f>M27*(22.9898+35.4527)*2/($M27*(22.9898+35.4527)*2+$N27*(40.078+12.011+3*15.999)+$O27*(24.305+12.011+3*15.999))*100</f>
        <v>36.86561091538745</v>
      </c>
      <c r="R27" s="10">
        <f>N27*(40.078+12.011+3*15.999)/($M27*(22.9898+35.4527)*2+$N27*(40.078+12.011+3*15.999)+$O27*(24.305+12.011+3*15.999))*100</f>
        <v>63.134389084612543</v>
      </c>
      <c r="S27" s="10">
        <f>O27*(24.305+12.011+3*15.999)/($M27*(22.9898+35.4527)*2+$N27*(40.078+12.011+3*15.999)+$O27*(24.305+12.011+3*15.999))*100</f>
        <v>0</v>
      </c>
      <c r="T27" s="10"/>
      <c r="U27" s="8"/>
      <c r="V27" s="10"/>
      <c r="W27" s="10"/>
      <c r="X27" s="10"/>
      <c r="Y27" s="10"/>
      <c r="Z27" s="10"/>
      <c r="AA27" s="10"/>
      <c r="AB27" s="10"/>
      <c r="AC27" s="10"/>
      <c r="AD27" s="10"/>
    </row>
    <row r="28" spans="1:37" s="33" customFormat="1" x14ac:dyDescent="0.2">
      <c r="A28" s="59" t="s">
        <v>43</v>
      </c>
      <c r="B28" s="34"/>
      <c r="C28" s="32" t="s">
        <v>30</v>
      </c>
      <c r="D28" s="35">
        <f>H28/SUM(G28:H28)*100</f>
        <v>100</v>
      </c>
      <c r="E28" s="35">
        <f>I28/SUM(G28:I28)*100</f>
        <v>33.333333333333336</v>
      </c>
      <c r="F28" s="36"/>
      <c r="G28" s="37">
        <v>0</v>
      </c>
      <c r="H28" s="37">
        <v>33.333333333333336</v>
      </c>
      <c r="I28" s="37">
        <v>16.666666666666668</v>
      </c>
      <c r="J28" s="37">
        <v>16.666666666666668</v>
      </c>
      <c r="K28" s="37">
        <v>33.333333333333336</v>
      </c>
      <c r="L28" s="37"/>
      <c r="M28" s="37">
        <f>I28/SUM($G28:$I28)*100</f>
        <v>33.333333333333336</v>
      </c>
      <c r="N28" s="37">
        <f>H28/SUM($G28:$I28)*100</f>
        <v>66.666666666666671</v>
      </c>
      <c r="O28" s="37">
        <f>G28/SUM($G28:$I28)*100</f>
        <v>0</v>
      </c>
      <c r="P28" s="57"/>
      <c r="Q28" s="37">
        <f>M28*(22.9898+35.4527)*2/($M28*(22.9898+35.4527)*2+$N28*(40.078+12.011+3*15.999)+$O28*(24.305+12.011+3*15.999))*100</f>
        <v>36.86561091538745</v>
      </c>
      <c r="R28" s="37">
        <f>N28*(40.078+12.011+3*15.999)/($M28*(22.9898+35.4527)*2+$N28*(40.078+12.011+3*15.999)+$O28*(24.305+12.011+3*15.999))*100</f>
        <v>63.134389084612543</v>
      </c>
      <c r="S28" s="37">
        <f>O28*(24.305+12.011+3*15.999)/($M28*(22.9898+35.4527)*2+$N28*(40.078+12.011+3*15.999)+$O28*(24.305+12.011+3*15.999))*100</f>
        <v>0</v>
      </c>
      <c r="T28" s="37"/>
      <c r="U28" s="35">
        <v>1</v>
      </c>
      <c r="V28" s="37"/>
      <c r="W28" s="37"/>
      <c r="X28" s="37"/>
      <c r="Y28" s="37"/>
      <c r="Z28" s="37"/>
      <c r="AA28" s="37"/>
      <c r="AB28" s="37"/>
      <c r="AC28" s="37"/>
      <c r="AD28" s="37"/>
      <c r="AF28" s="64">
        <f t="shared" ref="AF28" si="26">G28*AF$2/($J28*$AI$2+$G28*$AF$2+$H28*$AG$2+$I28*$AH$2+$K28*$AJ$2)*100</f>
        <v>0</v>
      </c>
      <c r="AG28" s="64">
        <f t="shared" ref="AG28" si="27">H28*AG$2/($J28*$AI$2+$G28*$AF$2+$H28*$AG$2+$I28*$AH$2+$K28*$AJ$2)*100</f>
        <v>25.281072105949455</v>
      </c>
      <c r="AH28" s="64">
        <f t="shared" ref="AH28" si="28">I28*AH$2/($J28*$AI$2+$G28*$AF$2+$H28*$AG$2+$I28*$AH$2+$K28*$AJ$2)*100</f>
        <v>14.501871721813005</v>
      </c>
      <c r="AI28" s="64">
        <f>J28*AI$2/($J28*$AI$2+$G28*$AF$2+$H28*$AG$2+$I28*$AH$2+$K28*$AJ$2)*100</f>
        <v>22.363637141878982</v>
      </c>
      <c r="AJ28" s="64">
        <f t="shared" ref="AJ28" si="29">K28*AJ$2/($J28*$AI$2+$G28*$AF$2+$H28*$AG$2+$I28*$AH$2+$K28*$AJ$2)*100</f>
        <v>37.853419030358552</v>
      </c>
      <c r="AK28" s="64">
        <f>SUM(AF28:AJ28)</f>
        <v>100</v>
      </c>
    </row>
    <row r="30" spans="1:37" s="7" customFormat="1" x14ac:dyDescent="0.2">
      <c r="A30" s="58" t="s">
        <v>44</v>
      </c>
      <c r="B30" s="6" t="s">
        <v>4</v>
      </c>
      <c r="C30" s="31" t="s">
        <v>6</v>
      </c>
      <c r="D30" s="27">
        <f>H30/SUM(G30:H30)*100</f>
        <v>100</v>
      </c>
      <c r="E30" s="27">
        <f>I30/SUM(G30:I30)*100</f>
        <v>91.891891891891888</v>
      </c>
      <c r="F30" s="9"/>
      <c r="G30" s="10">
        <v>0</v>
      </c>
      <c r="H30" s="10">
        <v>4.0540540540540553</v>
      </c>
      <c r="I30" s="10">
        <v>45.945945945945951</v>
      </c>
      <c r="J30" s="10">
        <v>45.945945945945951</v>
      </c>
      <c r="K30" s="10">
        <v>4.0540540540540553</v>
      </c>
      <c r="L30" s="10"/>
      <c r="M30" s="10">
        <f>I30/SUM($G30:$I30)*100</f>
        <v>91.891891891891888</v>
      </c>
      <c r="N30" s="10">
        <f>H30/SUM($G30:$I30)*100</f>
        <v>8.1081081081081106</v>
      </c>
      <c r="O30" s="10">
        <f>G30/SUM($G30:$I30)*100</f>
        <v>0</v>
      </c>
      <c r="P30" s="57"/>
      <c r="Q30" s="10">
        <f>M30*(22.9898+35.4527)*2/($M30*(22.9898+35.4527)*2+$N30*(40.078+12.011+3*15.999)+$O30*(24.305+12.011+3*15.999))*100</f>
        <v>92.975349690759856</v>
      </c>
      <c r="R30" s="10">
        <f>N30*(40.078+12.011+3*15.999)/($M30*(22.9898+35.4527)*2+$N30*(40.078+12.011+3*15.999)+$O30*(24.305+12.011+3*15.999))*100</f>
        <v>7.0246503092401475</v>
      </c>
      <c r="S30" s="10">
        <f>O30*(24.305+12.011+3*15.999)/($M30*(22.9898+35.4527)*2+$N30*(40.078+12.011+3*15.999)+$O30*(24.305+12.011+3*15.999))*100</f>
        <v>0</v>
      </c>
      <c r="T30" s="10"/>
      <c r="U30" s="8"/>
      <c r="V30" s="10"/>
      <c r="W30" s="10"/>
      <c r="X30" s="10"/>
      <c r="Y30" s="10"/>
      <c r="Z30" s="10"/>
      <c r="AA30" s="10"/>
      <c r="AB30" s="10"/>
      <c r="AC30" s="10"/>
      <c r="AD30" s="10"/>
    </row>
    <row r="31" spans="1:37" s="12" customFormat="1" x14ac:dyDescent="0.2">
      <c r="A31" s="59" t="s">
        <v>40</v>
      </c>
      <c r="B31" s="11"/>
      <c r="C31" s="28" t="s">
        <v>16</v>
      </c>
      <c r="D31" s="13"/>
      <c r="E31" s="13">
        <f t="shared" ref="E31:E32" si="30">I31/SUM(G31:I31)*100</f>
        <v>99.797145534647271</v>
      </c>
      <c r="F31" s="14"/>
      <c r="G31" s="15">
        <v>0</v>
      </c>
      <c r="H31" s="15">
        <v>0.10142723267636643</v>
      </c>
      <c r="I31" s="15">
        <v>49.898572767323635</v>
      </c>
      <c r="J31" s="15">
        <v>49.124369313078603</v>
      </c>
      <c r="K31" s="15">
        <v>0.87563068692139878</v>
      </c>
      <c r="L31" s="15"/>
      <c r="M31" s="15">
        <f>I31/SUM($G31:$I31)*100</f>
        <v>99.797145534647271</v>
      </c>
      <c r="N31" s="15">
        <f>H31/SUM($G31:$I31)*100</f>
        <v>0.20285446535273283</v>
      </c>
      <c r="O31" s="15">
        <f>G31/SUM($G31:$I31)*100</f>
        <v>0</v>
      </c>
      <c r="P31" s="57"/>
      <c r="Q31" s="15">
        <f>M31*(22.9898+35.4527)*2/($M31*(22.9898+35.4527)*2+$N31*(40.078+12.011+3*15.999)+$O31*(24.305+12.011+3*15.999))*100</f>
        <v>99.826249621409261</v>
      </c>
      <c r="R31" s="15">
        <f>N31*(40.078+12.011+3*15.999)/($M31*(22.9898+35.4527)*2+$N31*(40.078+12.011+3*15.999)+$O31*(24.305+12.011+3*15.999))*100</f>
        <v>0.1737503785907436</v>
      </c>
      <c r="S31" s="15">
        <f>O31*(24.305+12.011+3*15.999)/($M31*(22.9898+35.4527)*2+$N31*(40.078+12.011+3*15.999)+$O31*(24.305+12.011+3*15.999))*100</f>
        <v>0</v>
      </c>
      <c r="T31" s="15"/>
      <c r="U31" s="13">
        <v>8</v>
      </c>
      <c r="V31" s="15">
        <v>0</v>
      </c>
      <c r="W31" s="15">
        <v>0.10927102144540871</v>
      </c>
      <c r="X31" s="15">
        <v>0.10927102144541014</v>
      </c>
      <c r="Y31" s="15">
        <v>0.20570064769112806</v>
      </c>
      <c r="Z31" s="15">
        <v>0.20570064769112931</v>
      </c>
      <c r="AA31" s="15"/>
      <c r="AB31" s="15">
        <v>0.21854204289081727</v>
      </c>
      <c r="AC31" s="15">
        <v>0.21854204289081741</v>
      </c>
      <c r="AD31" s="15">
        <v>0</v>
      </c>
    </row>
    <row r="32" spans="1:37" s="33" customFormat="1" x14ac:dyDescent="0.2">
      <c r="B32" s="34"/>
      <c r="C32" s="32" t="s">
        <v>30</v>
      </c>
      <c r="D32" s="35">
        <f t="shared" ref="D32" si="31">H32/SUM(G32:H32)*100</f>
        <v>100</v>
      </c>
      <c r="E32" s="35">
        <f t="shared" si="30"/>
        <v>68.120831615628703</v>
      </c>
      <c r="F32" s="36"/>
      <c r="G32" s="37">
        <v>0</v>
      </c>
      <c r="H32" s="37">
        <v>15.93958419218564</v>
      </c>
      <c r="I32" s="37">
        <v>34.060415807814351</v>
      </c>
      <c r="J32" s="37">
        <v>29.750126709001876</v>
      </c>
      <c r="K32" s="37">
        <v>20.201437836797208</v>
      </c>
      <c r="L32" s="37"/>
      <c r="M32" s="37">
        <f>I32/SUM($G32:$I32)*100</f>
        <v>68.120831615628703</v>
      </c>
      <c r="N32" s="37">
        <f>H32/SUM($G32:$I32)*100</f>
        <v>31.879168384371283</v>
      </c>
      <c r="O32" s="37">
        <f>G32/SUM($G32:$I32)*100</f>
        <v>0</v>
      </c>
      <c r="P32" s="57"/>
      <c r="Q32" s="37">
        <f>M32*(22.9898+35.4527)*2/($M32*(22.9898+35.4527)*2+$N32*(40.078+12.011+3*15.999)+$O32*(24.305+12.011+3*15.999))*100</f>
        <v>71.391828558713939</v>
      </c>
      <c r="R32" s="37">
        <f>N32*(40.078+12.011+3*15.999)/($M32*(22.9898+35.4527)*2+$N32*(40.078+12.011+3*15.999)+$O32*(24.305+12.011+3*15.999))*100</f>
        <v>28.60817144128605</v>
      </c>
      <c r="S32" s="37">
        <f>O32*(24.305+12.011+3*15.999)/($M32*(22.9898+35.4527)*2+$N32*(40.078+12.011+3*15.999)+$O32*(24.305+12.011+3*15.999))*100</f>
        <v>0</v>
      </c>
      <c r="T32" s="37"/>
      <c r="U32" s="35">
        <v>5</v>
      </c>
      <c r="V32" s="37">
        <v>0</v>
      </c>
      <c r="W32" s="37">
        <v>0.32516497905037745</v>
      </c>
      <c r="X32" s="37">
        <v>0.32516497905037839</v>
      </c>
      <c r="Y32" s="37">
        <v>0.31139757608499224</v>
      </c>
      <c r="Z32" s="37">
        <v>0.25733614574228392</v>
      </c>
      <c r="AA32" s="37"/>
      <c r="AB32" s="37">
        <v>0.65032995810075134</v>
      </c>
      <c r="AC32" s="37">
        <v>0.65032995810075622</v>
      </c>
      <c r="AD32" s="37">
        <v>0</v>
      </c>
      <c r="AF32" s="64">
        <f t="shared" ref="AF32:AH32" si="32">G32*AF$2/($J32*$AI$2+$G32*$AF$2+$H32*$AG$2+$I32*$AH$2+$K32*$AJ$2)*100</f>
        <v>0</v>
      </c>
      <c r="AG32" s="64">
        <f t="shared" si="32"/>
        <v>11.559047726055015</v>
      </c>
      <c r="AH32" s="64">
        <f t="shared" si="32"/>
        <v>28.336981193579234</v>
      </c>
      <c r="AI32" s="64">
        <f>J32*AI$2/($J32*$AI$2+$G32*$AF$2+$H32*$AG$2+$I32*$AH$2+$K32*$AJ$2)*100</f>
        <v>38.169004585634667</v>
      </c>
      <c r="AJ32" s="64">
        <f t="shared" ref="AJ32" si="33">K32*AJ$2/($J32*$AI$2+$G32*$AF$2+$H32*$AG$2+$I32*$AH$2+$K32*$AJ$2)*100</f>
        <v>21.9349664947311</v>
      </c>
      <c r="AK32" s="64">
        <f>SUM(AF32:AJ32)</f>
        <v>100.00000000000001</v>
      </c>
    </row>
    <row r="34" spans="1:1" x14ac:dyDescent="0.2">
      <c r="A34" t="s">
        <v>65</v>
      </c>
    </row>
    <row r="35" spans="1:1" x14ac:dyDescent="0.2">
      <c r="A35" t="s">
        <v>66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K26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5" sqref="A25:A26"/>
    </sheetView>
  </sheetViews>
  <sheetFormatPr baseColWidth="10" defaultColWidth="8.83203125" defaultRowHeight="15" x14ac:dyDescent="0.2"/>
  <cols>
    <col min="16" max="16" width="9.1640625" style="60"/>
  </cols>
  <sheetData>
    <row r="2" spans="1:37" x14ac:dyDescent="0.2">
      <c r="AF2">
        <v>24.305</v>
      </c>
      <c r="AG2">
        <v>40.078000000000003</v>
      </c>
      <c r="AH2">
        <f>2*22.98976928</f>
        <v>45.979538560000002</v>
      </c>
      <c r="AI2">
        <f>2*35.453</f>
        <v>70.906000000000006</v>
      </c>
      <c r="AJ2">
        <f>12.0107+3*15.9994</f>
        <v>60.008899999999997</v>
      </c>
    </row>
    <row r="3" spans="1:37" x14ac:dyDescent="0.2">
      <c r="B3" s="1"/>
      <c r="C3" s="16"/>
      <c r="D3" s="5"/>
      <c r="E3" s="5"/>
      <c r="F3" s="4"/>
      <c r="G3" s="3"/>
      <c r="H3" s="3"/>
      <c r="I3" s="3"/>
      <c r="J3" s="3"/>
      <c r="K3" s="3"/>
      <c r="L3" s="3"/>
      <c r="M3" s="3"/>
      <c r="N3" s="3"/>
      <c r="O3" s="3"/>
      <c r="P3" s="57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</row>
    <row r="4" spans="1:37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F4" s="4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  <c r="AF4" s="3" t="s">
        <v>9</v>
      </c>
      <c r="AG4" s="3" t="s">
        <v>10</v>
      </c>
      <c r="AH4" s="3" t="s">
        <v>62</v>
      </c>
      <c r="AI4" s="3" t="s">
        <v>63</v>
      </c>
      <c r="AJ4" s="3" t="s">
        <v>64</v>
      </c>
    </row>
    <row r="5" spans="1:37" x14ac:dyDescent="0.2">
      <c r="B5" s="1"/>
      <c r="C5" s="16"/>
      <c r="D5" s="5"/>
      <c r="E5" s="5"/>
      <c r="F5" s="4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7" spans="1:37" s="7" customFormat="1" x14ac:dyDescent="0.2">
      <c r="A7" s="58" t="s">
        <v>49</v>
      </c>
      <c r="B7" s="6" t="s">
        <v>26</v>
      </c>
      <c r="C7" s="31" t="s">
        <v>6</v>
      </c>
      <c r="D7" s="27">
        <f>H7/SUM(G7:H7)*100</f>
        <v>0</v>
      </c>
      <c r="E7" s="27">
        <f>I7/SUM(G7:I7)*100</f>
        <v>46.153846153846153</v>
      </c>
      <c r="F7" s="9"/>
      <c r="G7" s="10">
        <v>26.923076923076923</v>
      </c>
      <c r="H7" s="10">
        <v>0</v>
      </c>
      <c r="I7" s="10">
        <v>23.076923076923077</v>
      </c>
      <c r="J7" s="10">
        <v>23.076923076923077</v>
      </c>
      <c r="K7" s="10">
        <v>26.923076923076923</v>
      </c>
      <c r="L7" s="10"/>
      <c r="M7" s="10">
        <f>I7/SUM($G7:$I7)*100</f>
        <v>46.153846153846153</v>
      </c>
      <c r="N7" s="10">
        <f>H7/SUM($G7:$I7)*100</f>
        <v>0</v>
      </c>
      <c r="O7" s="10">
        <f>G7/SUM($G7:$I7)*100</f>
        <v>53.846153846153847</v>
      </c>
      <c r="P7" s="57"/>
      <c r="Q7" s="10">
        <f>M7*(22.9898+35.4527)*2/($M7*(22.9898+35.4527)*2+$N7*(40.078+12.011+3*15.999)+$O7*(24.305+12.011+3*15.999))*100</f>
        <v>54.30193240268494</v>
      </c>
      <c r="R7" s="10">
        <f>N7*(40.078+12.011+3*15.999)/($M7*(22.9898+35.4527)*2+$N7*(40.078+12.011+3*15.999)+$O7*(24.305+12.011+3*15.999))*100</f>
        <v>0</v>
      </c>
      <c r="S7" s="10">
        <f>O7*(24.305+12.011+3*15.999)/($M7*(22.9898+35.4527)*2+$N7*(40.078+12.011+3*15.999)+$O7*(24.305+12.011+3*15.999))*100</f>
        <v>45.69806759731506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7" s="17" customFormat="1" x14ac:dyDescent="0.2">
      <c r="A8" s="59" t="s">
        <v>48</v>
      </c>
      <c r="B8" s="18"/>
      <c r="C8" s="30" t="s">
        <v>18</v>
      </c>
      <c r="D8" s="19">
        <f t="shared" ref="D8:D9" si="0">H8/SUM(G8:H8)*100</f>
        <v>0</v>
      </c>
      <c r="E8" s="19">
        <f t="shared" ref="E8:E9" si="1">I8/SUM(G8:I8)*100</f>
        <v>0</v>
      </c>
      <c r="F8" s="20"/>
      <c r="G8" s="21">
        <v>50</v>
      </c>
      <c r="H8" s="21">
        <v>0</v>
      </c>
      <c r="I8" s="21">
        <v>0</v>
      </c>
      <c r="J8" s="21">
        <v>0</v>
      </c>
      <c r="K8" s="21">
        <v>50</v>
      </c>
      <c r="L8" s="21"/>
      <c r="M8" s="21">
        <f t="shared" ref="M8:M9" si="2">I8/SUM($G8:$I8)*100</f>
        <v>0</v>
      </c>
      <c r="N8" s="21">
        <f t="shared" ref="N8:N9" si="3">H8/SUM($G8:$I8)*100</f>
        <v>0</v>
      </c>
      <c r="O8" s="21">
        <f t="shared" ref="O8:O9" si="4">G8/SUM($G8:$I8)*100</f>
        <v>100</v>
      </c>
      <c r="P8" s="57"/>
      <c r="Q8" s="21">
        <f t="shared" ref="Q8:Q9" si="5">M8*(22.9898+35.4527)*2/($M8*(22.9898+35.4527)*2+$N8*(40.078+12.011+3*15.999)+$O8*(24.305+12.011+3*15.999))*100</f>
        <v>0</v>
      </c>
      <c r="R8" s="21">
        <f t="shared" ref="R8:R9" si="6">N8*(40.078+12.011+3*15.999)/($M8*(22.9898+35.4527)*2+$N8*(40.078+12.011+3*15.999)+$O8*(24.305+12.011+3*15.999))*100</f>
        <v>0</v>
      </c>
      <c r="S8" s="21">
        <f t="shared" ref="S8:S9" si="7">O8*(24.305+12.011+3*15.999)/($M8*(22.9898+35.4527)*2+$N8*(40.078+12.011+3*15.999)+$O8*(24.305+12.011+3*15.999))*100</f>
        <v>100</v>
      </c>
      <c r="T8" s="21"/>
      <c r="U8" s="19">
        <v>5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/>
      <c r="AB8" s="21">
        <v>0</v>
      </c>
      <c r="AC8" s="21">
        <v>0</v>
      </c>
      <c r="AD8" s="21">
        <v>0</v>
      </c>
    </row>
    <row r="9" spans="1:37" s="33" customFormat="1" x14ac:dyDescent="0.2">
      <c r="B9" s="34"/>
      <c r="C9" s="32" t="s">
        <v>30</v>
      </c>
      <c r="D9" s="35">
        <f t="shared" si="0"/>
        <v>0</v>
      </c>
      <c r="E9" s="35">
        <f t="shared" si="1"/>
        <v>57.705866428667548</v>
      </c>
      <c r="F9" s="36"/>
      <c r="G9" s="37">
        <v>21.153158301100188</v>
      </c>
      <c r="H9" s="37">
        <v>0</v>
      </c>
      <c r="I9" s="37">
        <v>28.861244442069122</v>
      </c>
      <c r="J9" s="37">
        <v>28.929602182787651</v>
      </c>
      <c r="K9" s="37">
        <v>21.055995074043032</v>
      </c>
      <c r="L9" s="37"/>
      <c r="M9" s="37">
        <f t="shared" si="2"/>
        <v>57.705866428667548</v>
      </c>
      <c r="N9" s="37">
        <f t="shared" si="3"/>
        <v>0</v>
      </c>
      <c r="O9" s="37">
        <f t="shared" si="4"/>
        <v>42.294133571332445</v>
      </c>
      <c r="P9" s="57"/>
      <c r="Q9" s="37">
        <f t="shared" si="5"/>
        <v>65.415755690066206</v>
      </c>
      <c r="R9" s="37">
        <f t="shared" si="6"/>
        <v>0</v>
      </c>
      <c r="S9" s="37">
        <f t="shared" si="7"/>
        <v>34.584244309933808</v>
      </c>
      <c r="T9" s="37"/>
      <c r="U9" s="35">
        <v>5</v>
      </c>
      <c r="V9" s="37">
        <v>0.25256281960479093</v>
      </c>
      <c r="W9" s="37">
        <v>5.7801450031909174E-2</v>
      </c>
      <c r="X9" s="37">
        <v>0.30171533294086977</v>
      </c>
      <c r="Y9" s="37">
        <v>0.3251962054639212</v>
      </c>
      <c r="Z9" s="37">
        <v>0.35509876048705746</v>
      </c>
      <c r="AA9" s="37"/>
      <c r="AB9" s="37">
        <v>0.60343066588173955</v>
      </c>
      <c r="AC9" s="37">
        <v>0.11560290006381835</v>
      </c>
      <c r="AD9" s="37">
        <v>0.50512563920958187</v>
      </c>
      <c r="AF9" s="64">
        <f t="shared" ref="AF9:AH9" si="8">G9*AF$2/($J9*$AI$2+$G9*$AF$2+$H9*$AG$2+$I9*$AH$2+$K9*$AJ$2)*100</f>
        <v>9.9714728261431826</v>
      </c>
      <c r="AG9" s="64">
        <f t="shared" si="8"/>
        <v>0</v>
      </c>
      <c r="AH9" s="64">
        <f t="shared" si="8"/>
        <v>25.737604726011476</v>
      </c>
      <c r="AI9" s="64">
        <f>J9*AI$2/($J9*$AI$2+$G9*$AF$2+$H9*$AG$2+$I9*$AH$2+$K9*$AJ$2)*100</f>
        <v>39.784500804230902</v>
      </c>
      <c r="AJ9" s="64">
        <f t="shared" ref="AJ9" si="9">K9*AJ$2/($J9*$AI$2+$G9*$AF$2+$H9*$AG$2+$I9*$AH$2+$K9*$AJ$2)*100</f>
        <v>24.506421643614441</v>
      </c>
      <c r="AK9" s="64">
        <f>SUM(AF9:AJ9)</f>
        <v>100.00000000000001</v>
      </c>
    </row>
    <row r="11" spans="1:37" s="7" customFormat="1" x14ac:dyDescent="0.2">
      <c r="A11" s="58" t="s">
        <v>46</v>
      </c>
      <c r="B11" s="6" t="s">
        <v>4</v>
      </c>
      <c r="C11" s="31" t="s">
        <v>6</v>
      </c>
      <c r="D11" s="27">
        <f>H11/SUM(G11:H11)*100</f>
        <v>0</v>
      </c>
      <c r="E11" s="27">
        <f>I11/SUM(G11:I11)*100</f>
        <v>72.759768662097841</v>
      </c>
      <c r="F11" s="9"/>
      <c r="G11" s="10">
        <f>13.6229424042131</f>
        <v>13.6229424042131</v>
      </c>
      <c r="H11" s="10">
        <v>0</v>
      </c>
      <c r="I11" s="10">
        <v>36.387434656197861</v>
      </c>
      <c r="J11" s="10">
        <v>36.566800557648293</v>
      </c>
      <c r="K11" s="10">
        <v>13.4331994423517</v>
      </c>
      <c r="L11" s="10"/>
      <c r="M11" s="10">
        <f>I11/SUM($G11:$I11)*100</f>
        <v>72.759768662097841</v>
      </c>
      <c r="N11" s="10">
        <f>H11/SUM($G11:$I11)*100</f>
        <v>0</v>
      </c>
      <c r="O11" s="10">
        <f>G11/SUM($G11:$I11)*100</f>
        <v>27.240231337902159</v>
      </c>
      <c r="P11" s="57"/>
      <c r="Q11" s="10">
        <f>M11*(22.9898+35.4527)*2/($M11*(22.9898+35.4527)*2+$N11*(40.078+12.011+3*15.999)+$O11*(24.305+12.011+3*15.999))*100</f>
        <v>78.73663117208875</v>
      </c>
      <c r="R11" s="10">
        <f>N11*(40.078+12.011+3*15.999)/($M11*(22.9898+35.4527)*2+$N11*(40.078+12.011+3*15.999)+$O11*(24.305+12.011+3*15.999))*100</f>
        <v>0</v>
      </c>
      <c r="S11" s="10">
        <f>O11*(24.305+12.011+3*15.999)/($M11*(22.9898+35.4527)*2+$N11*(40.078+12.011+3*15.999)+$O11*(24.305+12.011+3*15.999))*100</f>
        <v>21.263368827911261</v>
      </c>
      <c r="T11" s="10"/>
      <c r="U11" s="8"/>
      <c r="V11" s="10"/>
      <c r="W11" s="10"/>
      <c r="X11" s="10"/>
      <c r="Y11" s="10"/>
      <c r="Z11" s="10"/>
      <c r="AA11" s="10"/>
      <c r="AB11" s="10"/>
      <c r="AC11" s="10"/>
      <c r="AD11" s="10"/>
    </row>
    <row r="12" spans="1:37" s="33" customFormat="1" x14ac:dyDescent="0.2">
      <c r="A12" s="59" t="s">
        <v>43</v>
      </c>
      <c r="B12" s="34"/>
      <c r="C12" s="32" t="s">
        <v>30</v>
      </c>
      <c r="D12" s="35">
        <f t="shared" ref="D12" si="10">H12/SUM(G12:H12)*100</f>
        <v>0</v>
      </c>
      <c r="E12" s="35">
        <f t="shared" ref="E12" si="11">I12/SUM(G12:I12)*100</f>
        <v>72.482112276508289</v>
      </c>
      <c r="F12" s="36"/>
      <c r="G12" s="37">
        <f>13.7469623350308</f>
        <v>13.746962335030799</v>
      </c>
      <c r="H12" s="37">
        <v>0</v>
      </c>
      <c r="I12" s="37">
        <v>36.209496798622745</v>
      </c>
      <c r="J12" s="37">
        <v>36.590889612958463</v>
      </c>
      <c r="K12" s="37">
        <v>13.409110387041537</v>
      </c>
      <c r="L12" s="37"/>
      <c r="M12" s="37">
        <f>I12/SUM($G12:$I12)*100</f>
        <v>72.482112276508289</v>
      </c>
      <c r="N12" s="37">
        <f>H12/SUM($G12:$I12)*100</f>
        <v>0</v>
      </c>
      <c r="O12" s="37">
        <f>G12/SUM($G12:$I12)*100</f>
        <v>27.5178877234917</v>
      </c>
      <c r="P12" s="57"/>
      <c r="Q12" s="37">
        <f>M12*(22.9898+35.4527)*2/($M12*(22.9898+35.4527)*2+$N12*(40.078+12.011+3*15.999)+$O12*(24.305+12.011+3*15.999))*100</f>
        <v>78.501895954847143</v>
      </c>
      <c r="R12" s="37">
        <f>N12*(40.078+12.011+3*15.999)/($M12*(22.9898+35.4527)*2+$N12*(40.078+12.011+3*15.999)+$O12*(24.305+12.011+3*15.999))*100</f>
        <v>0</v>
      </c>
      <c r="S12" s="37">
        <f>O12*(24.305+12.011+3*15.999)/($M12*(22.9898+35.4527)*2+$N12*(40.078+12.011+3*15.999)+$O12*(24.305+12.011+3*15.999))*100</f>
        <v>21.498104045152846</v>
      </c>
      <c r="T12" s="37"/>
      <c r="U12" s="35">
        <v>5</v>
      </c>
      <c r="V12" s="37">
        <v>0.15101610110486641</v>
      </c>
      <c r="W12" s="37">
        <v>4.8870390845649217E-2</v>
      </c>
      <c r="X12" s="37">
        <v>0.15143965189130335</v>
      </c>
      <c r="Y12" s="37">
        <v>0.12477057642858834</v>
      </c>
      <c r="Z12" s="37">
        <v>0.12477057642858796</v>
      </c>
      <c r="AA12" s="37"/>
      <c r="AB12" s="37">
        <v>0.30287930378260858</v>
      </c>
      <c r="AC12" s="37">
        <v>9.7740781691298434E-2</v>
      </c>
      <c r="AD12" s="37">
        <v>0.30203220220972948</v>
      </c>
      <c r="AF12" s="64">
        <f t="shared" ref="AF12:AH12" si="12">G12*AF$2/($J12*$AI$2+$G12*$AF$2+$H12*$AG$2+$I12*$AH$2+$K12*$AJ$2)*100</f>
        <v>6.1894742828715055</v>
      </c>
      <c r="AG12" s="64">
        <f t="shared" si="12"/>
        <v>0</v>
      </c>
      <c r="AH12" s="64">
        <f t="shared" si="12"/>
        <v>30.841713078724208</v>
      </c>
      <c r="AI12" s="64">
        <f>J12*AI$2/($J12*$AI$2+$G12*$AF$2+$H12*$AG$2+$I12*$AH$2+$K12*$AJ$2)*100</f>
        <v>48.062609802513457</v>
      </c>
      <c r="AJ12" s="64">
        <f t="shared" ref="AJ12" si="13">K12*AJ$2/($J12*$AI$2+$G12*$AF$2+$H12*$AG$2+$I12*$AH$2+$K12*$AJ$2)*100</f>
        <v>14.906202835890833</v>
      </c>
      <c r="AK12" s="64">
        <f>SUM(AF12:AJ12)</f>
        <v>100</v>
      </c>
    </row>
    <row r="14" spans="1:37" s="7" customFormat="1" x14ac:dyDescent="0.2">
      <c r="A14" s="58" t="s">
        <v>49</v>
      </c>
      <c r="B14" s="6" t="s">
        <v>4</v>
      </c>
      <c r="C14" s="31" t="s">
        <v>6</v>
      </c>
      <c r="D14" s="27">
        <f>H14/SUM(G14:H14)*100</f>
        <v>0</v>
      </c>
      <c r="E14" s="27">
        <f>I14/SUM(G14:I14)*100</f>
        <v>97.435897435897431</v>
      </c>
      <c r="F14" s="9"/>
      <c r="G14" s="10">
        <v>1.2820512820512817</v>
      </c>
      <c r="H14" s="10">
        <v>0</v>
      </c>
      <c r="I14" s="10">
        <v>48.717948717948715</v>
      </c>
      <c r="J14" s="10">
        <v>48.717948717948715</v>
      </c>
      <c r="K14" s="10">
        <v>1.2820512820512817</v>
      </c>
      <c r="L14" s="10"/>
      <c r="M14" s="10">
        <f>I14/SUM($G14:$I14)*100</f>
        <v>97.435897435897431</v>
      </c>
      <c r="N14" s="10">
        <f>H14/SUM($G14:$I14)*100</f>
        <v>0</v>
      </c>
      <c r="O14" s="10">
        <f>G14/SUM($G14:$I14)*100</f>
        <v>2.5641025641025634</v>
      </c>
      <c r="P14" s="57"/>
      <c r="Q14" s="10">
        <f>M14*(22.9898+35.4527)*2/($M14*(22.9898+35.4527)*2+$N14*(40.078+12.011+3*15.999)+$O14*(24.305+12.011+3*15.999))*100</f>
        <v>98.137117502363608</v>
      </c>
      <c r="R14" s="10">
        <f>N14*(40.078+12.011+3*15.999)/($M14*(22.9898+35.4527)*2+$N14*(40.078+12.011+3*15.999)+$O14*(24.305+12.011+3*15.999))*100</f>
        <v>0</v>
      </c>
      <c r="S14" s="10">
        <f>O14*(24.305+12.011+3*15.999)/($M14*(22.9898+35.4527)*2+$N14*(40.078+12.011+3*15.999)+$O14*(24.305+12.011+3*15.999))*100</f>
        <v>1.862882497636404</v>
      </c>
      <c r="T14" s="10"/>
      <c r="U14" s="8"/>
      <c r="V14" s="10"/>
      <c r="W14" s="10"/>
      <c r="X14" s="10"/>
      <c r="Y14" s="10"/>
      <c r="Z14" s="10"/>
      <c r="AA14" s="10"/>
      <c r="AB14" s="10"/>
      <c r="AC14" s="10"/>
      <c r="AD14" s="10"/>
    </row>
    <row r="15" spans="1:37" s="12" customFormat="1" x14ac:dyDescent="0.2">
      <c r="A15" s="59" t="s">
        <v>48</v>
      </c>
      <c r="B15" s="11"/>
      <c r="C15" s="28" t="s">
        <v>16</v>
      </c>
      <c r="D15" s="13"/>
      <c r="E15" s="13">
        <f t="shared" ref="E15:E16" si="14">I15/SUM(G15:I15)*100</f>
        <v>100</v>
      </c>
      <c r="F15" s="14"/>
      <c r="G15" s="15">
        <v>0</v>
      </c>
      <c r="H15" s="15">
        <v>0</v>
      </c>
      <c r="I15" s="15">
        <v>50</v>
      </c>
      <c r="J15" s="15">
        <v>49.511303064731614</v>
      </c>
      <c r="K15" s="15">
        <v>0.48869693526837898</v>
      </c>
      <c r="L15" s="15"/>
      <c r="M15" s="15">
        <f>I15/SUM($G15:$I15)*100</f>
        <v>100</v>
      </c>
      <c r="N15" s="15">
        <f>H15/SUM($G15:$I15)*100</f>
        <v>0</v>
      </c>
      <c r="O15" s="15">
        <f>G15/SUM($G15:$I15)*100</f>
        <v>0</v>
      </c>
      <c r="P15" s="57"/>
      <c r="Q15" s="15">
        <f>M15*(22.9898+35.4527)*2/($M15*(22.9898+35.4527)*2+$N15*(40.078+12.011+3*15.999)+$O15*(24.305+12.011+3*15.999))*100</f>
        <v>100</v>
      </c>
      <c r="R15" s="15">
        <f>N15*(40.078+12.011+3*15.999)/($M15*(22.9898+35.4527)*2+$N15*(40.078+12.011+3*15.999)+$O15*(24.305+12.011+3*15.999))*100</f>
        <v>0</v>
      </c>
      <c r="S15" s="15">
        <f>O15*(24.305+12.011+3*15.999)/($M15*(22.9898+35.4527)*2+$N15*(40.078+12.011+3*15.999)+$O15*(24.305+12.011+3*15.999))*100</f>
        <v>0</v>
      </c>
      <c r="T15" s="15"/>
      <c r="U15" s="13">
        <v>5</v>
      </c>
      <c r="V15" s="15">
        <v>0</v>
      </c>
      <c r="W15" s="15">
        <v>0.15351238301135686</v>
      </c>
      <c r="X15" s="15">
        <v>0.15351238301136261</v>
      </c>
      <c r="Y15" s="15">
        <v>0.42575979129740982</v>
      </c>
      <c r="Z15" s="15">
        <v>0.42575979129741681</v>
      </c>
      <c r="AA15" s="15"/>
      <c r="AB15" s="15">
        <v>0.30702476602271517</v>
      </c>
      <c r="AC15" s="15">
        <v>0.30702476602271378</v>
      </c>
      <c r="AD15" s="15">
        <v>0</v>
      </c>
    </row>
    <row r="16" spans="1:37" s="33" customFormat="1" x14ac:dyDescent="0.2">
      <c r="B16" s="34"/>
      <c r="C16" s="32" t="s">
        <v>30</v>
      </c>
      <c r="D16" s="35">
        <f t="shared" ref="D16" si="15">H16/SUM(G16:H16)*100</f>
        <v>0</v>
      </c>
      <c r="E16" s="35">
        <f t="shared" si="14"/>
        <v>78.340034383559825</v>
      </c>
      <c r="F16" s="36"/>
      <c r="G16" s="37">
        <v>10.821984111789718</v>
      </c>
      <c r="H16" s="37"/>
      <c r="I16" s="37">
        <v>39.141087406549637</v>
      </c>
      <c r="J16" s="37">
        <v>38.538230208058252</v>
      </c>
      <c r="K16" s="37">
        <v>11.498698273602384</v>
      </c>
      <c r="L16" s="37"/>
      <c r="M16" s="37">
        <f>I16/SUM($G16:$I16)*100</f>
        <v>78.340034383559825</v>
      </c>
      <c r="N16" s="37">
        <f>H16/SUM($G16:$I16)*100</f>
        <v>0</v>
      </c>
      <c r="O16" s="37">
        <f>G16/SUM($G16:$I16)*100</f>
        <v>21.659965616440175</v>
      </c>
      <c r="P16" s="57"/>
      <c r="Q16" s="37">
        <f>M16*(22.9898+35.4527)*2/($M16*(22.9898+35.4527)*2+$N16*(40.078+12.011+3*15.999)+$O16*(24.305+12.011+3*15.999))*100</f>
        <v>83.372320151563443</v>
      </c>
      <c r="R16" s="37">
        <f>N16*(40.078+12.011+3*15.999)/($M16*(22.9898+35.4527)*2+$N16*(40.078+12.011+3*15.999)+$O16*(24.305+12.011+3*15.999))*100</f>
        <v>0</v>
      </c>
      <c r="S16" s="37">
        <f>O16*(24.305+12.011+3*15.999)/($M16*(22.9898+35.4527)*2+$N16*(40.078+12.011+3*15.999)+$O16*(24.305+12.011+3*15.999))*100</f>
        <v>16.627679848436554</v>
      </c>
      <c r="T16" s="37"/>
      <c r="U16" s="35">
        <v>5</v>
      </c>
      <c r="V16" s="37">
        <v>0.36182169472085451</v>
      </c>
      <c r="W16" s="37">
        <v>1.0292883566868562E-2</v>
      </c>
      <c r="X16" s="37">
        <v>0.37211457828771977</v>
      </c>
      <c r="Y16" s="37">
        <v>0.48615463729610658</v>
      </c>
      <c r="Z16" s="37">
        <v>0.51090034614444602</v>
      </c>
      <c r="AA16" s="37"/>
      <c r="AB16" s="37">
        <v>0.74422915657544952</v>
      </c>
      <c r="AC16" s="37">
        <v>2.0585767133737123E-2</v>
      </c>
      <c r="AD16" s="37">
        <v>0.72364338944170659</v>
      </c>
      <c r="AF16" s="64">
        <f t="shared" ref="AF16:AH16" si="16">G16*AF$2/($J16*$AI$2+$G16*$AF$2+$H16*$AG$2+$I16*$AH$2+$K16*$AJ$2)*100</f>
        <v>4.7951200479416194</v>
      </c>
      <c r="AG16" s="64">
        <f t="shared" si="16"/>
        <v>0</v>
      </c>
      <c r="AH16" s="64">
        <f t="shared" si="16"/>
        <v>32.809110966867969</v>
      </c>
      <c r="AI16" s="64">
        <f>J16*AI$2/($J16*$AI$2+$G16*$AF$2+$H16*$AG$2+$I16*$AH$2+$K16*$AJ$2)*100</f>
        <v>49.816328893968624</v>
      </c>
      <c r="AJ16" s="64">
        <f t="shared" ref="AJ16" si="17">K16*AJ$2/($J16*$AI$2+$G16*$AF$2+$H16*$AG$2+$I16*$AH$2+$K16*$AJ$2)*100</f>
        <v>12.579440091221777</v>
      </c>
      <c r="AK16" s="64">
        <f>SUM(AF16:AJ16)</f>
        <v>100</v>
      </c>
    </row>
    <row r="18" spans="1:37" s="7" customFormat="1" x14ac:dyDescent="0.2">
      <c r="A18" s="58" t="s">
        <v>47</v>
      </c>
      <c r="B18" s="6" t="s">
        <v>4</v>
      </c>
      <c r="C18" s="31" t="s">
        <v>6</v>
      </c>
      <c r="D18" s="27">
        <f>H18/SUM(G18:H18)*100</f>
        <v>100</v>
      </c>
      <c r="E18" s="27">
        <f>I18/SUM(G18:I18)*100</f>
        <v>40.270686355808635</v>
      </c>
      <c r="F18" s="9"/>
      <c r="G18" s="10">
        <v>0</v>
      </c>
      <c r="H18" s="10">
        <v>29.864656822095682</v>
      </c>
      <c r="I18" s="10">
        <v>20.135343177904318</v>
      </c>
      <c r="J18" s="10">
        <v>18.537932967888942</v>
      </c>
      <c r="K18" s="10">
        <v>31.462067032111062</v>
      </c>
      <c r="L18" s="10"/>
      <c r="M18" s="10">
        <f>I18/SUM($G18:$I18)*100</f>
        <v>40.270686355808635</v>
      </c>
      <c r="N18" s="10">
        <f>H18/SUM($G18:$I18)*100</f>
        <v>59.729313644191365</v>
      </c>
      <c r="O18" s="10">
        <f>G18/SUM($G18:$I18)*100</f>
        <v>0</v>
      </c>
      <c r="P18" s="57"/>
      <c r="Q18" s="10">
        <f>M18*(22.9898+35.4527)*2/($M18*(22.9898+35.4527)*2+$N18*(40.078+12.011+3*15.999)+$O18*(24.305+12.011+3*15.999))*100</f>
        <v>44.052334339023787</v>
      </c>
      <c r="R18" s="10">
        <f>N18*(40.078+12.011+3*15.999)/($M18*(22.9898+35.4527)*2+$N18*(40.078+12.011+3*15.999)+$O18*(24.305+12.011+3*15.999))*100</f>
        <v>55.94766566097622</v>
      </c>
      <c r="S18" s="10">
        <f>O18*(24.305+12.011+3*15.999)/($M18*(22.9898+35.4527)*2+$N18*(40.078+12.011+3*15.999)+$O18*(24.305+12.011+3*15.999))*100</f>
        <v>0</v>
      </c>
      <c r="T18" s="10"/>
      <c r="U18" s="8"/>
      <c r="V18" s="10"/>
      <c r="W18" s="10"/>
      <c r="X18" s="10"/>
      <c r="Y18" s="10"/>
      <c r="Z18" s="10"/>
      <c r="AA18" s="10"/>
      <c r="AB18" s="10"/>
      <c r="AC18" s="10"/>
      <c r="AD18" s="10"/>
    </row>
    <row r="19" spans="1:37" s="33" customFormat="1" x14ac:dyDescent="0.2">
      <c r="A19" s="59" t="s">
        <v>48</v>
      </c>
      <c r="B19" s="34"/>
      <c r="C19" s="32" t="s">
        <v>30</v>
      </c>
      <c r="D19" s="35">
        <f t="shared" ref="D19" si="18">H19/SUM(G19:H19)*100</f>
        <v>100</v>
      </c>
      <c r="E19" s="35">
        <f t="shared" ref="E19" si="19">I19/SUM(G19:I19)*100</f>
        <v>40.294993253630274</v>
      </c>
      <c r="F19" s="36"/>
      <c r="G19" s="37">
        <v>0</v>
      </c>
      <c r="H19" s="37">
        <v>29.852503373184863</v>
      </c>
      <c r="I19" s="37">
        <v>20.147496626815137</v>
      </c>
      <c r="J19" s="37">
        <v>18.651905045459724</v>
      </c>
      <c r="K19" s="37">
        <v>31.348094954540276</v>
      </c>
      <c r="L19" s="37"/>
      <c r="M19" s="37">
        <f>I19/SUM($G19:$I19)*100</f>
        <v>40.294993253630274</v>
      </c>
      <c r="N19" s="37">
        <f>H19/SUM($G19:$I19)*100</f>
        <v>59.705006746369726</v>
      </c>
      <c r="O19" s="37">
        <f>G19/SUM($G19:$I19)*100</f>
        <v>0</v>
      </c>
      <c r="P19" s="57"/>
      <c r="Q19" s="37">
        <f>M19*(22.9898+35.4527)*2/($M19*(22.9898+35.4527)*2+$N19*(40.078+12.011+3*15.999)+$O19*(24.305+12.011+3*15.999))*100</f>
        <v>44.077239381160105</v>
      </c>
      <c r="R19" s="37">
        <f>N19*(40.078+12.011+3*15.999)/($M19*(22.9898+35.4527)*2+$N19*(40.078+12.011+3*15.999)+$O19*(24.305+12.011+3*15.999))*100</f>
        <v>55.922760618839881</v>
      </c>
      <c r="S19" s="37">
        <f>O19*(24.305+12.011+3*15.999)/($M19*(22.9898+35.4527)*2+$N19*(40.078+12.011+3*15.999)+$O19*(24.305+12.011+3*15.999))*100</f>
        <v>0</v>
      </c>
      <c r="T19" s="37"/>
      <c r="U19" s="35">
        <v>5</v>
      </c>
      <c r="V19" s="37">
        <v>0</v>
      </c>
      <c r="W19" s="37">
        <v>3.5590311352648583E-2</v>
      </c>
      <c r="X19" s="37">
        <v>3.5590311352648583E-2</v>
      </c>
      <c r="Y19" s="37">
        <v>0.16940168137428219</v>
      </c>
      <c r="Z19" s="37">
        <v>0.16940168137428135</v>
      </c>
      <c r="AA19" s="37"/>
      <c r="AB19" s="37">
        <v>7.1180622705297167E-2</v>
      </c>
      <c r="AC19" s="37">
        <v>7.1180622705297167E-2</v>
      </c>
      <c r="AD19" s="37">
        <v>0</v>
      </c>
      <c r="AF19" s="64">
        <f t="shared" ref="AF19:AH19" si="20">G19*AF$2/($J19*$AI$2+$G19*$AF$2+$H19*$AG$2+$I19*$AH$2+$K19*$AJ$2)*100</f>
        <v>0</v>
      </c>
      <c r="AG19" s="64">
        <f t="shared" si="20"/>
        <v>22.461824862142478</v>
      </c>
      <c r="AH19" s="64">
        <f t="shared" si="20"/>
        <v>17.391776265795166</v>
      </c>
      <c r="AI19" s="64">
        <f>J19*AI$2/($J19*$AI$2+$G19*$AF$2+$H19*$AG$2+$I19*$AH$2+$K19*$AJ$2)*100</f>
        <v>24.829296909750099</v>
      </c>
      <c r="AJ19" s="64">
        <f t="shared" ref="AJ19" si="21">K19*AJ$2/($J19*$AI$2+$G19*$AF$2+$H19*$AG$2+$I19*$AH$2+$K19*$AJ$2)*100</f>
        <v>35.317101962312243</v>
      </c>
      <c r="AK19" s="64">
        <f>SUM(AF19:AJ19)</f>
        <v>100</v>
      </c>
    </row>
    <row r="21" spans="1:37" s="7" customFormat="1" x14ac:dyDescent="0.2">
      <c r="A21" s="58" t="s">
        <v>47</v>
      </c>
      <c r="B21" s="6" t="s">
        <v>26</v>
      </c>
      <c r="C21" s="31" t="s">
        <v>6</v>
      </c>
      <c r="D21" s="27">
        <f>H21/SUM(G21:H21)*100</f>
        <v>100</v>
      </c>
      <c r="E21" s="27">
        <f>I21/SUM(G21:I21)*100</f>
        <v>94.736842105263165</v>
      </c>
      <c r="F21" s="9"/>
      <c r="G21" s="10">
        <v>0</v>
      </c>
      <c r="H21" s="10">
        <v>2.6315789473684204</v>
      </c>
      <c r="I21" s="10">
        <v>47.368421052631582</v>
      </c>
      <c r="J21" s="10">
        <v>47.368421052631582</v>
      </c>
      <c r="K21" s="10">
        <v>2.6315789473684204</v>
      </c>
      <c r="L21" s="10"/>
      <c r="M21" s="10">
        <f>I21/SUM($G21:$I21)*100</f>
        <v>94.736842105263165</v>
      </c>
      <c r="N21" s="10">
        <f>H21/SUM($G21:$I21)*100</f>
        <v>5.2631578947368407</v>
      </c>
      <c r="O21" s="10">
        <f>G21/SUM($G21:$I21)*100</f>
        <v>0</v>
      </c>
      <c r="P21" s="57"/>
      <c r="Q21" s="10">
        <f>M21*(22.9898+35.4527)*2/($M21*(22.9898+35.4527)*2+$N21*(40.078+12.011+3*15.999)+$O21*(24.305+12.011+3*15.999))*100</f>
        <v>95.45892588801533</v>
      </c>
      <c r="R21" s="10">
        <f>N21*(40.078+12.011+3*15.999)/($M21*(22.9898+35.4527)*2+$N21*(40.078+12.011+3*15.999)+$O21*(24.305+12.011+3*15.999))*100</f>
        <v>4.5410741119846669</v>
      </c>
      <c r="S21" s="10">
        <f>O21*(24.305+12.011+3*15.999)/($M21*(22.9898+35.4527)*2+$N21*(40.078+12.011+3*15.999)+$O21*(24.305+12.011+3*15.999))*100</f>
        <v>0</v>
      </c>
      <c r="T21" s="10"/>
      <c r="U21" s="8"/>
      <c r="V21" s="10"/>
      <c r="W21" s="10"/>
      <c r="X21" s="10"/>
      <c r="Y21" s="10"/>
      <c r="Z21" s="10"/>
      <c r="AA21" s="10"/>
      <c r="AB21" s="10"/>
      <c r="AC21" s="10"/>
      <c r="AD21" s="10"/>
    </row>
    <row r="22" spans="1:37" s="12" customFormat="1" x14ac:dyDescent="0.2">
      <c r="A22" s="59" t="s">
        <v>48</v>
      </c>
      <c r="B22" s="11"/>
      <c r="C22" s="28" t="s">
        <v>16</v>
      </c>
      <c r="D22" s="13"/>
      <c r="E22" s="13">
        <f t="shared" ref="E22:E23" si="22">I22/SUM(G22:I22)*100</f>
        <v>99.782900705953125</v>
      </c>
      <c r="F22" s="14"/>
      <c r="G22" s="15">
        <v>0</v>
      </c>
      <c r="H22" s="15">
        <v>0.10854964702343699</v>
      </c>
      <c r="I22" s="15">
        <v>49.891450352976562</v>
      </c>
      <c r="J22" s="15">
        <v>51.181105916593978</v>
      </c>
      <c r="K22" s="15">
        <v>-1.1811059165939835</v>
      </c>
      <c r="L22" s="15"/>
      <c r="M22" s="15">
        <f>I22/SUM($G22:$I22)*100</f>
        <v>99.782900705953125</v>
      </c>
      <c r="N22" s="15">
        <f>H22/SUM($G22:$I22)*100</f>
        <v>0.21709929404687398</v>
      </c>
      <c r="O22" s="15">
        <f>G22/SUM($G22:$I22)*100</f>
        <v>0</v>
      </c>
      <c r="P22" s="57"/>
      <c r="Q22" s="15">
        <f>M22*(22.9898+35.4527)*2/($M22*(22.9898+35.4527)*2+$N22*(40.078+12.011+3*15.999)+$O22*(24.305+12.011+3*15.999))*100</f>
        <v>99.814044729198656</v>
      </c>
      <c r="R22" s="15">
        <f>N22*(40.078+12.011+3*15.999)/($M22*(22.9898+35.4527)*2+$N22*(40.078+12.011+3*15.999)+$O22*(24.305+12.011+3*15.999))*100</f>
        <v>0.1859552708013382</v>
      </c>
      <c r="S22" s="15">
        <f>O22*(24.305+12.011+3*15.999)/($M22*(22.9898+35.4527)*2+$N22*(40.078+12.011+3*15.999)+$O22*(24.305+12.011+3*15.999))*100</f>
        <v>0</v>
      </c>
      <c r="T22" s="15"/>
      <c r="U22" s="13">
        <v>5</v>
      </c>
      <c r="V22" s="15">
        <v>0</v>
      </c>
      <c r="W22" s="15">
        <v>0.15351238301135686</v>
      </c>
      <c r="X22" s="15">
        <v>0.15351238301136261</v>
      </c>
      <c r="Y22" s="15">
        <v>0.42575979129740982</v>
      </c>
      <c r="Z22" s="15">
        <v>0.42575979129741681</v>
      </c>
      <c r="AA22" s="15"/>
      <c r="AB22" s="15">
        <v>0.30702476602271517</v>
      </c>
      <c r="AC22" s="15">
        <v>0.30702476602271378</v>
      </c>
      <c r="AD22" s="15">
        <v>0</v>
      </c>
    </row>
    <row r="23" spans="1:37" s="33" customFormat="1" x14ac:dyDescent="0.2">
      <c r="B23" s="34"/>
      <c r="C23" s="32" t="s">
        <v>30</v>
      </c>
      <c r="D23" s="35">
        <f t="shared" ref="D23" si="23">H23/SUM(G23:H23)*100</f>
        <v>100</v>
      </c>
      <c r="E23" s="35">
        <f t="shared" si="22"/>
        <v>91.394353825031587</v>
      </c>
      <c r="F23" s="36"/>
      <c r="G23" s="37">
        <v>0</v>
      </c>
      <c r="H23" s="37">
        <v>4.3028230874842039</v>
      </c>
      <c r="I23" s="37">
        <v>45.6971769125158</v>
      </c>
      <c r="J23" s="37">
        <v>47.223299326322653</v>
      </c>
      <c r="K23" s="37">
        <v>2.7767006736773459</v>
      </c>
      <c r="L23" s="37"/>
      <c r="M23" s="37">
        <f>I23/SUM($G23:$I23)*100</f>
        <v>91.394353825031587</v>
      </c>
      <c r="N23" s="37">
        <f>H23/SUM($G23:$I23)*100</f>
        <v>8.6056461749684061</v>
      </c>
      <c r="O23" s="37">
        <f>G23/SUM($G23:$I23)*100</f>
        <v>0</v>
      </c>
      <c r="P23" s="57"/>
      <c r="Q23" s="37">
        <f>M23*(22.9898+35.4527)*2/($M23*(22.9898+35.4527)*2+$N23*(40.078+12.011+3*15.999)+$O23*(24.305+12.011+3*15.999))*100</f>
        <v>92.538897729945404</v>
      </c>
      <c r="R23" s="37">
        <f>N23*(40.078+12.011+3*15.999)/($M23*(22.9898+35.4527)*2+$N23*(40.078+12.011+3*15.999)+$O23*(24.305+12.011+3*15.999))*100</f>
        <v>7.4611022700545968</v>
      </c>
      <c r="S23" s="37">
        <f>O23*(24.305+12.011+3*15.999)/($M23*(22.9898+35.4527)*2+$N23*(40.078+12.011+3*15.999)+$O23*(24.305+12.011+3*15.999))*100</f>
        <v>0</v>
      </c>
      <c r="T23" s="37"/>
      <c r="U23" s="35">
        <v>5</v>
      </c>
      <c r="V23" s="37">
        <v>0</v>
      </c>
      <c r="W23" s="37">
        <v>0.24718786174199583</v>
      </c>
      <c r="X23" s="37">
        <v>0.24718786174199708</v>
      </c>
      <c r="Y23" s="37">
        <v>0.30076329475025726</v>
      </c>
      <c r="Z23" s="37">
        <v>0.30076329475025509</v>
      </c>
      <c r="AA23" s="37"/>
      <c r="AB23" s="37">
        <v>0.49437572348398412</v>
      </c>
      <c r="AC23" s="37">
        <v>0.49437572348399167</v>
      </c>
      <c r="AD23" s="37">
        <v>0</v>
      </c>
      <c r="AF23" s="64">
        <f t="shared" ref="AF23:AH23" si="24">G23*AF$2/($J23*$AI$2+$G23*$AF$2+$H23*$AG$2+$I23*$AH$2+$K23*$AJ$2)*100</f>
        <v>0</v>
      </c>
      <c r="AG23" s="64">
        <f t="shared" si="24"/>
        <v>2.9790930287926134</v>
      </c>
      <c r="AH23" s="64">
        <f t="shared" si="24"/>
        <v>36.297650407964291</v>
      </c>
      <c r="AI23" s="64">
        <f>J23*AI$2/($J23*$AI$2+$G23*$AF$2+$H23*$AG$2+$I23*$AH$2+$K23*$AJ$2)*100</f>
        <v>57.844736467971217</v>
      </c>
      <c r="AJ23" s="64">
        <f t="shared" ref="AJ23" si="25">K23*AJ$2/($J23*$AI$2+$G23*$AF$2+$H23*$AG$2+$I23*$AH$2+$K23*$AJ$2)*100</f>
        <v>2.8785200952718828</v>
      </c>
      <c r="AK23" s="64">
        <f>SUM(AF23:AJ23)</f>
        <v>100</v>
      </c>
    </row>
    <row r="25" spans="1:37" x14ac:dyDescent="0.2">
      <c r="A25" t="s">
        <v>65</v>
      </c>
    </row>
    <row r="26" spans="1:37" x14ac:dyDescent="0.2">
      <c r="A26" t="s">
        <v>66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K31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30" sqref="A30:A31"/>
    </sheetView>
  </sheetViews>
  <sheetFormatPr baseColWidth="10" defaultColWidth="8.83203125" defaultRowHeight="15" x14ac:dyDescent="0.2"/>
  <cols>
    <col min="16" max="16" width="9.1640625" style="60"/>
  </cols>
  <sheetData>
    <row r="2" spans="1:37" x14ac:dyDescent="0.2">
      <c r="AF2">
        <v>24.305</v>
      </c>
      <c r="AG2">
        <v>40.078000000000003</v>
      </c>
      <c r="AH2">
        <f>2*22.98976928</f>
        <v>45.979538560000002</v>
      </c>
      <c r="AI2">
        <f>2*35.453</f>
        <v>70.906000000000006</v>
      </c>
      <c r="AJ2">
        <f>12.0107+3*15.9994</f>
        <v>60.008899999999997</v>
      </c>
    </row>
    <row r="3" spans="1:37" x14ac:dyDescent="0.2">
      <c r="B3" s="1"/>
      <c r="C3" s="16"/>
      <c r="D3" s="5"/>
      <c r="E3" s="5"/>
      <c r="F3" s="4"/>
      <c r="G3" s="3"/>
      <c r="H3" s="3"/>
      <c r="I3" s="3"/>
      <c r="J3" s="3"/>
      <c r="K3" s="3"/>
      <c r="L3" s="3"/>
      <c r="M3" s="3"/>
      <c r="N3" s="3"/>
      <c r="O3" s="3"/>
      <c r="P3" s="57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</row>
    <row r="4" spans="1:37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F4" s="4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  <c r="AF4" s="3" t="s">
        <v>9</v>
      </c>
      <c r="AG4" s="3" t="s">
        <v>10</v>
      </c>
      <c r="AH4" s="3" t="s">
        <v>62</v>
      </c>
      <c r="AI4" s="3" t="s">
        <v>63</v>
      </c>
      <c r="AJ4" s="3" t="s">
        <v>64</v>
      </c>
    </row>
    <row r="5" spans="1:37" x14ac:dyDescent="0.2">
      <c r="B5" s="1"/>
      <c r="C5" s="16"/>
      <c r="D5" s="5"/>
      <c r="E5" s="5"/>
      <c r="F5" s="4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7" spans="1:37" s="7" customFormat="1" x14ac:dyDescent="0.2">
      <c r="A7" s="58" t="s">
        <v>52</v>
      </c>
      <c r="B7" s="38" t="s">
        <v>32</v>
      </c>
      <c r="C7" s="31" t="s">
        <v>6</v>
      </c>
      <c r="D7" s="27">
        <f>H7/SUM(G7:H7)*100</f>
        <v>0</v>
      </c>
      <c r="E7" s="27">
        <f>I7/SUM(G7:I7)*100</f>
        <v>33.333333333333336</v>
      </c>
      <c r="F7" s="9"/>
      <c r="G7" s="10">
        <v>33.333333333333329</v>
      </c>
      <c r="H7" s="10">
        <v>0</v>
      </c>
      <c r="I7" s="10">
        <v>16.666666666666668</v>
      </c>
      <c r="J7" s="10">
        <v>16.666666666666668</v>
      </c>
      <c r="K7" s="10">
        <v>33.333333333333329</v>
      </c>
      <c r="L7" s="10"/>
      <c r="M7" s="10">
        <f>I7/SUM($G7:$I7)*100</f>
        <v>33.333333333333336</v>
      </c>
      <c r="N7" s="10">
        <f>H7/SUM($G7:$I7)*100</f>
        <v>0</v>
      </c>
      <c r="O7" s="10">
        <f>G7/SUM($G7:$I7)*100</f>
        <v>66.666666666666657</v>
      </c>
      <c r="P7" s="57"/>
      <c r="Q7" s="10">
        <f>M7*(22.9898+35.4527)*2/($M7*(22.9898+35.4527)*2+$N7*(40.078+12.011+3*15.999)+$O7*(24.305+12.011+3*15.999))*100</f>
        <v>40.938878011705327</v>
      </c>
      <c r="R7" s="10">
        <f>N7*(40.078+12.011+3*15.999)/($M7*(22.9898+35.4527)*2+$N7*(40.078+12.011+3*15.999)+$O7*(24.305+12.011+3*15.999))*100</f>
        <v>0</v>
      </c>
      <c r="S7" s="10">
        <f>O7*(24.305+12.011+3*15.999)/($M7*(22.9898+35.4527)*2+$N7*(40.078+12.011+3*15.999)+$O7*(24.305+12.011+3*15.999))*100</f>
        <v>59.061121988294666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7" s="17" customFormat="1" x14ac:dyDescent="0.2">
      <c r="A8" s="59" t="s">
        <v>53</v>
      </c>
      <c r="B8" s="18"/>
      <c r="C8" s="30" t="s">
        <v>18</v>
      </c>
      <c r="D8" s="19">
        <f t="shared" ref="D8:D9" si="0">H8/SUM(G8:H8)*100</f>
        <v>3.7968638801038207E-2</v>
      </c>
      <c r="E8" s="19">
        <f t="shared" ref="E8" si="1">I8/SUM(G8:I8)*100</f>
        <v>0</v>
      </c>
      <c r="F8" s="20"/>
      <c r="G8" s="21">
        <v>49.981015680599477</v>
      </c>
      <c r="H8" s="21">
        <v>1.89843194005191E-2</v>
      </c>
      <c r="I8" s="21">
        <v>0</v>
      </c>
      <c r="J8" s="21">
        <v>2.5760263648558174E-2</v>
      </c>
      <c r="K8" s="21">
        <v>49.974239736351443</v>
      </c>
      <c r="L8" s="21"/>
      <c r="M8" s="21">
        <f t="shared" ref="M8" si="2">I8/SUM($G8:$I8)*100</f>
        <v>0</v>
      </c>
      <c r="N8" s="21">
        <f t="shared" ref="N8:N9" si="3">H8/SUM($G8:$I8)*100</f>
        <v>3.7968638801038207E-2</v>
      </c>
      <c r="O8" s="21">
        <f t="shared" ref="O8:O9" si="4">G8/SUM($G8:$I8)*100</f>
        <v>99.962031361198967</v>
      </c>
      <c r="P8" s="57"/>
      <c r="Q8" s="21">
        <f t="shared" ref="Q8:Q9" si="5">M8*(22.9898+35.4527)*2/($M8*(22.9898+35.4527)*2+$N8*(40.078+12.011+3*15.999)+$O8*(24.305+12.011+3*15.999))*100</f>
        <v>0</v>
      </c>
      <c r="R8" s="21">
        <f t="shared" ref="R8:R9" si="6">N8*(40.078+12.011+3*15.999)/($M8*(22.9898+35.4527)*2+$N8*(40.078+12.011+3*15.999)+$O8*(24.305+12.011+3*15.999))*100</f>
        <v>4.506848620246081E-2</v>
      </c>
      <c r="S8" s="21">
        <f t="shared" ref="S8:S9" si="7">O8*(24.305+12.011+3*15.999)/($M8*(22.9898+35.4527)*2+$N8*(40.078+12.011+3*15.999)+$O8*(24.305+12.011+3*15.999))*100</f>
        <v>99.954931513797547</v>
      </c>
      <c r="T8" s="21"/>
      <c r="U8" s="19">
        <v>1</v>
      </c>
      <c r="V8" s="21"/>
      <c r="W8" s="21"/>
      <c r="X8" s="21"/>
      <c r="Y8" s="21"/>
      <c r="Z8" s="21"/>
      <c r="AA8" s="21"/>
      <c r="AB8" s="21"/>
      <c r="AC8" s="21"/>
      <c r="AD8" s="21"/>
    </row>
    <row r="9" spans="1:37" s="33" customFormat="1" x14ac:dyDescent="0.2">
      <c r="A9" s="37"/>
      <c r="B9" s="34"/>
      <c r="C9" s="32" t="s">
        <v>30</v>
      </c>
      <c r="D9" s="35">
        <f t="shared" si="0"/>
        <v>0</v>
      </c>
      <c r="E9" s="35">
        <f t="shared" ref="E9" si="8">I9/SUM(G9:I9)*100</f>
        <v>43.520487916207379</v>
      </c>
      <c r="F9" s="36"/>
      <c r="G9" s="37">
        <v>27.678241533887995</v>
      </c>
      <c r="H9" s="37"/>
      <c r="I9" s="37">
        <v>21.327566966767506</v>
      </c>
      <c r="J9" s="37">
        <v>19.66785616703261</v>
      </c>
      <c r="K9" s="37">
        <v>31.326335332311899</v>
      </c>
      <c r="L9" s="37"/>
      <c r="M9" s="37">
        <f t="shared" ref="M9" si="9">I9/SUM($G9:$I9)*100</f>
        <v>43.520487916207379</v>
      </c>
      <c r="N9" s="37">
        <f t="shared" si="3"/>
        <v>0</v>
      </c>
      <c r="O9" s="37">
        <f t="shared" si="4"/>
        <v>56.479512083792613</v>
      </c>
      <c r="P9" s="57"/>
      <c r="Q9" s="37">
        <f t="shared" si="5"/>
        <v>51.649609598026473</v>
      </c>
      <c r="R9" s="37">
        <f t="shared" si="6"/>
        <v>0</v>
      </c>
      <c r="S9" s="37">
        <f t="shared" si="7"/>
        <v>48.350390401973534</v>
      </c>
      <c r="T9" s="37"/>
      <c r="U9" s="35">
        <v>1</v>
      </c>
      <c r="V9" s="37"/>
      <c r="W9" s="37"/>
      <c r="X9" s="37"/>
      <c r="Y9" s="37"/>
      <c r="Z9" s="37"/>
      <c r="AA9" s="37"/>
      <c r="AB9" s="37"/>
      <c r="AC9" s="37"/>
      <c r="AD9" s="37"/>
      <c r="AF9" s="64">
        <f t="shared" ref="AF9:AH9" si="10">G9*AF$2/($J9*$AI$2+$G9*$AF$2+$H9*$AG$2+$I9*$AH$2+$K9*$AJ$2)*100</f>
        <v>13.651578571079446</v>
      </c>
      <c r="AG9" s="64">
        <f t="shared" si="10"/>
        <v>0</v>
      </c>
      <c r="AH9" s="64">
        <f t="shared" si="10"/>
        <v>19.900073271072124</v>
      </c>
      <c r="AI9" s="64">
        <f>J9*AI$2/($J9*$AI$2+$G9*$AF$2+$H9*$AG$2+$I9*$AH$2+$K9*$AJ$2)*100</f>
        <v>28.300151642248245</v>
      </c>
      <c r="AJ9" s="64">
        <f t="shared" ref="AJ9" si="11">K9*AJ$2/($J9*$AI$2+$G9*$AF$2+$H9*$AG$2+$I9*$AH$2+$K9*$AJ$2)*100</f>
        <v>38.148196515600191</v>
      </c>
      <c r="AK9" s="64">
        <f>SUM(AF9:AJ9)</f>
        <v>100</v>
      </c>
    </row>
    <row r="11" spans="1:37" s="7" customFormat="1" x14ac:dyDescent="0.2">
      <c r="A11" s="58" t="s">
        <v>50</v>
      </c>
      <c r="B11" s="6" t="s">
        <v>21</v>
      </c>
      <c r="C11" s="31" t="s">
        <v>6</v>
      </c>
      <c r="D11" s="27">
        <f>H11/SUM(G11:H11)*100</f>
        <v>0</v>
      </c>
      <c r="E11" s="27">
        <f>I11/SUM(G11:I11)*100</f>
        <v>46.153846153846153</v>
      </c>
      <c r="F11" s="9"/>
      <c r="G11" s="10">
        <v>26.923076923076923</v>
      </c>
      <c r="H11" s="10">
        <v>0</v>
      </c>
      <c r="I11" s="10">
        <v>23.076923076923077</v>
      </c>
      <c r="J11" s="10">
        <v>23.076923076923077</v>
      </c>
      <c r="K11" s="10">
        <v>26.923076923076923</v>
      </c>
      <c r="L11" s="10"/>
      <c r="M11" s="10">
        <f>I11/SUM($G11:$I11)*100</f>
        <v>46.153846153846153</v>
      </c>
      <c r="N11" s="10">
        <f>H11/SUM($G11:$I11)*100</f>
        <v>0</v>
      </c>
      <c r="O11" s="10">
        <f>G11/SUM($G11:$I11)*100</f>
        <v>53.846153846153847</v>
      </c>
      <c r="P11" s="57"/>
      <c r="Q11" s="10">
        <f>M11*(22.9898+35.4527)*2/($M11*(22.9898+35.4527)*2+$N11*(40.078+12.011+3*15.999)+$O11*(24.305+12.011+3*15.999))*100</f>
        <v>54.30193240268494</v>
      </c>
      <c r="R11" s="10">
        <f>N11*(40.078+12.011+3*15.999)/($M11*(22.9898+35.4527)*2+$N11*(40.078+12.011+3*15.999)+$O11*(24.305+12.011+3*15.999))*100</f>
        <v>0</v>
      </c>
      <c r="S11" s="10">
        <f>O11*(24.305+12.011+3*15.999)/($M11*(22.9898+35.4527)*2+$N11*(40.078+12.011+3*15.999)+$O11*(24.305+12.011+3*15.999))*100</f>
        <v>45.69806759731506</v>
      </c>
      <c r="T11" s="10"/>
      <c r="U11" s="8"/>
      <c r="V11" s="10"/>
      <c r="W11" s="10"/>
      <c r="X11" s="10"/>
      <c r="Y11" s="10"/>
      <c r="Z11" s="10"/>
      <c r="AA11" s="10"/>
      <c r="AB11" s="10"/>
      <c r="AC11" s="10"/>
      <c r="AD11" s="10"/>
    </row>
    <row r="12" spans="1:37" s="33" customFormat="1" x14ac:dyDescent="0.2">
      <c r="A12" s="59" t="s">
        <v>51</v>
      </c>
      <c r="B12" s="34"/>
      <c r="C12" s="32" t="s">
        <v>30</v>
      </c>
      <c r="D12" s="35">
        <f t="shared" ref="D12" si="12">H12/SUM(G12:H12)*100</f>
        <v>0</v>
      </c>
      <c r="E12" s="35">
        <f t="shared" ref="E12" si="13">I12/SUM(G12:I12)*100</f>
        <v>44.347111776329704</v>
      </c>
      <c r="F12" s="36"/>
      <c r="G12" s="37">
        <v>27.826444111835148</v>
      </c>
      <c r="H12" s="37">
        <v>0</v>
      </c>
      <c r="I12" s="37">
        <v>22.173555888164852</v>
      </c>
      <c r="J12" s="37">
        <v>20.357351004466363</v>
      </c>
      <c r="K12" s="37">
        <v>29.642648995533634</v>
      </c>
      <c r="L12" s="37"/>
      <c r="M12" s="37">
        <f>I12/SUM($G12:$I12)*100</f>
        <v>44.347111776329704</v>
      </c>
      <c r="N12" s="37">
        <f>H12/SUM($G12:$I12)*100</f>
        <v>0</v>
      </c>
      <c r="O12" s="37">
        <f>G12/SUM($G12:$I12)*100</f>
        <v>55.652888223670296</v>
      </c>
      <c r="P12" s="57"/>
      <c r="Q12" s="37">
        <f>M12*(22.9898+35.4527)*2/($M12*(22.9898+35.4527)*2+$N12*(40.078+12.011+3*15.999)+$O12*(24.305+12.011+3*15.999))*100</f>
        <v>52.487147786933598</v>
      </c>
      <c r="R12" s="37">
        <f>N12*(40.078+12.011+3*15.999)/($M12*(22.9898+35.4527)*2+$N12*(40.078+12.011+3*15.999)+$O12*(24.305+12.011+3*15.999))*100</f>
        <v>0</v>
      </c>
      <c r="S12" s="37">
        <f>O12*(24.305+12.011+3*15.999)/($M12*(22.9898+35.4527)*2+$N12*(40.078+12.011+3*15.999)+$O12*(24.305+12.011+3*15.999))*100</f>
        <v>47.512852213066409</v>
      </c>
      <c r="T12" s="37"/>
      <c r="U12" s="35">
        <v>1</v>
      </c>
      <c r="V12" s="37"/>
      <c r="W12" s="37"/>
      <c r="X12" s="37"/>
      <c r="Y12" s="37"/>
      <c r="Z12" s="37"/>
      <c r="AA12" s="37"/>
      <c r="AB12" s="37"/>
      <c r="AC12" s="37"/>
      <c r="AD12" s="37"/>
      <c r="AF12" s="64">
        <f t="shared" ref="AF12:AH12" si="14">G12*AF$2/($J12*$AI$2+$G12*$AF$2+$H12*$AG$2+$I12*$AH$2+$K12*$AJ$2)*100</f>
        <v>13.751595735695407</v>
      </c>
      <c r="AG12" s="64">
        <f t="shared" si="14"/>
        <v>0</v>
      </c>
      <c r="AH12" s="64">
        <f t="shared" si="14"/>
        <v>20.73001958156317</v>
      </c>
      <c r="AI12" s="64">
        <f>J12*AI$2/($J12*$AI$2+$G12*$AF$2+$H12*$AG$2+$I12*$AH$2+$K12*$AJ$2)*100</f>
        <v>29.349723232999068</v>
      </c>
      <c r="AJ12" s="64">
        <f t="shared" ref="AJ12" si="15">K12*AJ$2/($J12*$AI$2+$G12*$AF$2+$H12*$AG$2+$I12*$AH$2+$K12*$AJ$2)*100</f>
        <v>36.168661449742352</v>
      </c>
      <c r="AK12" s="64">
        <f>SUM(AF12:AJ12)</f>
        <v>100</v>
      </c>
    </row>
    <row r="14" spans="1:37" s="7" customFormat="1" x14ac:dyDescent="0.2">
      <c r="A14" s="58" t="s">
        <v>50</v>
      </c>
      <c r="B14" s="6" t="s">
        <v>29</v>
      </c>
      <c r="C14" s="31" t="s">
        <v>6</v>
      </c>
      <c r="D14" s="27">
        <f>H14/SUM(G14:H14)*100</f>
        <v>0</v>
      </c>
      <c r="E14" s="27">
        <f>I14/SUM(G14:I14)*100</f>
        <v>82.352941176470594</v>
      </c>
      <c r="F14" s="9"/>
      <c r="G14" s="10">
        <v>8.8235294117647065</v>
      </c>
      <c r="H14" s="10">
        <v>0</v>
      </c>
      <c r="I14" s="10">
        <v>41.176470588235297</v>
      </c>
      <c r="J14" s="10">
        <v>41.176470588235297</v>
      </c>
      <c r="K14" s="10">
        <v>8.8235294117647065</v>
      </c>
      <c r="L14" s="10"/>
      <c r="M14" s="10">
        <f>I14/SUM($G14:$I14)*100</f>
        <v>82.352941176470594</v>
      </c>
      <c r="N14" s="10">
        <f>H14/SUM($G14:$I14)*100</f>
        <v>0</v>
      </c>
      <c r="O14" s="10">
        <f>G14/SUM($G14:$I14)*100</f>
        <v>17.647058823529413</v>
      </c>
      <c r="P14" s="57"/>
      <c r="Q14" s="10">
        <f>M14*(22.9898+35.4527)*2/($M14*(22.9898+35.4527)*2+$N14*(40.078+12.011+3*15.999)+$O14*(24.305+12.011+3*15.999))*100</f>
        <v>86.612231114856115</v>
      </c>
      <c r="R14" s="10">
        <f>N14*(40.078+12.011+3*15.999)/($M14*(22.9898+35.4527)*2+$N14*(40.078+12.011+3*15.999)+$O14*(24.305+12.011+3*15.999))*100</f>
        <v>0</v>
      </c>
      <c r="S14" s="10">
        <f>O14*(24.305+12.011+3*15.999)/($M14*(22.9898+35.4527)*2+$N14*(40.078+12.011+3*15.999)+$O14*(24.305+12.011+3*15.999))*100</f>
        <v>13.387768885143881</v>
      </c>
      <c r="T14" s="10"/>
      <c r="U14" s="8"/>
      <c r="V14" s="10"/>
      <c r="W14" s="10"/>
      <c r="X14" s="10"/>
      <c r="Y14" s="10"/>
      <c r="Z14" s="10"/>
      <c r="AA14" s="10"/>
      <c r="AB14" s="10"/>
      <c r="AC14" s="10"/>
      <c r="AD14" s="10"/>
    </row>
    <row r="15" spans="1:37" s="33" customFormat="1" x14ac:dyDescent="0.2">
      <c r="A15" s="59" t="s">
        <v>51</v>
      </c>
      <c r="B15" s="34"/>
      <c r="C15" s="32" t="s">
        <v>30</v>
      </c>
      <c r="D15" s="35">
        <f t="shared" ref="D15" si="16">H15/SUM(G15:H15)*100</f>
        <v>0</v>
      </c>
      <c r="E15" s="35">
        <f t="shared" ref="E15" si="17">I15/SUM(G15:I15)*100</f>
        <v>78.964141050788868</v>
      </c>
      <c r="F15" s="36"/>
      <c r="G15" s="37">
        <v>10.51792947460557</v>
      </c>
      <c r="H15" s="37">
        <v>0</v>
      </c>
      <c r="I15" s="37">
        <v>39.482070525394434</v>
      </c>
      <c r="J15" s="37">
        <v>39.615267648585558</v>
      </c>
      <c r="K15" s="37">
        <v>10.384732351414435</v>
      </c>
      <c r="L15" s="37"/>
      <c r="M15" s="37">
        <f>I15/SUM($G15:$I15)*100</f>
        <v>78.964141050788868</v>
      </c>
      <c r="N15" s="37">
        <f>H15/SUM($G15:$I15)*100</f>
        <v>0</v>
      </c>
      <c r="O15" s="37">
        <f>G15/SUM($G15:$I15)*100</f>
        <v>21.035858949211139</v>
      </c>
      <c r="P15" s="57"/>
      <c r="Q15" s="37">
        <f>M15*(22.9898+35.4527)*2/($M15*(22.9898+35.4527)*2+$N15*(40.078+12.011+3*15.999)+$O15*(24.305+12.011+3*15.999))*100</f>
        <v>83.881261517313931</v>
      </c>
      <c r="R15" s="37">
        <f>N15*(40.078+12.011+3*15.999)/($M15*(22.9898+35.4527)*2+$N15*(40.078+12.011+3*15.999)+$O15*(24.305+12.011+3*15.999))*100</f>
        <v>0</v>
      </c>
      <c r="S15" s="37">
        <f>O15*(24.305+12.011+3*15.999)/($M15*(22.9898+35.4527)*2+$N15*(40.078+12.011+3*15.999)+$O15*(24.305+12.011+3*15.999))*100</f>
        <v>16.118738482686073</v>
      </c>
      <c r="T15" s="37"/>
      <c r="U15" s="35">
        <v>1</v>
      </c>
      <c r="V15" s="37"/>
      <c r="W15" s="37"/>
      <c r="X15" s="37"/>
      <c r="Y15" s="37"/>
      <c r="Z15" s="37"/>
      <c r="AA15" s="37"/>
      <c r="AB15" s="37"/>
      <c r="AC15" s="37"/>
      <c r="AD15" s="37"/>
      <c r="AF15" s="64">
        <f t="shared" ref="AF15:AH15" si="18">G15*AF$2/($J15*$AI$2+$G15*$AF$2+$H15*$AG$2+$I15*$AH$2+$K15*$AJ$2)*100</f>
        <v>4.6453147476303185</v>
      </c>
      <c r="AG15" s="64">
        <f t="shared" si="18"/>
        <v>0</v>
      </c>
      <c r="AH15" s="64">
        <f t="shared" si="18"/>
        <v>32.987833503902991</v>
      </c>
      <c r="AI15" s="64">
        <f>J15*AI$2/($J15*$AI$2+$G15*$AF$2+$H15*$AG$2+$I15*$AH$2+$K15*$AJ$2)*100</f>
        <v>51.042841876772783</v>
      </c>
      <c r="AJ15" s="64">
        <f t="shared" ref="AJ15" si="19">K15*AJ$2/($J15*$AI$2+$G15*$AF$2+$H15*$AG$2+$I15*$AH$2+$K15*$AJ$2)*100</f>
        <v>11.324009871693901</v>
      </c>
      <c r="AK15" s="64">
        <f>SUM(AF15:AJ15)</f>
        <v>100</v>
      </c>
    </row>
    <row r="17" spans="1:37" s="7" customFormat="1" x14ac:dyDescent="0.2">
      <c r="A17" s="58" t="s">
        <v>52</v>
      </c>
      <c r="B17" s="6" t="s">
        <v>26</v>
      </c>
      <c r="C17" s="31" t="s">
        <v>6</v>
      </c>
      <c r="D17" s="27">
        <f>H17/SUM(G17:H17)*100</f>
        <v>100</v>
      </c>
      <c r="E17" s="27">
        <f>I17/SUM(G17:I17)*100</f>
        <v>5.8252427184466011</v>
      </c>
      <c r="F17" s="9"/>
      <c r="G17" s="10">
        <v>0</v>
      </c>
      <c r="H17" s="10">
        <v>47.087378640776699</v>
      </c>
      <c r="I17" s="10">
        <v>2.9126213592233006</v>
      </c>
      <c r="J17" s="10">
        <v>2.9126213592233006</v>
      </c>
      <c r="K17" s="10">
        <v>47.087378640776699</v>
      </c>
      <c r="L17" s="10"/>
      <c r="M17" s="10">
        <f>I17/SUM($G17:$I17)*100</f>
        <v>5.8252427184466011</v>
      </c>
      <c r="N17" s="10">
        <f>H17/SUM($G17:$I17)*100</f>
        <v>94.174757281553397</v>
      </c>
      <c r="O17" s="10">
        <f>G17/SUM($G17:$I17)*100</f>
        <v>0</v>
      </c>
      <c r="P17" s="57"/>
      <c r="Q17" s="10">
        <f>M17*(22.9898+35.4527)*2/($M17*(22.9898+35.4527)*2+$N17*(40.078+12.011+3*15.999)+$O17*(24.305+12.011+3*15.999))*100</f>
        <v>6.7371128256737105</v>
      </c>
      <c r="R17" s="10">
        <f>N17*(40.078+12.011+3*15.999)/($M17*(22.9898+35.4527)*2+$N17*(40.078+12.011+3*15.999)+$O17*(24.305+12.011+3*15.999))*100</f>
        <v>93.262887174326295</v>
      </c>
      <c r="S17" s="10">
        <f>O17*(24.305+12.011+3*15.999)/($M17*(22.9898+35.4527)*2+$N17*(40.078+12.011+3*15.999)+$O17*(24.305+12.011+3*15.999))*100</f>
        <v>0</v>
      </c>
      <c r="T17" s="10"/>
      <c r="U17" s="8"/>
      <c r="V17" s="10"/>
      <c r="W17" s="10"/>
      <c r="X17" s="10"/>
      <c r="Y17" s="10"/>
      <c r="Z17" s="10"/>
      <c r="AA17" s="10"/>
      <c r="AB17" s="10"/>
      <c r="AC17" s="10"/>
      <c r="AD17" s="10"/>
    </row>
    <row r="18" spans="1:37" s="33" customFormat="1" x14ac:dyDescent="0.2">
      <c r="A18" s="59" t="s">
        <v>53</v>
      </c>
      <c r="B18" s="34"/>
      <c r="C18" s="32" t="s">
        <v>30</v>
      </c>
      <c r="D18" s="35">
        <f t="shared" ref="D18" si="20">H18/SUM(G18:H18)*100</f>
        <v>100</v>
      </c>
      <c r="E18" s="35">
        <f t="shared" ref="E18" si="21">I18/SUM(G18:I18)*100</f>
        <v>2.9034811384444188</v>
      </c>
      <c r="F18" s="36"/>
      <c r="G18" s="37">
        <v>0</v>
      </c>
      <c r="H18" s="37">
        <v>48.54825943077779</v>
      </c>
      <c r="I18" s="37">
        <v>1.4517405692222094</v>
      </c>
      <c r="J18" s="37">
        <v>1.7941008483604448</v>
      </c>
      <c r="K18" s="37">
        <v>48.149914254979905</v>
      </c>
      <c r="L18" s="37"/>
      <c r="M18" s="37">
        <f>I18/SUM($G18:$I18)*100</f>
        <v>2.9034811384444188</v>
      </c>
      <c r="N18" s="37">
        <f>H18/SUM($G18:$I18)*100</f>
        <v>97.09651886155558</v>
      </c>
      <c r="O18" s="37">
        <f>G18/SUM($G18:$I18)*100</f>
        <v>0</v>
      </c>
      <c r="P18" s="57"/>
      <c r="Q18" s="37">
        <f>M18*(22.9898+35.4527)*2/($M18*(22.9898+35.4527)*2+$N18*(40.078+12.011+3*15.999)+$O18*(24.305+12.011+3*15.999))*100</f>
        <v>3.3743732664606738</v>
      </c>
      <c r="R18" s="37">
        <f>N18*(40.078+12.011+3*15.999)/($M18*(22.9898+35.4527)*2+$N18*(40.078+12.011+3*15.999)+$O18*(24.305+12.011+3*15.999))*100</f>
        <v>96.62562673353932</v>
      </c>
      <c r="S18" s="37">
        <f>O18*(24.305+12.011+3*15.999)/($M18*(22.9898+35.4527)*2+$N18*(40.078+12.011+3*15.999)+$O18*(24.305+12.011+3*15.999))*100</f>
        <v>0</v>
      </c>
      <c r="T18" s="37"/>
      <c r="U18" s="35">
        <v>5</v>
      </c>
      <c r="V18" s="37">
        <v>0</v>
      </c>
      <c r="W18" s="37">
        <v>0.15549053307547406</v>
      </c>
      <c r="X18" s="37">
        <v>0.15549053307547359</v>
      </c>
      <c r="Y18" s="37">
        <v>7.3136274200380977E-3</v>
      </c>
      <c r="Z18" s="37">
        <v>7.1860972724100317E-2</v>
      </c>
      <c r="AA18" s="37"/>
      <c r="AB18" s="37">
        <v>0.3109810661509475</v>
      </c>
      <c r="AC18" s="37">
        <v>0.31098106615093807</v>
      </c>
      <c r="AD18" s="37">
        <v>0</v>
      </c>
      <c r="AF18" s="64">
        <f t="shared" ref="AF18:AH18" si="22">G18*AF$2/($J18*$AI$2+$G18*$AF$2+$H18*$AG$2+$I18*$AH$2+$K18*$AJ$2)*100</f>
        <v>0</v>
      </c>
      <c r="AG18" s="64">
        <f t="shared" si="22"/>
        <v>38.689145637101731</v>
      </c>
      <c r="AH18" s="64">
        <f t="shared" si="22"/>
        <v>1.3272815465596066</v>
      </c>
      <c r="AI18" s="64">
        <f>J18*AI$2/($J18*$AI$2+$G18*$AF$2+$H18*$AG$2+$I18*$AH$2+$K18*$AJ$2)*100</f>
        <v>2.5295267257929388</v>
      </c>
      <c r="AJ18" s="64">
        <f t="shared" ref="AJ18" si="23">K18*AJ$2/($J18*$AI$2+$G18*$AF$2+$H18*$AG$2+$I18*$AH$2+$K18*$AJ$2)*100</f>
        <v>57.454046090545738</v>
      </c>
      <c r="AK18" s="64">
        <f>SUM(AF18:AJ18)</f>
        <v>100.00000000000001</v>
      </c>
    </row>
    <row r="20" spans="1:37" s="7" customFormat="1" x14ac:dyDescent="0.2">
      <c r="A20" s="58" t="s">
        <v>50</v>
      </c>
      <c r="B20" s="6" t="s">
        <v>31</v>
      </c>
      <c r="C20" s="31" t="s">
        <v>6</v>
      </c>
      <c r="D20" s="27">
        <f>H20/SUM(G20:H20)*100</f>
        <v>100</v>
      </c>
      <c r="E20" s="27">
        <f>I20/SUM(G20:I20)*100</f>
        <v>46.15384615384616</v>
      </c>
      <c r="F20" s="9"/>
      <c r="G20" s="10">
        <v>0</v>
      </c>
      <c r="H20" s="10">
        <v>26.923076923076923</v>
      </c>
      <c r="I20" s="10">
        <v>23.07692307692308</v>
      </c>
      <c r="J20" s="10">
        <v>23.07692307692308</v>
      </c>
      <c r="K20" s="10">
        <v>26.923076923076923</v>
      </c>
      <c r="L20" s="10"/>
      <c r="M20" s="10">
        <f>I20/SUM($G20:$I20)*100</f>
        <v>46.15384615384616</v>
      </c>
      <c r="N20" s="10">
        <f>H20/SUM($G20:$I20)*100</f>
        <v>53.846153846153847</v>
      </c>
      <c r="O20" s="10">
        <f>G20/SUM($G20:$I20)*100</f>
        <v>0</v>
      </c>
      <c r="P20" s="57"/>
      <c r="Q20" s="10">
        <f>M20*(22.9898+35.4527)*2/($M20*(22.9898+35.4527)*2+$N20*(40.078+12.011+3*15.999)+$O20*(24.305+12.011+3*15.999))*100</f>
        <v>50.025251228322453</v>
      </c>
      <c r="R20" s="10">
        <f>N20*(40.078+12.011+3*15.999)/($M20*(22.9898+35.4527)*2+$N20*(40.078+12.011+3*15.999)+$O20*(24.305+12.011+3*15.999))*100</f>
        <v>49.974748771677532</v>
      </c>
      <c r="S20" s="10">
        <f>O20*(24.305+12.011+3*15.999)/($M20*(22.9898+35.4527)*2+$N20*(40.078+12.011+3*15.999)+$O20*(24.305+12.011+3*15.999))*100</f>
        <v>0</v>
      </c>
      <c r="T20" s="10"/>
      <c r="U20" s="8"/>
      <c r="V20" s="10"/>
      <c r="W20" s="10"/>
      <c r="X20" s="10"/>
      <c r="Y20" s="10"/>
      <c r="Z20" s="10"/>
      <c r="AA20" s="10"/>
      <c r="AB20" s="10"/>
      <c r="AC20" s="10"/>
      <c r="AD20" s="10"/>
    </row>
    <row r="21" spans="1:37" s="33" customFormat="1" x14ac:dyDescent="0.2">
      <c r="A21" s="59" t="s">
        <v>51</v>
      </c>
      <c r="B21" s="34"/>
      <c r="C21" s="32" t="s">
        <v>30</v>
      </c>
      <c r="D21" s="35">
        <f t="shared" ref="D21" si="24">H21/SUM(G21:H21)*100</f>
        <v>100</v>
      </c>
      <c r="E21" s="35">
        <f t="shared" ref="E21" si="25">I21/SUM(G21:I21)*100</f>
        <v>42.573177395368653</v>
      </c>
      <c r="F21" s="36"/>
      <c r="G21" s="37">
        <v>0</v>
      </c>
      <c r="H21" s="37">
        <v>28.709548478113401</v>
      </c>
      <c r="I21" s="37">
        <v>21.283725006249703</v>
      </c>
      <c r="J21" s="37">
        <v>19.638172581433146</v>
      </c>
      <c r="K21" s="37">
        <v>30.361827418566854</v>
      </c>
      <c r="L21" s="37"/>
      <c r="M21" s="37">
        <f>I21/SUM($G21:$I21)*100</f>
        <v>42.573177395368653</v>
      </c>
      <c r="N21" s="37">
        <f>H21/SUM($G21:$I21)*100</f>
        <v>57.426822604631354</v>
      </c>
      <c r="O21" s="37">
        <f>G21/SUM($G21:$I21)*100</f>
        <v>0</v>
      </c>
      <c r="P21" s="57"/>
      <c r="Q21" s="37">
        <f>M21*(22.9898+35.4527)*2/($M21*(22.9898+35.4527)*2+$N21*(40.078+12.011+3*15.999)+$O21*(24.305+12.011+3*15.999))*100</f>
        <v>46.403065720957656</v>
      </c>
      <c r="R21" s="37">
        <f>N21*(40.078+12.011+3*15.999)/($M21*(22.9898+35.4527)*2+$N21*(40.078+12.011+3*15.999)+$O21*(24.305+12.011+3*15.999))*100</f>
        <v>53.596934279042351</v>
      </c>
      <c r="S21" s="37">
        <f>O21*(24.305+12.011+3*15.999)/($M21*(22.9898+35.4527)*2+$N21*(40.078+12.011+3*15.999)+$O21*(24.305+12.011+3*15.999))*100</f>
        <v>0</v>
      </c>
      <c r="T21" s="37"/>
      <c r="U21" s="35">
        <v>1</v>
      </c>
      <c r="V21" s="37"/>
      <c r="W21" s="37"/>
      <c r="X21" s="37"/>
      <c r="Y21" s="37"/>
      <c r="Z21" s="37"/>
      <c r="AA21" s="37"/>
      <c r="AB21" s="37"/>
      <c r="AC21" s="37"/>
      <c r="AD21" s="37"/>
      <c r="AF21" s="64">
        <f t="shared" ref="AF21:AH21" si="26">G21*AF$2/($J21*$AI$2+$G21*$AF$2+$H21*$AG$2+$I21*$AH$2+$K21*$AJ$2)*100</f>
        <v>0</v>
      </c>
      <c r="AG21" s="64">
        <f t="shared" si="26"/>
        <v>21.532371149972938</v>
      </c>
      <c r="AH21" s="64">
        <f t="shared" si="26"/>
        <v>18.313514698346573</v>
      </c>
      <c r="AI21" s="64">
        <f>J21*AI$2/($J21*$AI$2+$G21*$AF$2+$H21*$AG$2+$I21*$AH$2+$K21*$AJ$2)*100</f>
        <v>26.058145966627826</v>
      </c>
      <c r="AJ21" s="64">
        <f t="shared" ref="AJ21" si="27">K21*AJ$2/($J21*$AI$2+$G21*$AF$2+$H21*$AG$2+$I21*$AH$2+$K21*$AJ$2)*100</f>
        <v>34.095968185052676</v>
      </c>
      <c r="AK21" s="64">
        <f>SUM(AF21:AJ21)</f>
        <v>100</v>
      </c>
    </row>
    <row r="23" spans="1:37" s="7" customFormat="1" x14ac:dyDescent="0.2">
      <c r="A23" s="58" t="s">
        <v>50</v>
      </c>
      <c r="B23" s="6" t="s">
        <v>25</v>
      </c>
      <c r="C23" s="31" t="s">
        <v>6</v>
      </c>
      <c r="D23" s="27">
        <f>H23/SUM(G23:H23)*100</f>
        <v>100</v>
      </c>
      <c r="E23" s="27">
        <f>I23/SUM(G23:I23)*100</f>
        <v>82.352941176470594</v>
      </c>
      <c r="F23" s="9"/>
      <c r="G23" s="10">
        <v>0</v>
      </c>
      <c r="H23" s="10">
        <v>8.8235294117647047</v>
      </c>
      <c r="I23" s="10">
        <v>41.17647058823529</v>
      </c>
      <c r="J23" s="10">
        <v>41.17647058823529</v>
      </c>
      <c r="K23" s="10">
        <v>8.8235294117647047</v>
      </c>
      <c r="L23" s="10"/>
      <c r="M23" s="10">
        <f>I23/SUM($G23:$I23)*100</f>
        <v>82.352941176470594</v>
      </c>
      <c r="N23" s="10">
        <f>H23/SUM($G23:$I23)*100</f>
        <v>17.647058823529413</v>
      </c>
      <c r="O23" s="10">
        <f>G23/SUM($G23:$I23)*100</f>
        <v>0</v>
      </c>
      <c r="P23" s="57"/>
      <c r="Q23" s="10">
        <f>M23*(22.9898+35.4527)*2/($M23*(22.9898+35.4527)*2+$N23*(40.078+12.011+3*15.999)+$O23*(24.305+12.011+3*15.999))*100</f>
        <v>84.495995142121842</v>
      </c>
      <c r="R23" s="10">
        <f>N23*(40.078+12.011+3*15.999)/($M23*(22.9898+35.4527)*2+$N23*(40.078+12.011+3*15.999)+$O23*(24.305+12.011+3*15.999))*100</f>
        <v>15.504004857878147</v>
      </c>
      <c r="S23" s="10">
        <f>O23*(24.305+12.011+3*15.999)/($M23*(22.9898+35.4527)*2+$N23*(40.078+12.011+3*15.999)+$O23*(24.305+12.011+3*15.999))*100</f>
        <v>0</v>
      </c>
      <c r="T23" s="10"/>
      <c r="U23" s="8"/>
      <c r="V23" s="10"/>
      <c r="W23" s="10"/>
      <c r="X23" s="10"/>
      <c r="Y23" s="10"/>
      <c r="Z23" s="10"/>
      <c r="AA23" s="10"/>
      <c r="AB23" s="10"/>
      <c r="AC23" s="10"/>
      <c r="AD23" s="10"/>
    </row>
    <row r="24" spans="1:37" s="33" customFormat="1" x14ac:dyDescent="0.2">
      <c r="A24" s="59" t="s">
        <v>51</v>
      </c>
      <c r="B24" s="34"/>
      <c r="C24" s="32" t="s">
        <v>30</v>
      </c>
      <c r="D24" s="35">
        <f t="shared" ref="D24" si="28">H24/SUM(G24:H24)*100</f>
        <v>100</v>
      </c>
      <c r="E24" s="35">
        <f t="shared" ref="E24" si="29">I24/SUM(G24:I24)*100</f>
        <v>75.276410271300634</v>
      </c>
      <c r="F24" s="36"/>
      <c r="G24" s="37">
        <v>0</v>
      </c>
      <c r="H24" s="37">
        <v>12.3542068952835</v>
      </c>
      <c r="I24" s="37">
        <v>37.615101893814469</v>
      </c>
      <c r="J24" s="37">
        <v>37.400653333757035</v>
      </c>
      <c r="K24" s="37">
        <v>12.599346666242969</v>
      </c>
      <c r="L24" s="37"/>
      <c r="M24" s="37">
        <f>I24/SUM($G24:$I24)*100</f>
        <v>75.276410271300634</v>
      </c>
      <c r="N24" s="37">
        <f>H24/SUM($G24:$I24)*100</f>
        <v>24.723589728699377</v>
      </c>
      <c r="O24" s="37">
        <f>G24/SUM($G24:$I24)*100</f>
        <v>0</v>
      </c>
      <c r="P24" s="57"/>
      <c r="Q24" s="37">
        <f>M24*(22.9898+35.4527)*2/($M24*(22.9898+35.4527)*2+$N24*(40.078+12.011+3*15.999)+$O24*(24.305+12.011+3*15.999))*100</f>
        <v>78.049780591921476</v>
      </c>
      <c r="R24" s="37">
        <f>N24*(40.078+12.011+3*15.999)/($M24*(22.9898+35.4527)*2+$N24*(40.078+12.011+3*15.999)+$O24*(24.305+12.011+3*15.999))*100</f>
        <v>21.950219408078539</v>
      </c>
      <c r="S24" s="37">
        <f>O24*(24.305+12.011+3*15.999)/($M24*(22.9898+35.4527)*2+$N24*(40.078+12.011+3*15.999)+$O24*(24.305+12.011+3*15.999))*100</f>
        <v>0</v>
      </c>
      <c r="T24" s="37"/>
      <c r="U24" s="35">
        <v>1</v>
      </c>
      <c r="V24" s="37"/>
      <c r="W24" s="37"/>
      <c r="X24" s="37"/>
      <c r="Y24" s="37"/>
      <c r="Z24" s="37"/>
      <c r="AA24" s="37"/>
      <c r="AB24" s="37"/>
      <c r="AC24" s="37"/>
      <c r="AD24" s="37"/>
      <c r="AF24" s="64">
        <f t="shared" ref="AF24:AH24" si="30">G24*AF$2/($J24*$AI$2+$G24*$AF$2+$H24*$AG$2+$I24*$AH$2+$K24*$AJ$2)*100</f>
        <v>0</v>
      </c>
      <c r="AG24" s="64">
        <f t="shared" si="30"/>
        <v>8.7903734996723681</v>
      </c>
      <c r="AH24" s="64">
        <f t="shared" si="30"/>
        <v>30.705294592376092</v>
      </c>
      <c r="AI24" s="64">
        <f>J24*AI$2/($J24*$AI$2+$G24*$AF$2+$H24*$AG$2+$I24*$AH$2+$K24*$AJ$2)*100</f>
        <v>47.081315876770795</v>
      </c>
      <c r="AJ24" s="64">
        <f t="shared" ref="AJ24" si="31">K24*AJ$2/($J24*$AI$2+$G24*$AF$2+$H24*$AG$2+$I24*$AH$2+$K24*$AJ$2)*100</f>
        <v>13.423016031180742</v>
      </c>
      <c r="AK24" s="64">
        <f>SUM(AF24:AJ24)</f>
        <v>100</v>
      </c>
    </row>
    <row r="26" spans="1:37" s="7" customFormat="1" x14ac:dyDescent="0.2">
      <c r="A26" s="58" t="s">
        <v>52</v>
      </c>
      <c r="B26" s="6" t="s">
        <v>29</v>
      </c>
      <c r="C26" s="31" t="s">
        <v>6</v>
      </c>
      <c r="D26" s="27"/>
      <c r="E26" s="27">
        <f>I26/SUM(G26:I26)*100</f>
        <v>100</v>
      </c>
      <c r="F26" s="9"/>
      <c r="G26" s="10"/>
      <c r="H26" s="10"/>
      <c r="I26" s="10">
        <v>50</v>
      </c>
      <c r="J26" s="10">
        <v>50</v>
      </c>
      <c r="K26" s="10"/>
      <c r="L26" s="10"/>
      <c r="M26" s="10">
        <f>I26/SUM($G26:$I26)*100</f>
        <v>100</v>
      </c>
      <c r="N26" s="10">
        <f>H26/SUM($G26:$I26)*100</f>
        <v>0</v>
      </c>
      <c r="O26" s="10">
        <f>G26/SUM($G26:$I26)*100</f>
        <v>0</v>
      </c>
      <c r="P26" s="57"/>
      <c r="Q26" s="10">
        <f>M26*(22.9898+35.4527)*2/($M26*(22.9898+35.4527)*2+$N26*(40.078+12.011+3*15.999)+$O26*(24.305+12.011+3*15.999))*100</f>
        <v>100</v>
      </c>
      <c r="R26" s="10">
        <f>N26*(40.078+12.011+3*15.999)/($M26*(22.9898+35.4527)*2+$N26*(40.078+12.011+3*15.999)+$O26*(24.305+12.011+3*15.999))*100</f>
        <v>0</v>
      </c>
      <c r="S26" s="10">
        <f>O26*(24.305+12.011+3*15.999)/($M26*(22.9898+35.4527)*2+$N26*(40.078+12.011+3*15.999)+$O26*(24.305+12.011+3*15.999))*100</f>
        <v>0</v>
      </c>
      <c r="T26" s="10"/>
      <c r="U26" s="8"/>
      <c r="V26" s="10"/>
      <c r="W26" s="10"/>
      <c r="X26" s="10"/>
      <c r="Y26" s="10"/>
      <c r="Z26" s="10"/>
      <c r="AA26" s="10"/>
      <c r="AB26" s="10"/>
      <c r="AC26" s="10"/>
      <c r="AD26" s="10"/>
    </row>
    <row r="27" spans="1:37" s="12" customFormat="1" x14ac:dyDescent="0.2">
      <c r="A27" s="59" t="s">
        <v>53</v>
      </c>
      <c r="B27" s="11"/>
      <c r="C27" s="28" t="s">
        <v>16</v>
      </c>
      <c r="D27" s="13"/>
      <c r="E27" s="13">
        <f t="shared" ref="E27" si="32">I27/SUM(G27:I27)*100</f>
        <v>100</v>
      </c>
      <c r="F27" s="14"/>
      <c r="G27" s="15">
        <v>0</v>
      </c>
      <c r="H27" s="15">
        <v>0</v>
      </c>
      <c r="I27" s="15">
        <v>50</v>
      </c>
      <c r="J27" s="15">
        <v>49.3471117476087</v>
      </c>
      <c r="K27" s="15">
        <v>0.65288825239129988</v>
      </c>
      <c r="L27" s="15"/>
      <c r="M27" s="15">
        <f>I27/SUM($G27:$I27)*100</f>
        <v>100</v>
      </c>
      <c r="N27" s="15">
        <f>H27/SUM($G27:$I27)*100</f>
        <v>0</v>
      </c>
      <c r="O27" s="15">
        <f>G27/SUM($G27:$I27)*100</f>
        <v>0</v>
      </c>
      <c r="P27" s="57"/>
      <c r="Q27" s="15">
        <f>M27*(22.9898+35.4527)*2/($M27*(22.9898+35.4527)*2+$N27*(40.078+12.011+3*15.999)+$O27*(24.305+12.011+3*15.999))*100</f>
        <v>100</v>
      </c>
      <c r="R27" s="15">
        <f>N27*(40.078+12.011+3*15.999)/($M27*(22.9898+35.4527)*2+$N27*(40.078+12.011+3*15.999)+$O27*(24.305+12.011+3*15.999))*100</f>
        <v>0</v>
      </c>
      <c r="S27" s="15">
        <f>O27*(24.305+12.011+3*15.999)/($M27*(22.9898+35.4527)*2+$N27*(40.078+12.011+3*15.999)+$O27*(24.305+12.011+3*15.999))*100</f>
        <v>0</v>
      </c>
      <c r="T27" s="15"/>
      <c r="U27" s="13">
        <v>1</v>
      </c>
      <c r="V27" s="15"/>
      <c r="W27" s="15"/>
      <c r="X27" s="15"/>
      <c r="Y27" s="15"/>
      <c r="Z27" s="15"/>
      <c r="AA27" s="15"/>
      <c r="AB27" s="15"/>
      <c r="AC27" s="15"/>
      <c r="AD27" s="15"/>
    </row>
    <row r="28" spans="1:37" s="33" customFormat="1" x14ac:dyDescent="0.2">
      <c r="A28" s="37"/>
      <c r="B28" s="34"/>
      <c r="C28" s="32" t="s">
        <v>30</v>
      </c>
      <c r="D28" s="35"/>
      <c r="E28" s="35">
        <f t="shared" ref="E28" si="33">I28/SUM(G28:I28)*100</f>
        <v>100</v>
      </c>
      <c r="F28" s="36"/>
      <c r="G28" s="37">
        <v>0</v>
      </c>
      <c r="H28" s="37">
        <v>0</v>
      </c>
      <c r="I28" s="37">
        <v>49.946852614281525</v>
      </c>
      <c r="J28" s="37">
        <v>49.246648667837597</v>
      </c>
      <c r="K28" s="37">
        <v>0.60537394700759828</v>
      </c>
      <c r="L28" s="37"/>
      <c r="M28" s="37">
        <f>I28/SUM($G28:$I28)*100</f>
        <v>100</v>
      </c>
      <c r="N28" s="37">
        <f>H28/SUM($G28:$I28)*100</f>
        <v>0</v>
      </c>
      <c r="O28" s="37">
        <f>G28/SUM($G28:$I28)*100</f>
        <v>0</v>
      </c>
      <c r="P28" s="57"/>
      <c r="Q28" s="37">
        <f>M28*(22.9898+35.4527)*2/($M28*(22.9898+35.4527)*2+$N28*(40.078+12.011+3*15.999)+$O28*(24.305+12.011+3*15.999))*100</f>
        <v>100</v>
      </c>
      <c r="R28" s="37">
        <f>N28*(40.078+12.011+3*15.999)/($M28*(22.9898+35.4527)*2+$N28*(40.078+12.011+3*15.999)+$O28*(24.305+12.011+3*15.999))*100</f>
        <v>0</v>
      </c>
      <c r="S28" s="37">
        <f>O28*(24.305+12.011+3*15.999)/($M28*(22.9898+35.4527)*2+$N28*(40.078+12.011+3*15.999)+$O28*(24.305+12.011+3*15.999))*100</f>
        <v>0</v>
      </c>
      <c r="T28" s="37"/>
      <c r="U28" s="35">
        <v>1</v>
      </c>
      <c r="V28" s="37"/>
      <c r="W28" s="37"/>
      <c r="X28" s="37"/>
      <c r="Y28" s="37"/>
      <c r="Z28" s="37"/>
      <c r="AA28" s="37"/>
      <c r="AB28" s="37"/>
      <c r="AC28" s="37"/>
      <c r="AD28" s="37"/>
      <c r="AF28" s="64">
        <f t="shared" ref="AF28:AH28" si="34">G28*AF$2/($J28*$AI$2+$G28*$AF$2+$H28*$AG$2+$I28*$AH$2+$K28*$AJ$2)*100</f>
        <v>0</v>
      </c>
      <c r="AG28" s="64">
        <f t="shared" si="34"/>
        <v>0</v>
      </c>
      <c r="AH28" s="64">
        <f t="shared" si="34"/>
        <v>39.427196508636534</v>
      </c>
      <c r="AI28" s="64">
        <f>J28*AI$2/($J28*$AI$2+$G28*$AF$2+$H28*$AG$2+$I28*$AH$2+$K28*$AJ$2)*100</f>
        <v>59.949122432074816</v>
      </c>
      <c r="AJ28" s="64">
        <f t="shared" ref="AJ28" si="35">K28*AJ$2/($J28*$AI$2+$G28*$AF$2+$H28*$AG$2+$I28*$AH$2+$K28*$AJ$2)*100</f>
        <v>0.6236810592886376</v>
      </c>
      <c r="AK28" s="64">
        <f>SUM(AF28:AJ28)</f>
        <v>99.999999999999986</v>
      </c>
    </row>
    <row r="30" spans="1:37" x14ac:dyDescent="0.2">
      <c r="A30" t="s">
        <v>65</v>
      </c>
    </row>
    <row r="31" spans="1:37" x14ac:dyDescent="0.2">
      <c r="A31" t="s">
        <v>66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K17"/>
  <sheetViews>
    <sheetView workbookViewId="0">
      <selection activeCell="A16" sqref="A16:A17"/>
    </sheetView>
  </sheetViews>
  <sheetFormatPr baseColWidth="10" defaultColWidth="8.83203125" defaultRowHeight="15" x14ac:dyDescent="0.2"/>
  <cols>
    <col min="16" max="16" width="9.1640625" style="60"/>
  </cols>
  <sheetData>
    <row r="2" spans="1:37" x14ac:dyDescent="0.2">
      <c r="AF2">
        <v>24.305</v>
      </c>
      <c r="AG2">
        <v>40.078000000000003</v>
      </c>
      <c r="AH2">
        <f>2*22.98976928</f>
        <v>45.979538560000002</v>
      </c>
      <c r="AI2">
        <f>2*35.453</f>
        <v>70.906000000000006</v>
      </c>
      <c r="AJ2">
        <f>12.0107+3*15.9994</f>
        <v>60.008899999999997</v>
      </c>
    </row>
    <row r="3" spans="1:37" x14ac:dyDescent="0.2">
      <c r="B3" s="1"/>
      <c r="C3" s="16"/>
      <c r="D3" s="5"/>
      <c r="E3" s="5"/>
      <c r="F3" s="4"/>
      <c r="G3" s="3"/>
      <c r="H3" s="3"/>
      <c r="I3" s="3"/>
      <c r="J3" s="3"/>
      <c r="K3" s="3"/>
      <c r="L3" s="3"/>
      <c r="M3" s="3"/>
      <c r="N3" s="3"/>
      <c r="O3" s="3"/>
      <c r="P3" s="57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</row>
    <row r="4" spans="1:37" x14ac:dyDescent="0.2">
      <c r="A4" t="s">
        <v>0</v>
      </c>
      <c r="B4" s="1" t="s">
        <v>3</v>
      </c>
      <c r="C4" s="16" t="s">
        <v>5</v>
      </c>
      <c r="D4" s="27" t="s">
        <v>22</v>
      </c>
      <c r="E4" s="27" t="s">
        <v>23</v>
      </c>
      <c r="F4" s="4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  <c r="AF4" s="3" t="s">
        <v>9</v>
      </c>
      <c r="AG4" s="3" t="s">
        <v>10</v>
      </c>
      <c r="AH4" s="3" t="s">
        <v>62</v>
      </c>
      <c r="AI4" s="3" t="s">
        <v>63</v>
      </c>
      <c r="AJ4" s="3" t="s">
        <v>64</v>
      </c>
    </row>
    <row r="5" spans="1:37" x14ac:dyDescent="0.2">
      <c r="B5" s="1"/>
      <c r="C5" s="16"/>
      <c r="D5" s="5"/>
      <c r="E5" s="5"/>
      <c r="F5" s="4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7" spans="1:37" s="7" customFormat="1" x14ac:dyDescent="0.2">
      <c r="A7" s="58" t="s">
        <v>54</v>
      </c>
      <c r="B7" s="6" t="s">
        <v>21</v>
      </c>
      <c r="C7" s="31" t="s">
        <v>55</v>
      </c>
      <c r="D7" s="27">
        <f>H7/SUM(G7:H7)*100</f>
        <v>0</v>
      </c>
      <c r="E7" s="27">
        <f>I7/SUM(G7:I7)*100</f>
        <v>38.473105703257211</v>
      </c>
      <c r="F7" s="9"/>
      <c r="G7" s="10">
        <v>30.656343643954301</v>
      </c>
      <c r="H7" s="10">
        <v>0</v>
      </c>
      <c r="I7" s="10">
        <v>19.169580440722331</v>
      </c>
      <c r="J7" s="10">
        <v>18.309103117359214</v>
      </c>
      <c r="K7" s="10">
        <v>31.690896882640786</v>
      </c>
      <c r="L7" s="10"/>
      <c r="M7" s="10">
        <f>I7/SUM($G7:$I7)*100</f>
        <v>38.473105703257211</v>
      </c>
      <c r="N7" s="10">
        <f>H7/SUM($G7:$I7)*100</f>
        <v>0</v>
      </c>
      <c r="O7" s="10">
        <f>G7/SUM($G7:$I7)*100</f>
        <v>61.526894296742796</v>
      </c>
      <c r="P7" s="55">
        <f t="shared" ref="P7" si="0">N7/(N7+O7)*100</f>
        <v>0</v>
      </c>
      <c r="Q7" s="10">
        <f>M7*(22.9898+35.4527)*2/($M7*(22.9898+35.4527)*2+$N7*(40.078+12.011+3*15.999)+$O7*(24.305+12.011+3*15.999))*100</f>
        <v>46.434550418321528</v>
      </c>
      <c r="R7" s="10">
        <f>N7*(40.078+12.011+3*15.999)/($M7*(22.9898+35.4527)*2+$N7*(40.078+12.011+3*15.999)+$O7*(24.305+12.011+3*15.999))*100</f>
        <v>0</v>
      </c>
      <c r="S7" s="10">
        <f>O7*(24.305+12.011+3*15.999)/($M7*(22.9898+35.4527)*2+$N7*(40.078+12.011+3*15.999)+$O7*(24.305+12.011+3*15.999))*100</f>
        <v>53.565449581678472</v>
      </c>
      <c r="T7" s="10"/>
      <c r="U7" s="8">
        <v>5</v>
      </c>
      <c r="V7" s="10">
        <v>6.2591314049489866E-2</v>
      </c>
      <c r="W7" s="10">
        <v>0.39113662623646933</v>
      </c>
      <c r="X7" s="10">
        <v>0.41409643716828498</v>
      </c>
      <c r="Y7" s="10">
        <v>0.14161894192267124</v>
      </c>
      <c r="Z7" s="10">
        <v>0.18739141385411018</v>
      </c>
      <c r="AA7" s="10"/>
      <c r="AB7" s="10">
        <v>0.82819287433656763</v>
      </c>
      <c r="AC7" s="10">
        <v>0.78227325247294066</v>
      </c>
      <c r="AD7" s="10">
        <v>0.12518262809898012</v>
      </c>
      <c r="AF7" s="64">
        <f t="shared" ref="AF7:AH7" si="1">G7*AF$2/($J7*$AI$2+$G7*$AF$2+$H7*$AG$2+$I7*$AH$2+$K7*$AJ$2)*100</f>
        <v>15.437827645764719</v>
      </c>
      <c r="AG7" s="64">
        <f t="shared" si="1"/>
        <v>0</v>
      </c>
      <c r="AH7" s="64">
        <f t="shared" si="1"/>
        <v>18.26196150876417</v>
      </c>
      <c r="AI7" s="64">
        <f>J7*AI$2/($J7*$AI$2+$G7*$AF$2+$H7*$AG$2+$I7*$AH$2+$K7*$AJ$2)*100</f>
        <v>26.898017008695124</v>
      </c>
      <c r="AJ7" s="64">
        <f t="shared" ref="AJ7" si="2">K7*AJ$2/($J7*$AI$2+$G7*$AF$2+$H7*$AG$2+$I7*$AH$2+$K7*$AJ$2)*100</f>
        <v>39.402193836775993</v>
      </c>
      <c r="AK7" s="64">
        <f>SUM(AF7:AJ7)</f>
        <v>100</v>
      </c>
    </row>
    <row r="8" spans="1:37" x14ac:dyDescent="0.2">
      <c r="A8" s="59" t="s">
        <v>40</v>
      </c>
    </row>
    <row r="9" spans="1:37" s="7" customFormat="1" x14ac:dyDescent="0.2">
      <c r="A9" s="58" t="s">
        <v>54</v>
      </c>
      <c r="B9" s="6" t="s">
        <v>29</v>
      </c>
      <c r="C9" s="31" t="s">
        <v>55</v>
      </c>
      <c r="D9" s="27">
        <f>H9/SUM(G9:H9)*100</f>
        <v>0</v>
      </c>
      <c r="E9" s="27">
        <f>I9/SUM(G9:I9)*100</f>
        <v>79.316492387791314</v>
      </c>
      <c r="F9" s="9"/>
      <c r="G9" s="10">
        <v>10.336728783308368</v>
      </c>
      <c r="H9" s="10">
        <v>0</v>
      </c>
      <c r="I9" s="10">
        <v>39.638976387738097</v>
      </c>
      <c r="J9" s="10">
        <v>41.153000058258719</v>
      </c>
      <c r="K9" s="10">
        <v>8.7785728620944781</v>
      </c>
      <c r="L9" s="10"/>
      <c r="M9" s="10">
        <f>I9/SUM($G9:$I9)*100</f>
        <v>79.316492387791314</v>
      </c>
      <c r="N9" s="10">
        <f>H9/SUM($G9:$I9)*100</f>
        <v>0</v>
      </c>
      <c r="O9" s="10">
        <f>G9/SUM($G9:$I9)*100</f>
        <v>20.683507612208693</v>
      </c>
      <c r="P9" s="55">
        <f t="shared" ref="P9" si="3">N9/(N9+O9)*100</f>
        <v>0</v>
      </c>
      <c r="Q9" s="10">
        <f>M9*(22.9898+35.4527)*2/($M9*(22.9898+35.4527)*2+$N9*(40.078+12.011+3*15.999)+$O9*(24.305+12.011+3*15.999))*100</f>
        <v>84.167764412298141</v>
      </c>
      <c r="R9" s="10">
        <f>N9*(40.078+12.011+3*15.999)/($M9*(22.9898+35.4527)*2+$N9*(40.078+12.011+3*15.999)+$O9*(24.305+12.011+3*15.999))*100</f>
        <v>0</v>
      </c>
      <c r="S9" s="10">
        <f>O9*(24.305+12.011+3*15.999)/($M9*(22.9898+35.4527)*2+$N9*(40.078+12.011+3*15.999)+$O9*(24.305+12.011+3*15.999))*100</f>
        <v>15.832235587701859</v>
      </c>
      <c r="T9" s="10"/>
      <c r="U9" s="8">
        <v>5</v>
      </c>
      <c r="V9" s="10">
        <v>0.29321734953304712</v>
      </c>
      <c r="W9" s="10">
        <v>0</v>
      </c>
      <c r="X9" s="10">
        <v>0.25325324784011172</v>
      </c>
      <c r="Y9" s="10">
        <v>0.23833395873210753</v>
      </c>
      <c r="Z9" s="10">
        <v>0.30186119422834123</v>
      </c>
      <c r="AA9" s="10"/>
      <c r="AB9" s="10">
        <v>0.57030765131355332</v>
      </c>
      <c r="AC9" s="10">
        <v>0</v>
      </c>
      <c r="AD9" s="10">
        <v>0.57030765131355676</v>
      </c>
      <c r="AF9" s="64">
        <f t="shared" ref="AF9:AH9" si="4">G9*AF$2/($J9*$AI$2+$G9*$AF$2+$H9*$AG$2+$I9*$AH$2+$K9*$AJ$2)*100</f>
        <v>4.5524960903259251</v>
      </c>
      <c r="AG9" s="64">
        <f t="shared" si="4"/>
        <v>0</v>
      </c>
      <c r="AH9" s="64">
        <f t="shared" si="4"/>
        <v>33.026144308832741</v>
      </c>
      <c r="AI9" s="64">
        <f>J9*AI$2/($J9*$AI$2+$G9*$AF$2+$H9*$AG$2+$I9*$AH$2+$K9*$AJ$2)*100</f>
        <v>52.875601629202919</v>
      </c>
      <c r="AJ9" s="64">
        <f t="shared" ref="AJ9" si="5">K9*AJ$2/($J9*$AI$2+$G9*$AF$2+$H9*$AG$2+$I9*$AH$2+$K9*$AJ$2)*100</f>
        <v>9.5457579716384071</v>
      </c>
      <c r="AK9" s="64">
        <f>SUM(AF9:AJ9)</f>
        <v>100</v>
      </c>
    </row>
    <row r="10" spans="1:37" x14ac:dyDescent="0.2">
      <c r="A10" s="59" t="s">
        <v>40</v>
      </c>
    </row>
    <row r="11" spans="1:37" s="7" customFormat="1" x14ac:dyDescent="0.2">
      <c r="A11" s="58" t="s">
        <v>54</v>
      </c>
      <c r="B11" s="6" t="s">
        <v>31</v>
      </c>
      <c r="C11" s="31" t="s">
        <v>55</v>
      </c>
      <c r="D11" s="27">
        <f>H11/SUM(G11:H11)*100</f>
        <v>100</v>
      </c>
      <c r="E11" s="27">
        <f>I11/SUM(G11:I11)*100</f>
        <v>31.672524561077076</v>
      </c>
      <c r="F11" s="9"/>
      <c r="G11" s="10">
        <v>0</v>
      </c>
      <c r="H11" s="10">
        <v>34.299999999999997</v>
      </c>
      <c r="I11" s="10">
        <v>15.899425311213699</v>
      </c>
      <c r="J11" s="10">
        <v>15.44459715920804</v>
      </c>
      <c r="K11" s="10">
        <v>34.373122984743659</v>
      </c>
      <c r="L11" s="10"/>
      <c r="M11" s="10">
        <f>I11/SUM($G11:$I11)*100</f>
        <v>31.672524561077076</v>
      </c>
      <c r="N11" s="10">
        <f>H11/SUM($G11:$I11)*100</f>
        <v>68.327475438922932</v>
      </c>
      <c r="O11" s="10">
        <f>G11/SUM($G11:$I11)*100</f>
        <v>0</v>
      </c>
      <c r="P11" s="55">
        <f t="shared" ref="P11" si="6">N11/(N11+O11)*100</f>
        <v>100</v>
      </c>
      <c r="Q11" s="10">
        <f>M11*(22.9898+35.4527)*2/($M11*(22.9898+35.4527)*2+$N11*(40.078+12.011+3*15.999)+$O11*(24.305+12.011+3*15.999))*100</f>
        <v>35.121526224116572</v>
      </c>
      <c r="R11" s="10">
        <f>N11*(40.078+12.011+3*15.999)/($M11*(22.9898+35.4527)*2+$N11*(40.078+12.011+3*15.999)+$O11*(24.305+12.011+3*15.999))*100</f>
        <v>64.878473775883435</v>
      </c>
      <c r="S11" s="10">
        <f>O11*(24.305+12.011+3*15.999)/($M11*(22.9898+35.4527)*2+$N11*(40.078+12.011+3*15.999)+$O11*(24.305+12.011+3*15.999))*100</f>
        <v>0</v>
      </c>
      <c r="T11" s="10"/>
      <c r="U11" s="8">
        <v>5</v>
      </c>
      <c r="V11" s="10">
        <v>0.19577552024245684</v>
      </c>
      <c r="W11" s="10">
        <v>0.13448617557441711</v>
      </c>
      <c r="X11" s="10">
        <v>0.14312365266648766</v>
      </c>
      <c r="Y11" s="10">
        <v>0.21049475589716629</v>
      </c>
      <c r="Z11" s="10">
        <v>0.24148984995897324</v>
      </c>
      <c r="AA11" s="10"/>
      <c r="AB11" s="10">
        <v>0.28624730533297532</v>
      </c>
      <c r="AC11" s="10">
        <v>0.26897235114883367</v>
      </c>
      <c r="AD11" s="10">
        <v>0.39155104048491363</v>
      </c>
      <c r="AF11" s="64">
        <f t="shared" ref="AF11:AH11" si="7">G11*AF$2/($J11*$AI$2+$G11*$AF$2+$H11*$AG$2+$I11*$AH$2+$K11*$AJ$2)*100</f>
        <v>0</v>
      </c>
      <c r="AG11" s="64">
        <f t="shared" si="7"/>
        <v>26.116978461848468</v>
      </c>
      <c r="AH11" s="64">
        <f t="shared" si="7"/>
        <v>13.888930519310019</v>
      </c>
      <c r="AI11" s="64">
        <f>J11*AI$2/($J11*$AI$2+$G11*$AF$2+$H11*$AG$2+$I11*$AH$2+$K11*$AJ$2)*100</f>
        <v>20.805700445806036</v>
      </c>
      <c r="AJ11" s="64">
        <f t="shared" ref="AJ11" si="8">K11*AJ$2/($J11*$AI$2+$G11*$AF$2+$H11*$AG$2+$I11*$AH$2+$K11*$AJ$2)*100</f>
        <v>39.188390573035477</v>
      </c>
      <c r="AK11" s="64">
        <f>SUM(AF11:AJ11)</f>
        <v>100</v>
      </c>
    </row>
    <row r="12" spans="1:37" x14ac:dyDescent="0.2">
      <c r="A12" s="59" t="s">
        <v>40</v>
      </c>
    </row>
    <row r="13" spans="1:37" s="7" customFormat="1" x14ac:dyDescent="0.2">
      <c r="A13" s="58" t="s">
        <v>54</v>
      </c>
      <c r="B13" s="6" t="s">
        <v>25</v>
      </c>
      <c r="C13" s="31" t="s">
        <v>55</v>
      </c>
      <c r="D13" s="27">
        <f>H13/SUM(G13:H13)*100</f>
        <v>100</v>
      </c>
      <c r="E13" s="27">
        <f>I13/SUM(G13:I13)*100</f>
        <v>81.606243201630264</v>
      </c>
      <c r="F13" s="9"/>
      <c r="G13" s="10">
        <v>0</v>
      </c>
      <c r="H13" s="10">
        <f>9.15529754347339+G13</f>
        <v>9.1552975434733899</v>
      </c>
      <c r="I13" s="10">
        <v>40.618642842021096</v>
      </c>
      <c r="J13" s="10">
        <v>40.28367388045649</v>
      </c>
      <c r="K13" s="10">
        <v>9.2567529304770044</v>
      </c>
      <c r="L13" s="10"/>
      <c r="M13" s="10">
        <f>I13/SUM($G13:$I13)*100</f>
        <v>81.606243201630264</v>
      </c>
      <c r="N13" s="10">
        <f>H13/SUM($G13:$I13)*100</f>
        <v>18.393756798369733</v>
      </c>
      <c r="O13" s="10">
        <f>G13/SUM($G13:$I13)*100</f>
        <v>0</v>
      </c>
      <c r="P13" s="55">
        <f t="shared" ref="P13" si="9">N13/(N13+O13)*100</f>
        <v>100</v>
      </c>
      <c r="Q13" s="10">
        <f>M13*(22.9898+35.4527)*2/($M13*(22.9898+35.4527)*2+$N13*(40.078+12.011+3*15.999)+$O13*(24.305+12.011+3*15.999))*100</f>
        <v>83.822162552288717</v>
      </c>
      <c r="R13" s="10">
        <f>N13*(40.078+12.011+3*15.999)/($M13*(22.9898+35.4527)*2+$N13*(40.078+12.011+3*15.999)+$O13*(24.305+12.011+3*15.999))*100</f>
        <v>16.177837447711283</v>
      </c>
      <c r="S13" s="10">
        <f>O13*(24.305+12.011+3*15.999)/($M13*(22.9898+35.4527)*2+$N13*(40.078+12.011+3*15.999)+$O13*(24.305+12.011+3*15.999))*100</f>
        <v>0</v>
      </c>
      <c r="T13" s="10"/>
      <c r="U13" s="8">
        <v>5</v>
      </c>
      <c r="V13" s="10">
        <v>0.19577552024245684</v>
      </c>
      <c r="W13" s="10">
        <v>0.13448617557441711</v>
      </c>
      <c r="X13" s="10">
        <v>0.14312365266648766</v>
      </c>
      <c r="Y13" s="10">
        <v>0.21049475589716629</v>
      </c>
      <c r="Z13" s="10">
        <v>0.24148984995897324</v>
      </c>
      <c r="AA13" s="10"/>
      <c r="AB13" s="10">
        <v>0.28624730533297532</v>
      </c>
      <c r="AC13" s="10">
        <v>0.26897235114883367</v>
      </c>
      <c r="AD13" s="10">
        <v>0.39155104048491363</v>
      </c>
      <c r="AF13" s="64">
        <f t="shared" ref="AF13:AH13" si="10">G13*AF$2/($J13*$AI$2+$G13*$AF$2+$H13*$AG$2+$I13*$AH$2+$K13*$AJ$2)*100</f>
        <v>0</v>
      </c>
      <c r="AG13" s="64">
        <f t="shared" si="10"/>
        <v>6.4984129914622741</v>
      </c>
      <c r="AH13" s="64">
        <f t="shared" si="10"/>
        <v>33.076444631148426</v>
      </c>
      <c r="AI13" s="64">
        <f>J13*AI$2/($J13*$AI$2+$G13*$AF$2+$H13*$AG$2+$I13*$AH$2+$K13*$AJ$2)*100</f>
        <v>50.587225643522785</v>
      </c>
      <c r="AJ13" s="64">
        <f t="shared" ref="AJ13" si="11">K13*AJ$2/($J13*$AI$2+$G13*$AF$2+$H13*$AG$2+$I13*$AH$2+$K13*$AJ$2)*100</f>
        <v>9.8379167338665265</v>
      </c>
      <c r="AK13" s="64">
        <f>SUM(AF13:AJ13)</f>
        <v>100.00000000000001</v>
      </c>
    </row>
    <row r="14" spans="1:37" x14ac:dyDescent="0.2">
      <c r="A14" s="59" t="s">
        <v>40</v>
      </c>
    </row>
    <row r="16" spans="1:37" x14ac:dyDescent="0.2">
      <c r="A16" t="s">
        <v>65</v>
      </c>
    </row>
    <row r="17" spans="1:1" x14ac:dyDescent="0.2">
      <c r="A17" t="s">
        <v>66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K23"/>
  <sheetViews>
    <sheetView tabSelected="1" zoomScaleNormal="10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2" sqref="A22:A23"/>
    </sheetView>
  </sheetViews>
  <sheetFormatPr baseColWidth="10" defaultColWidth="9.1640625" defaultRowHeight="15" x14ac:dyDescent="0.2"/>
  <cols>
    <col min="1" max="15" width="9.1640625" style="39"/>
    <col min="16" max="16" width="9.1640625" style="60"/>
    <col min="17" max="16384" width="9.1640625" style="39"/>
  </cols>
  <sheetData>
    <row r="2" spans="1:37" x14ac:dyDescent="0.2">
      <c r="AF2">
        <v>24.305</v>
      </c>
      <c r="AG2">
        <v>40.078000000000003</v>
      </c>
      <c r="AH2">
        <f>2*22.98976928</f>
        <v>45.979538560000002</v>
      </c>
      <c r="AI2">
        <f>2*35.453</f>
        <v>70.906000000000006</v>
      </c>
      <c r="AJ2">
        <f>12.0107+3*15.9994</f>
        <v>60.008899999999997</v>
      </c>
    </row>
    <row r="3" spans="1:37" x14ac:dyDescent="0.2">
      <c r="B3" s="40"/>
      <c r="C3" s="41"/>
      <c r="D3" s="5"/>
      <c r="E3" s="5"/>
      <c r="F3" s="5"/>
      <c r="G3" s="3"/>
      <c r="H3" s="3"/>
      <c r="I3" s="3"/>
      <c r="J3" s="3"/>
      <c r="K3" s="3"/>
      <c r="L3" s="3"/>
      <c r="M3" s="3"/>
      <c r="N3" s="3"/>
      <c r="O3" s="3"/>
      <c r="P3" s="57"/>
      <c r="Q3" s="3"/>
      <c r="R3" s="3"/>
      <c r="S3" s="3"/>
      <c r="T3" s="3"/>
      <c r="U3" s="5"/>
      <c r="V3" s="3"/>
      <c r="W3" s="3"/>
      <c r="X3" s="3"/>
      <c r="Y3" s="3"/>
      <c r="Z3" s="3"/>
      <c r="AA3" s="3"/>
      <c r="AB3" s="3"/>
      <c r="AC3" s="3"/>
      <c r="AD3" s="3"/>
      <c r="AF3"/>
      <c r="AG3"/>
      <c r="AH3"/>
      <c r="AI3"/>
      <c r="AJ3"/>
    </row>
    <row r="4" spans="1:37" x14ac:dyDescent="0.2">
      <c r="A4" s="39" t="s">
        <v>0</v>
      </c>
      <c r="B4" s="40" t="s">
        <v>3</v>
      </c>
      <c r="C4" s="41" t="s">
        <v>5</v>
      </c>
      <c r="D4" s="27" t="s">
        <v>22</v>
      </c>
      <c r="E4" s="27" t="s">
        <v>23</v>
      </c>
      <c r="F4" s="5"/>
      <c r="G4" s="3" t="s">
        <v>9</v>
      </c>
      <c r="H4" s="3" t="s">
        <v>10</v>
      </c>
      <c r="I4" s="3" t="s">
        <v>11</v>
      </c>
      <c r="J4" s="3" t="s">
        <v>7</v>
      </c>
      <c r="K4" s="3" t="s">
        <v>12</v>
      </c>
      <c r="L4" s="3"/>
      <c r="M4" s="3" t="s">
        <v>13</v>
      </c>
      <c r="N4" s="3" t="s">
        <v>14</v>
      </c>
      <c r="O4" s="3" t="s">
        <v>15</v>
      </c>
      <c r="P4" s="55" t="s">
        <v>22</v>
      </c>
      <c r="Q4" s="3" t="s">
        <v>19</v>
      </c>
      <c r="R4" s="3" t="s">
        <v>14</v>
      </c>
      <c r="S4" s="3" t="s">
        <v>15</v>
      </c>
      <c r="T4" s="3"/>
      <c r="U4" s="5" t="s">
        <v>24</v>
      </c>
      <c r="V4" s="3" t="s">
        <v>9</v>
      </c>
      <c r="W4" s="3" t="s">
        <v>10</v>
      </c>
      <c r="X4" s="3" t="s">
        <v>11</v>
      </c>
      <c r="Y4" s="3" t="s">
        <v>7</v>
      </c>
      <c r="Z4" s="3" t="s">
        <v>12</v>
      </c>
      <c r="AA4" s="3"/>
      <c r="AB4" s="3" t="s">
        <v>13</v>
      </c>
      <c r="AC4" s="3" t="s">
        <v>14</v>
      </c>
      <c r="AD4" s="3" t="s">
        <v>15</v>
      </c>
      <c r="AF4" s="3" t="s">
        <v>9</v>
      </c>
      <c r="AG4" s="3" t="s">
        <v>10</v>
      </c>
      <c r="AH4" s="3" t="s">
        <v>62</v>
      </c>
      <c r="AI4" s="3" t="s">
        <v>63</v>
      </c>
      <c r="AJ4" s="3" t="s">
        <v>64</v>
      </c>
    </row>
    <row r="5" spans="1:37" x14ac:dyDescent="0.2">
      <c r="B5" s="40"/>
      <c r="C5" s="41"/>
      <c r="D5" s="5"/>
      <c r="E5" s="5"/>
      <c r="F5" s="5"/>
      <c r="G5" s="2" t="s">
        <v>8</v>
      </c>
      <c r="H5" s="2" t="s">
        <v>8</v>
      </c>
      <c r="I5" s="2" t="s">
        <v>8</v>
      </c>
      <c r="J5" s="2" t="s">
        <v>8</v>
      </c>
      <c r="K5" s="2" t="s">
        <v>8</v>
      </c>
      <c r="L5" s="3"/>
      <c r="M5" s="2" t="s">
        <v>8</v>
      </c>
      <c r="N5" s="2" t="s">
        <v>8</v>
      </c>
      <c r="O5" s="2" t="s">
        <v>8</v>
      </c>
      <c r="P5" s="56"/>
      <c r="Q5" s="3" t="s">
        <v>20</v>
      </c>
      <c r="R5" s="3" t="s">
        <v>20</v>
      </c>
      <c r="S5" s="3" t="s">
        <v>20</v>
      </c>
      <c r="T5" s="3"/>
      <c r="U5" s="5"/>
      <c r="V5" s="2" t="s">
        <v>8</v>
      </c>
      <c r="W5" s="2" t="s">
        <v>8</v>
      </c>
      <c r="X5" s="2" t="s">
        <v>8</v>
      </c>
      <c r="Y5" s="2" t="s">
        <v>8</v>
      </c>
      <c r="Z5" s="2" t="s">
        <v>8</v>
      </c>
      <c r="AA5" s="3"/>
      <c r="AB5" s="2" t="s">
        <v>8</v>
      </c>
      <c r="AC5" s="2" t="s">
        <v>8</v>
      </c>
      <c r="AD5" s="2" t="s">
        <v>8</v>
      </c>
    </row>
    <row r="7" spans="1:37" s="44" customFormat="1" x14ac:dyDescent="0.2">
      <c r="A7" s="62" t="s">
        <v>56</v>
      </c>
      <c r="B7" s="42" t="s">
        <v>59</v>
      </c>
      <c r="C7" s="43" t="s">
        <v>6</v>
      </c>
      <c r="D7" s="27">
        <f>H7/SUM(G7:H7)*100</f>
        <v>100</v>
      </c>
      <c r="E7" s="27">
        <f>I7/SUM(G7:I7)*100</f>
        <v>18.18181818181818</v>
      </c>
      <c r="F7" s="8"/>
      <c r="G7" s="10">
        <v>0</v>
      </c>
      <c r="H7" s="10">
        <v>40.909090909090907</v>
      </c>
      <c r="I7" s="10">
        <v>9.0909090909090899</v>
      </c>
      <c r="J7" s="10">
        <v>9.0909090909090899</v>
      </c>
      <c r="K7" s="10">
        <v>40.909090909090907</v>
      </c>
      <c r="L7" s="10"/>
      <c r="M7" s="10">
        <f>I7/SUM($G7:$I7)*100</f>
        <v>18.18181818181818</v>
      </c>
      <c r="N7" s="10">
        <f>H7/SUM($G7:$I7)*100</f>
        <v>81.818181818181813</v>
      </c>
      <c r="O7" s="10">
        <f>G7/SUM($G7:$I7)*100</f>
        <v>0</v>
      </c>
      <c r="P7" s="57"/>
      <c r="Q7" s="10">
        <f>M7*(22.9898+35.4527)*2/($M7*(22.9898+35.4527)*2+$N7*(40.078+12.011+3*15.999)+$O7*(24.305+12.011+3*15.999))*100</f>
        <v>20.604753980453825</v>
      </c>
      <c r="R7" s="10">
        <f>N7*(40.078+12.011+3*15.999)/($M7*(22.9898+35.4527)*2+$N7*(40.078+12.011+3*15.999)+$O7*(24.305+12.011+3*15.999))*100</f>
        <v>79.395246019546178</v>
      </c>
      <c r="S7" s="10">
        <f>O7*(24.305+12.011+3*15.999)/($M7*(22.9898+35.4527)*2+$N7*(40.078+12.011+3*15.999)+$O7*(24.305+12.011+3*15.999))*100</f>
        <v>0</v>
      </c>
      <c r="T7" s="10"/>
      <c r="U7" s="8"/>
      <c r="V7" s="10"/>
      <c r="W7" s="10"/>
      <c r="X7" s="10"/>
      <c r="Y7" s="10"/>
      <c r="Z7" s="10"/>
      <c r="AA7" s="10"/>
      <c r="AB7" s="10"/>
      <c r="AC7" s="10"/>
      <c r="AD7" s="10"/>
    </row>
    <row r="8" spans="1:37" s="48" customFormat="1" x14ac:dyDescent="0.2">
      <c r="A8" s="61" t="s">
        <v>57</v>
      </c>
      <c r="B8" s="49"/>
      <c r="C8" s="50" t="s">
        <v>17</v>
      </c>
      <c r="D8" s="24">
        <f t="shared" ref="D8:D9" si="0">H8/SUM(G8:H8)*100</f>
        <v>100</v>
      </c>
      <c r="E8" s="24">
        <f t="shared" ref="E8:E9" si="1">I8/SUM(G8:I8)*100</f>
        <v>0</v>
      </c>
      <c r="F8" s="24"/>
      <c r="G8" s="26">
        <v>0</v>
      </c>
      <c r="H8" s="26">
        <v>50</v>
      </c>
      <c r="I8" s="26">
        <v>0</v>
      </c>
      <c r="J8" s="26">
        <v>0</v>
      </c>
      <c r="K8" s="26">
        <v>50</v>
      </c>
      <c r="L8" s="26"/>
      <c r="M8" s="26">
        <f>I8/SUM($G8:$I8)*100</f>
        <v>0</v>
      </c>
      <c r="N8" s="26">
        <f>H8/SUM($G8:$I8)*100</f>
        <v>100</v>
      </c>
      <c r="O8" s="26">
        <f>G8/SUM($G8:$I8)*100</f>
        <v>0</v>
      </c>
      <c r="P8" s="57"/>
      <c r="Q8" s="26">
        <f>M8*(22.9898+35.4527)*2/($M8*(22.9898+35.4527)*2+$N8*(40.078+12.011+3*15.999)+$O8*(24.305+12.011+3*15.999))*100</f>
        <v>0</v>
      </c>
      <c r="R8" s="26">
        <f>N8*(40.078+12.011+3*15.999)/($M8*(22.9898+35.4527)*2+$N8*(40.078+12.011+3*15.999)+$O8*(24.305+12.011+3*15.999))*100</f>
        <v>100</v>
      </c>
      <c r="S8" s="26">
        <f>O8*(24.305+12.011+3*15.999)/($M8*(22.9898+35.4527)*2+$N8*(40.078+12.011+3*15.999)+$O8*(24.305+12.011+3*15.999))*100</f>
        <v>0</v>
      </c>
      <c r="T8" s="26"/>
      <c r="U8" s="24">
        <v>10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/>
      <c r="AB8" s="26">
        <v>0</v>
      </c>
      <c r="AC8" s="26">
        <v>0</v>
      </c>
      <c r="AD8" s="26">
        <v>0</v>
      </c>
    </row>
    <row r="9" spans="1:37" s="47" customFormat="1" x14ac:dyDescent="0.2">
      <c r="B9" s="45"/>
      <c r="C9" s="46" t="s">
        <v>30</v>
      </c>
      <c r="D9" s="35">
        <f t="shared" si="0"/>
        <v>100</v>
      </c>
      <c r="E9" s="35">
        <f t="shared" si="1"/>
        <v>29.051112294966124</v>
      </c>
      <c r="F9" s="35"/>
      <c r="G9" s="37">
        <v>0</v>
      </c>
      <c r="H9" s="37">
        <v>35.4333048144507</v>
      </c>
      <c r="I9" s="37">
        <v>14.508711136190739</v>
      </c>
      <c r="J9" s="37">
        <v>11.616744568138838</v>
      </c>
      <c r="K9" s="37">
        <v>37.916239363827522</v>
      </c>
      <c r="L9" s="37"/>
      <c r="M9" s="37">
        <f>I9/SUM($G9:$I9)*100</f>
        <v>29.051112294966124</v>
      </c>
      <c r="N9" s="37">
        <f>H9/SUM($G9:$I9)*100</f>
        <v>70.948887705033869</v>
      </c>
      <c r="O9" s="37">
        <f>G9/SUM($G9:$I9)*100</f>
        <v>0</v>
      </c>
      <c r="P9" s="57"/>
      <c r="Q9" s="37">
        <f>M9*(22.9898+35.4527)*2/($M9*(22.9898+35.4527)*2+$N9*(40.078+12.011+3*15.999)+$O9*(24.305+12.011+3*15.999))*100</f>
        <v>32.349805399738315</v>
      </c>
      <c r="R9" s="37">
        <f>N9*(40.078+12.011+3*15.999)/($M9*(22.9898+35.4527)*2+$N9*(40.078+12.011+3*15.999)+$O9*(24.305+12.011+3*15.999))*100</f>
        <v>67.650194600261685</v>
      </c>
      <c r="S9" s="37">
        <f>O9*(24.305+12.011+3*15.999)/($M9*(22.9898+35.4527)*2+$N9*(40.078+12.011+3*15.999)+$O9*(24.305+12.011+3*15.999))*100</f>
        <v>0</v>
      </c>
      <c r="T9" s="37"/>
      <c r="U9" s="35">
        <v>9</v>
      </c>
      <c r="V9" s="37">
        <v>0.14073418134413507</v>
      </c>
      <c r="W9" s="37">
        <v>2.3510663658674087</v>
      </c>
      <c r="X9" s="37">
        <v>2.2934206915733619</v>
      </c>
      <c r="Y9" s="37">
        <v>2.0078095977688131</v>
      </c>
      <c r="Z9" s="37">
        <v>1.9694295438222031</v>
      </c>
      <c r="AA9" s="37"/>
      <c r="AB9" s="37">
        <v>3.293628529516516</v>
      </c>
      <c r="AC9" s="37">
        <v>3.5406462101585681</v>
      </c>
      <c r="AD9" s="37">
        <v>0.29391437900899403</v>
      </c>
      <c r="AF9" s="64">
        <f t="shared" ref="AF9:AH9" si="2">G9*AF$2/($J9*$AI$2+$G9*$AF$2+$H9*$AG$2+$I9*$AH$2+$K9*$AJ$2)*100</f>
        <v>0</v>
      </c>
      <c r="AG9" s="64">
        <f t="shared" si="2"/>
        <v>27.382161348598437</v>
      </c>
      <c r="AH9" s="64">
        <f t="shared" si="2"/>
        <v>12.863035452023958</v>
      </c>
      <c r="AI9" s="64">
        <f>J9*AI$2/($J9*$AI$2+$G9*$AF$2+$H9*$AG$2+$I9*$AH$2+$K9*$AJ$2)*100</f>
        <v>15.882448304247939</v>
      </c>
      <c r="AJ9" s="64">
        <f t="shared" ref="AJ9" si="3">K9*AJ$2/($J9*$AI$2+$G9*$AF$2+$H9*$AG$2+$I9*$AH$2+$K9*$AJ$2)*100</f>
        <v>43.872354895129668</v>
      </c>
      <c r="AK9" s="64">
        <f>SUM(AF9:AJ9)</f>
        <v>100</v>
      </c>
    </row>
    <row r="11" spans="1:37" s="44" customFormat="1" x14ac:dyDescent="0.2">
      <c r="A11" s="62" t="s">
        <v>56</v>
      </c>
      <c r="B11" s="42" t="s">
        <v>58</v>
      </c>
      <c r="C11" s="43" t="s">
        <v>6</v>
      </c>
      <c r="D11" s="27">
        <f>H11/SUM(G11:H11)*100</f>
        <v>100</v>
      </c>
      <c r="E11" s="27">
        <f>I11/SUM(G11:I11)*100</f>
        <v>33.333333333333336</v>
      </c>
      <c r="F11" s="8"/>
      <c r="G11" s="10">
        <v>0</v>
      </c>
      <c r="H11" s="10">
        <v>33.333333333333336</v>
      </c>
      <c r="I11" s="10">
        <v>16.666666666666668</v>
      </c>
      <c r="J11" s="10">
        <v>16.666666666666668</v>
      </c>
      <c r="K11" s="10">
        <v>33.333333333333336</v>
      </c>
      <c r="L11" s="10"/>
      <c r="M11" s="10">
        <f>I11/SUM($G11:$I11)*100</f>
        <v>33.333333333333336</v>
      </c>
      <c r="N11" s="10">
        <f>H11/SUM($G11:$I11)*100</f>
        <v>66.666666666666671</v>
      </c>
      <c r="O11" s="10">
        <f>G11/SUM($G11:$I11)*100</f>
        <v>0</v>
      </c>
      <c r="P11" s="57"/>
      <c r="Q11" s="10">
        <f>M11*(22.9898+35.4527)*2/($M11*(22.9898+35.4527)*2+$N11*(40.078+12.011+3*15.999)+$O11*(24.305+12.011+3*15.999))*100</f>
        <v>36.86561091538745</v>
      </c>
      <c r="R11" s="10">
        <f>N11*(40.078+12.011+3*15.999)/($M11*(22.9898+35.4527)*2+$N11*(40.078+12.011+3*15.999)+$O11*(24.305+12.011+3*15.999))*100</f>
        <v>63.134389084612543</v>
      </c>
      <c r="S11" s="10">
        <f>O11*(24.305+12.011+3*15.999)/($M11*(22.9898+35.4527)*2+$N11*(40.078+12.011+3*15.999)+$O11*(24.305+12.011+3*15.999))*100</f>
        <v>0</v>
      </c>
      <c r="T11" s="10"/>
      <c r="U11" s="8"/>
      <c r="V11" s="10"/>
      <c r="W11" s="10"/>
      <c r="X11" s="10"/>
      <c r="Y11" s="10"/>
      <c r="Z11" s="10"/>
      <c r="AA11" s="10"/>
      <c r="AB11" s="10"/>
      <c r="AC11" s="10"/>
      <c r="AD11" s="10"/>
    </row>
    <row r="12" spans="1:37" s="47" customFormat="1" x14ac:dyDescent="0.2">
      <c r="A12" s="61" t="s">
        <v>57</v>
      </c>
      <c r="B12" s="45"/>
      <c r="C12" s="46" t="s">
        <v>30</v>
      </c>
      <c r="D12" s="35">
        <f t="shared" ref="D12" si="4">H12/SUM(G12:H12)*100</f>
        <v>100</v>
      </c>
      <c r="E12" s="35">
        <f t="shared" ref="E12" si="5">I12/SUM(G12:I12)*100</f>
        <v>34.956342136156657</v>
      </c>
      <c r="F12" s="35"/>
      <c r="G12" s="37">
        <v>0</v>
      </c>
      <c r="H12" s="37">
        <v>32.521828931921675</v>
      </c>
      <c r="I12" s="37">
        <v>17.478171068078332</v>
      </c>
      <c r="J12" s="37">
        <v>14.750391001789477</v>
      </c>
      <c r="K12" s="37">
        <v>35.13968949935132</v>
      </c>
      <c r="L12" s="37"/>
      <c r="M12" s="37">
        <f>I12/SUM($G12:$I12)*100</f>
        <v>34.956342136156657</v>
      </c>
      <c r="N12" s="37">
        <f>H12/SUM($G12:$I12)*100</f>
        <v>65.043657863843336</v>
      </c>
      <c r="O12" s="37">
        <f>G12/SUM($G12:$I12)*100</f>
        <v>0</v>
      </c>
      <c r="P12" s="57"/>
      <c r="Q12" s="37">
        <f>M12*(22.9898+35.4527)*2/($M12*(22.9898+35.4527)*2+$N12*(40.078+12.011+3*15.999)+$O12*(24.305+12.011+3*15.999))*100</f>
        <v>38.56112675332534</v>
      </c>
      <c r="R12" s="37">
        <f>N12*(40.078+12.011+3*15.999)/($M12*(22.9898+35.4527)*2+$N12*(40.078+12.011+3*15.999)+$O12*(24.305+12.011+3*15.999))*100</f>
        <v>61.438873246674653</v>
      </c>
      <c r="S12" s="37">
        <f>O12*(24.305+12.011+3*15.999)/($M12*(22.9898+35.4527)*2+$N12*(40.078+12.011+3*15.999)+$O12*(24.305+12.011+3*15.999))*100</f>
        <v>0</v>
      </c>
      <c r="T12" s="37"/>
      <c r="U12" s="35">
        <v>5</v>
      </c>
      <c r="V12" s="37">
        <v>0</v>
      </c>
      <c r="W12" s="37">
        <v>0.26749260491846411</v>
      </c>
      <c r="X12" s="37">
        <v>0.26749260491846205</v>
      </c>
      <c r="Y12" s="37">
        <v>0.22648245607088538</v>
      </c>
      <c r="Z12" s="37">
        <v>0.17935094078323136</v>
      </c>
      <c r="AA12" s="37"/>
      <c r="AB12" s="37">
        <v>0.5349852098369241</v>
      </c>
      <c r="AC12" s="37">
        <v>0.53498520983692799</v>
      </c>
      <c r="AD12" s="37">
        <v>0</v>
      </c>
      <c r="AF12" s="64">
        <f t="shared" ref="AF12:AH12" si="6">G12*AF$2/($J12*$AI$2+$G12*$AF$2+$H12*$AG$2+$I12*$AH$2+$K12*$AJ$2)*100</f>
        <v>0</v>
      </c>
      <c r="AG12" s="64">
        <f t="shared" si="6"/>
        <v>24.771962457487966</v>
      </c>
      <c r="AH12" s="64">
        <f t="shared" si="6"/>
        <v>15.273550505547181</v>
      </c>
      <c r="AI12" s="64">
        <f>J12*AI$2/($J12*$AI$2+$G12*$AF$2+$H12*$AG$2+$I12*$AH$2+$K12*$AJ$2)*100</f>
        <v>19.877690771881959</v>
      </c>
      <c r="AJ12" s="64">
        <f t="shared" ref="AJ12" si="7">K12*AJ$2/($J12*$AI$2+$G12*$AF$2+$H12*$AG$2+$I12*$AH$2+$K12*$AJ$2)*100</f>
        <v>40.076796265082891</v>
      </c>
      <c r="AK12" s="64">
        <f>SUM(AF12:AJ12)</f>
        <v>100</v>
      </c>
    </row>
    <row r="14" spans="1:37" s="44" customFormat="1" x14ac:dyDescent="0.2">
      <c r="A14" s="62" t="s">
        <v>56</v>
      </c>
      <c r="B14" s="42" t="s">
        <v>60</v>
      </c>
      <c r="C14" s="43" t="s">
        <v>6</v>
      </c>
      <c r="D14" s="27">
        <f>H14/SUM(G14:H14)*100</f>
        <v>100</v>
      </c>
      <c r="E14" s="27">
        <f>I14/SUM(G14:I14)*100</f>
        <v>66.666666666666671</v>
      </c>
      <c r="F14" s="8"/>
      <c r="G14" s="10">
        <v>0</v>
      </c>
      <c r="H14" s="10">
        <v>16.666666666666668</v>
      </c>
      <c r="I14" s="10">
        <v>33.333333333333336</v>
      </c>
      <c r="J14" s="10">
        <v>33.333333333333336</v>
      </c>
      <c r="K14" s="10">
        <v>16.666666666666668</v>
      </c>
      <c r="L14" s="10"/>
      <c r="M14" s="10">
        <f>I14/SUM($G14:$I14)*100</f>
        <v>66.666666666666671</v>
      </c>
      <c r="N14" s="10">
        <f>H14/SUM($G14:$I14)*100</f>
        <v>33.333333333333336</v>
      </c>
      <c r="O14" s="10">
        <f>G14/SUM($G14:$I14)*100</f>
        <v>0</v>
      </c>
      <c r="P14" s="57"/>
      <c r="Q14" s="10">
        <f>M14*(22.9898+35.4527)*2/($M14*(22.9898+35.4527)*2+$N14*(40.078+12.011+3*15.999)+$O14*(24.305+12.011+3*15.999))*100</f>
        <v>70.02120674781942</v>
      </c>
      <c r="R14" s="10">
        <f>N14*(40.078+12.011+3*15.999)/($M14*(22.9898+35.4527)*2+$N14*(40.078+12.011+3*15.999)+$O14*(24.305+12.011+3*15.999))*100</f>
        <v>29.978793252180587</v>
      </c>
      <c r="S14" s="10">
        <f>O14*(24.305+12.011+3*15.999)/($M14*(22.9898+35.4527)*2+$N14*(40.078+12.011+3*15.999)+$O14*(24.305+12.011+3*15.999))*100</f>
        <v>0</v>
      </c>
      <c r="T14" s="10"/>
      <c r="U14" s="8"/>
      <c r="V14" s="10"/>
      <c r="W14" s="10"/>
      <c r="X14" s="10"/>
      <c r="Y14" s="10"/>
      <c r="Z14" s="10"/>
      <c r="AA14" s="10"/>
      <c r="AB14" s="10"/>
      <c r="AC14" s="10"/>
      <c r="AD14" s="10"/>
    </row>
    <row r="15" spans="1:37" s="51" customFormat="1" x14ac:dyDescent="0.2">
      <c r="A15" s="61" t="s">
        <v>57</v>
      </c>
      <c r="B15" s="52"/>
      <c r="C15" s="53" t="s">
        <v>16</v>
      </c>
      <c r="D15" s="13"/>
      <c r="E15" s="13">
        <f t="shared" ref="E15" si="8">I15/SUM(G15:I15)*100</f>
        <v>100</v>
      </c>
      <c r="F15" s="13"/>
      <c r="G15" s="15">
        <v>0</v>
      </c>
      <c r="H15" s="15">
        <v>0</v>
      </c>
      <c r="I15" s="15">
        <v>50</v>
      </c>
      <c r="J15" s="15">
        <v>49.525390185840187</v>
      </c>
      <c r="K15" s="15">
        <v>0.47460981415981857</v>
      </c>
      <c r="L15" s="15"/>
      <c r="M15" s="15">
        <f>I15/SUM($G15:$I15)*100</f>
        <v>100</v>
      </c>
      <c r="N15" s="15">
        <f>H15/SUM($G15:$I15)*100</f>
        <v>0</v>
      </c>
      <c r="O15" s="15">
        <f>G15/SUM($G15:$I15)*100</f>
        <v>0</v>
      </c>
      <c r="P15" s="57"/>
      <c r="Q15" s="15">
        <f>M15*(22.9898+35.4527)*2/($M15*(22.9898+35.4527)*2+$N15*(40.078+12.011+3*15.999)+$O15*(24.305+12.011+3*15.999))*100</f>
        <v>100</v>
      </c>
      <c r="R15" s="15">
        <f>N15*(40.078+12.011+3*15.999)/($M15*(22.9898+35.4527)*2+$N15*(40.078+12.011+3*15.999)+$O15*(24.305+12.011+3*15.999))*100</f>
        <v>0</v>
      </c>
      <c r="S15" s="15">
        <f>O15*(24.305+12.011+3*15.999)/($M15*(22.9898+35.4527)*2+$N15*(40.078+12.011+3*15.999)+$O15*(24.305+12.011+3*15.999))*100</f>
        <v>0</v>
      </c>
      <c r="T15" s="15"/>
      <c r="U15" s="13">
        <v>5</v>
      </c>
      <c r="V15" s="15">
        <v>0</v>
      </c>
      <c r="W15" s="15">
        <v>0</v>
      </c>
      <c r="X15" s="15">
        <v>0</v>
      </c>
      <c r="Y15" s="15">
        <v>0.30218868105955354</v>
      </c>
      <c r="Z15" s="15">
        <v>0.30218868105955377</v>
      </c>
      <c r="AA15" s="15"/>
      <c r="AB15" s="15">
        <v>0</v>
      </c>
      <c r="AC15" s="15">
        <v>0</v>
      </c>
      <c r="AD15" s="15">
        <v>0</v>
      </c>
    </row>
    <row r="16" spans="1:37" s="47" customFormat="1" x14ac:dyDescent="0.2">
      <c r="B16" s="45"/>
      <c r="C16" s="46" t="s">
        <v>30</v>
      </c>
      <c r="D16" s="35">
        <f t="shared" ref="D16" si="9">H16/SUM(G16:H16)*100</f>
        <v>100</v>
      </c>
      <c r="E16" s="35">
        <f t="shared" ref="E16" si="10">I16/SUM(G16:I16)*100</f>
        <v>57.582750577303024</v>
      </c>
      <c r="F16" s="35"/>
      <c r="G16" s="37">
        <v>0</v>
      </c>
      <c r="H16" s="37">
        <v>21.208624711348484</v>
      </c>
      <c r="I16" s="37">
        <v>28.791375288651512</v>
      </c>
      <c r="J16" s="37">
        <v>24.114562927811583</v>
      </c>
      <c r="K16" s="37">
        <v>25.590994250628999</v>
      </c>
      <c r="L16" s="37"/>
      <c r="M16" s="37">
        <f>I16/SUM($G16:$I16)*100</f>
        <v>57.582750577303024</v>
      </c>
      <c r="N16" s="37">
        <f>H16/SUM($G16:$I16)*100</f>
        <v>42.417249422696969</v>
      </c>
      <c r="O16" s="37">
        <f>G16/SUM($G16:$I16)*100</f>
        <v>0</v>
      </c>
      <c r="P16" s="57"/>
      <c r="Q16" s="37">
        <f>M16*(22.9898+35.4527)*2/($M16*(22.9898+35.4527)*2+$N16*(40.078+12.011+3*15.999)+$O16*(24.305+12.011+3*15.999))*100</f>
        <v>61.321074299446686</v>
      </c>
      <c r="R16" s="37">
        <f>N16*(40.078+12.011+3*15.999)/($M16*(22.9898+35.4527)*2+$N16*(40.078+12.011+3*15.999)+$O16*(24.305+12.011+3*15.999))*100</f>
        <v>38.6789257005533</v>
      </c>
      <c r="S16" s="37">
        <f>O16*(24.305+12.011+3*15.999)/($M16*(22.9898+35.4527)*2+$N16*(40.078+12.011+3*15.999)+$O16*(24.305+12.011+3*15.999))*100</f>
        <v>0</v>
      </c>
      <c r="T16" s="37"/>
      <c r="U16" s="35">
        <v>5</v>
      </c>
      <c r="V16" s="37">
        <v>0</v>
      </c>
      <c r="W16" s="37">
        <v>0.21971205547771377</v>
      </c>
      <c r="X16" s="37">
        <v>0.21971205547771319</v>
      </c>
      <c r="Y16" s="37">
        <v>0.32908101893742814</v>
      </c>
      <c r="Z16" s="37">
        <v>0.33105603378997939</v>
      </c>
      <c r="AA16" s="37"/>
      <c r="AB16" s="37">
        <v>0.43942411095542638</v>
      </c>
      <c r="AC16" s="37">
        <v>0.43942411095542755</v>
      </c>
      <c r="AD16" s="37">
        <v>0</v>
      </c>
      <c r="AF16" s="64">
        <f t="shared" ref="AF16:AH16" si="11">G16*AF$2/($J16*$AI$2+$G16*$AF$2+$H16*$AG$2+$I16*$AH$2+$K16*$AJ$2)*100</f>
        <v>0</v>
      </c>
      <c r="AG16" s="64">
        <f t="shared" si="11"/>
        <v>15.684472012457809</v>
      </c>
      <c r="AH16" s="64">
        <f t="shared" si="11"/>
        <v>24.427463573206886</v>
      </c>
      <c r="AI16" s="64">
        <f>J16*AI$2/($J16*$AI$2+$G16*$AF$2+$H16*$AG$2+$I16*$AH$2+$K16*$AJ$2)*100</f>
        <v>31.551044161877613</v>
      </c>
      <c r="AJ16" s="64">
        <f t="shared" ref="AJ16" si="12">K16*AJ$2/($J16*$AI$2+$G16*$AF$2+$H16*$AG$2+$I16*$AH$2+$K16*$AJ$2)*100</f>
        <v>28.337020252457684</v>
      </c>
      <c r="AK16" s="64">
        <f>SUM(AF16:AJ16)</f>
        <v>100</v>
      </c>
    </row>
    <row r="18" spans="1:37" s="44" customFormat="1" x14ac:dyDescent="0.2">
      <c r="A18" s="62" t="s">
        <v>56</v>
      </c>
      <c r="B18" s="42" t="s">
        <v>25</v>
      </c>
      <c r="C18" s="43" t="s">
        <v>6</v>
      </c>
      <c r="D18" s="27">
        <f>H18/SUM(G18:H18)*100</f>
        <v>100</v>
      </c>
      <c r="E18" s="27">
        <f>I18/SUM(G18:I18)*100</f>
        <v>82.352941176470594</v>
      </c>
      <c r="F18" s="8"/>
      <c r="G18" s="10">
        <v>0</v>
      </c>
      <c r="H18" s="10">
        <v>8.8235294117647047</v>
      </c>
      <c r="I18" s="10">
        <v>41.17647058823529</v>
      </c>
      <c r="J18" s="10">
        <v>41.17647058823529</v>
      </c>
      <c r="K18" s="10">
        <v>8.8235294117647047</v>
      </c>
      <c r="L18" s="10"/>
      <c r="M18" s="10">
        <f>I18/SUM($G18:$I18)*100</f>
        <v>82.352941176470594</v>
      </c>
      <c r="N18" s="10">
        <f>H18/SUM($G18:$I18)*100</f>
        <v>17.647058823529413</v>
      </c>
      <c r="O18" s="10">
        <f>G18/SUM($G18:$I18)*100</f>
        <v>0</v>
      </c>
      <c r="P18" s="57"/>
      <c r="Q18" s="10">
        <f>M18*(22.9898+35.4527)*2/($M18*(22.9898+35.4527)*2+$N18*(40.078+12.011+3*15.999)+$O18*(24.305+12.011+3*15.999))*100</f>
        <v>84.495995142121842</v>
      </c>
      <c r="R18" s="10">
        <f>N18*(40.078+12.011+3*15.999)/($M18*(22.9898+35.4527)*2+$N18*(40.078+12.011+3*15.999)+$O18*(24.305+12.011+3*15.999))*100</f>
        <v>15.504004857878147</v>
      </c>
      <c r="S18" s="10">
        <f>O18*(24.305+12.011+3*15.999)/($M18*(22.9898+35.4527)*2+$N18*(40.078+12.011+3*15.999)+$O18*(24.305+12.011+3*15.999))*100</f>
        <v>0</v>
      </c>
      <c r="T18" s="10"/>
      <c r="U18" s="8"/>
      <c r="V18" s="10"/>
      <c r="W18" s="10"/>
      <c r="X18" s="10"/>
      <c r="Y18" s="10"/>
      <c r="Z18" s="10"/>
      <c r="AA18" s="10"/>
      <c r="AB18" s="10"/>
      <c r="AC18" s="10"/>
      <c r="AD18" s="10"/>
    </row>
    <row r="19" spans="1:37" s="51" customFormat="1" x14ac:dyDescent="0.2">
      <c r="A19" s="61" t="s">
        <v>57</v>
      </c>
      <c r="B19" s="52"/>
      <c r="C19" s="53" t="s">
        <v>16</v>
      </c>
      <c r="D19" s="13"/>
      <c r="E19" s="13">
        <f t="shared" ref="E19:E20" si="13">I19/SUM(G19:I19)*100</f>
        <v>100</v>
      </c>
      <c r="F19" s="13"/>
      <c r="G19" s="15">
        <v>0</v>
      </c>
      <c r="H19" s="15">
        <v>0</v>
      </c>
      <c r="I19" s="15">
        <v>50.000000000000007</v>
      </c>
      <c r="J19" s="15">
        <v>49.34494840700232</v>
      </c>
      <c r="K19" s="15">
        <v>0.6550515929976819</v>
      </c>
      <c r="L19" s="15"/>
      <c r="M19" s="15">
        <f>I19/SUM($G19:$I19)*100</f>
        <v>100</v>
      </c>
      <c r="N19" s="15">
        <f>H19/SUM($G19:$I19)*100</f>
        <v>0</v>
      </c>
      <c r="O19" s="15">
        <f>G19/SUM($G19:$I19)*100</f>
        <v>0</v>
      </c>
      <c r="P19" s="57"/>
      <c r="Q19" s="15">
        <f>M19*(22.9898+35.4527)*2/($M19*(22.9898+35.4527)*2+$N19*(40.078+12.011+3*15.999)+$O19*(24.305+12.011+3*15.999))*100</f>
        <v>100</v>
      </c>
      <c r="R19" s="15">
        <f>N19*(40.078+12.011+3*15.999)/($M19*(22.9898+35.4527)*2+$N19*(40.078+12.011+3*15.999)+$O19*(24.305+12.011+3*15.999))*100</f>
        <v>0</v>
      </c>
      <c r="S19" s="15">
        <f>O19*(24.305+12.011+3*15.999)/($M19*(22.9898+35.4527)*2+$N19*(40.078+12.011+3*15.999)+$O19*(24.305+12.011+3*15.999))*100</f>
        <v>0</v>
      </c>
      <c r="T19" s="15"/>
      <c r="U19" s="13">
        <v>5</v>
      </c>
      <c r="V19" s="15">
        <v>0</v>
      </c>
      <c r="W19" s="15">
        <v>0</v>
      </c>
      <c r="X19" s="15">
        <v>1.0048591735576161E-14</v>
      </c>
      <c r="Y19" s="15">
        <v>0.16772413752282198</v>
      </c>
      <c r="Z19" s="15">
        <v>0.16772413752281556</v>
      </c>
      <c r="AA19" s="15"/>
      <c r="AB19" s="15">
        <v>0</v>
      </c>
      <c r="AC19" s="15">
        <v>0</v>
      </c>
      <c r="AD19" s="15">
        <v>0</v>
      </c>
    </row>
    <row r="20" spans="1:37" s="47" customFormat="1" x14ac:dyDescent="0.2">
      <c r="B20" s="45"/>
      <c r="C20" s="46" t="s">
        <v>30</v>
      </c>
      <c r="D20" s="35">
        <f t="shared" ref="D20" si="14">H20/SUM(G20:H20)*100</f>
        <v>100</v>
      </c>
      <c r="E20" s="35">
        <f t="shared" si="13"/>
        <v>68.932379107624371</v>
      </c>
      <c r="F20" s="35"/>
      <c r="G20" s="37">
        <v>0</v>
      </c>
      <c r="H20" s="37">
        <v>15.702627222824303</v>
      </c>
      <c r="I20" s="37">
        <v>34.840757728412569</v>
      </c>
      <c r="J20" s="37">
        <v>31.220151041458383</v>
      </c>
      <c r="K20" s="37">
        <v>18.236464007304757</v>
      </c>
      <c r="L20" s="37"/>
      <c r="M20" s="37">
        <f>I20/SUM($G20:$I20)*100</f>
        <v>68.932379107624371</v>
      </c>
      <c r="N20" s="37">
        <f>H20/SUM($G20:$I20)*100</f>
        <v>31.067620892375619</v>
      </c>
      <c r="O20" s="37">
        <f>G20/SUM($G20:$I20)*100</f>
        <v>0</v>
      </c>
      <c r="P20" s="57"/>
      <c r="Q20" s="37">
        <f>M20*(22.9898+35.4527)*2/($M20*(22.9898+35.4527)*2+$N20*(40.078+12.011+3*15.999)+$O20*(24.305+12.011+3*15.999))*100</f>
        <v>72.154144621214854</v>
      </c>
      <c r="R20" s="37">
        <f>N20*(40.078+12.011+3*15.999)/($M20*(22.9898+35.4527)*2+$N20*(40.078+12.011+3*15.999)+$O20*(24.305+12.011+3*15.999))*100</f>
        <v>27.845855378785149</v>
      </c>
      <c r="S20" s="37">
        <f>O20*(24.305+12.011+3*15.999)/($M20*(22.9898+35.4527)*2+$N20*(40.078+12.011+3*15.999)+$O20*(24.305+12.011+3*15.999))*100</f>
        <v>0</v>
      </c>
      <c r="T20" s="37"/>
      <c r="U20" s="35">
        <v>5</v>
      </c>
      <c r="V20" s="37">
        <v>4.5065304278439619E-2</v>
      </c>
      <c r="W20" s="37">
        <v>0.93706938891910607</v>
      </c>
      <c r="X20" s="37">
        <v>0.94050853326682704</v>
      </c>
      <c r="Y20" s="37">
        <v>0.9115268875691398</v>
      </c>
      <c r="Z20" s="37">
        <v>1.1826392744909644</v>
      </c>
      <c r="AA20" s="37"/>
      <c r="AB20" s="37">
        <v>1.8810170665336541</v>
      </c>
      <c r="AC20" s="37">
        <v>1.8741387778382155</v>
      </c>
      <c r="AD20" s="37">
        <v>9.0130608556879266E-2</v>
      </c>
      <c r="AF20" s="64">
        <f t="shared" ref="AF20:AH20" si="15">G20*AF$2/($J20*$AI$2+$G20*$AF$2+$H20*$AG$2+$I20*$AH$2+$K20*$AJ$2)*100</f>
        <v>0</v>
      </c>
      <c r="AG20" s="64">
        <f t="shared" si="15"/>
        <v>11.361102900792799</v>
      </c>
      <c r="AH20" s="64">
        <f t="shared" si="15"/>
        <v>28.919736513347466</v>
      </c>
      <c r="AI20" s="64">
        <f>J20*AI$2/($J20*$AI$2+$G20*$AF$2+$H20*$AG$2+$I20*$AH$2+$K20*$AJ$2)*100</f>
        <v>39.963187243027534</v>
      </c>
      <c r="AJ20" s="64">
        <f t="shared" ref="AJ20" si="16">K20*AJ$2/($J20*$AI$2+$G20*$AF$2+$H20*$AG$2+$I20*$AH$2+$K20*$AJ$2)*100</f>
        <v>19.75597334283221</v>
      </c>
      <c r="AK20" s="64">
        <f>SUM(AF20:AJ20)</f>
        <v>100.00000000000001</v>
      </c>
    </row>
    <row r="22" spans="1:37" x14ac:dyDescent="0.2">
      <c r="A22" s="39" t="s">
        <v>65</v>
      </c>
    </row>
    <row r="23" spans="1:37" x14ac:dyDescent="0.2">
      <c r="A23" s="39" t="s">
        <v>66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 1000</vt:lpstr>
      <vt:lpstr>Table S2 1100</vt:lpstr>
      <vt:lpstr>Table S3 1200</vt:lpstr>
      <vt:lpstr>Table S4 1250</vt:lpstr>
      <vt:lpstr>Table S5 1300</vt:lpstr>
      <vt:lpstr>Table S6 1400</vt:lpstr>
      <vt:lpstr>Table S7 1500</vt:lpstr>
      <vt:lpstr>Table S8 1600</vt:lpstr>
      <vt:lpstr>Table S9 1100 H2O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Christine Elrod</cp:lastModifiedBy>
  <dcterms:created xsi:type="dcterms:W3CDTF">2021-09-21T13:27:46Z</dcterms:created>
  <dcterms:modified xsi:type="dcterms:W3CDTF">2023-02-03T15:19:51Z</dcterms:modified>
</cp:coreProperties>
</file>