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5BEAEAA9-CED9-FF4A-9CF3-65EEB686311D}" xr6:coauthVersionLast="36" xr6:coauthVersionMax="36" xr10:uidLastSave="{00000000-0000-0000-0000-000000000000}"/>
  <bookViews>
    <workbookView xWindow="560" yWindow="560" windowWidth="25040" windowHeight="16980" tabRatio="500" xr2:uid="{00000000-000D-0000-FFFF-FFFF00000000}"/>
  </bookViews>
  <sheets>
    <sheet name="TS8 Intermin Ds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38" i="1" l="1"/>
  <c r="AO38" i="1"/>
  <c r="AJ38" i="1"/>
  <c r="AI38" i="1"/>
  <c r="AD38" i="1"/>
  <c r="AC38" i="1"/>
  <c r="S38" i="1"/>
  <c r="O38" i="1"/>
  <c r="K38" i="1"/>
  <c r="AJ37" i="1"/>
  <c r="AI37" i="1"/>
  <c r="S37" i="1"/>
  <c r="O37" i="1"/>
  <c r="S36" i="1"/>
  <c r="AP35" i="1"/>
  <c r="AO35" i="1"/>
  <c r="AJ35" i="1"/>
  <c r="AI35" i="1"/>
  <c r="AD35" i="1"/>
  <c r="AC35" i="1"/>
  <c r="S35" i="1"/>
  <c r="O35" i="1"/>
  <c r="K35" i="1"/>
  <c r="S34" i="1"/>
  <c r="AP33" i="1"/>
  <c r="AO33" i="1"/>
  <c r="AJ33" i="1"/>
  <c r="AI33" i="1"/>
  <c r="AD33" i="1"/>
  <c r="AC33" i="1"/>
  <c r="S33" i="1"/>
  <c r="O33" i="1"/>
  <c r="K33" i="1"/>
  <c r="AI32" i="1"/>
  <c r="O32" i="1"/>
  <c r="AP28" i="1"/>
  <c r="AO28" i="1"/>
  <c r="S28" i="1"/>
  <c r="K28" i="1"/>
  <c r="AP27" i="1"/>
  <c r="AO27" i="1"/>
  <c r="S27" i="1"/>
  <c r="K27" i="1"/>
  <c r="AP26" i="1"/>
  <c r="AO26" i="1"/>
  <c r="S26" i="1"/>
  <c r="K26" i="1"/>
  <c r="K23" i="1"/>
  <c r="B22" i="1"/>
  <c r="T22" i="1"/>
  <c r="C22" i="1"/>
  <c r="B21" i="1"/>
  <c r="T21" i="1" s="1"/>
  <c r="H21" i="1"/>
  <c r="I21" i="1"/>
  <c r="K21" i="1"/>
  <c r="C21" i="1"/>
  <c r="B20" i="1"/>
  <c r="T20" i="1"/>
  <c r="C20" i="1"/>
  <c r="AQ6" i="1"/>
  <c r="AQ7" i="1"/>
  <c r="AQ12" i="1" s="1"/>
  <c r="AQ11" i="1"/>
  <c r="AQ13" i="1"/>
  <c r="AP6" i="1"/>
  <c r="AP7" i="1"/>
  <c r="AP12" i="1" s="1"/>
  <c r="AP11" i="1"/>
  <c r="AO6" i="1"/>
  <c r="AO7" i="1"/>
  <c r="AO12" i="1" s="1"/>
  <c r="AO11" i="1"/>
  <c r="AO13" i="1"/>
  <c r="AO14" i="1" s="1"/>
  <c r="AN6" i="1"/>
  <c r="AN13" i="1" s="1"/>
  <c r="AN7" i="1"/>
  <c r="AN12" i="1" s="1"/>
  <c r="AN11" i="1"/>
  <c r="AM6" i="1"/>
  <c r="AM7" i="1"/>
  <c r="AM12" i="1" s="1"/>
  <c r="AM11" i="1"/>
  <c r="AM13" i="1"/>
  <c r="AM14" i="1" s="1"/>
  <c r="AL6" i="1"/>
  <c r="AL13" i="1" s="1"/>
  <c r="AL14" i="1" s="1"/>
  <c r="AL7" i="1"/>
  <c r="AL12" i="1" s="1"/>
  <c r="AL11" i="1"/>
  <c r="AK6" i="1"/>
  <c r="AK7" i="1"/>
  <c r="AK8" i="1"/>
  <c r="AK9" i="1"/>
  <c r="AK13" i="1" s="1"/>
  <c r="AK14" i="1" s="1"/>
  <c r="AK10" i="1"/>
  <c r="AK11" i="1"/>
  <c r="AK12" i="1"/>
  <c r="AJ6" i="1"/>
  <c r="AJ12" i="1" s="1"/>
  <c r="AJ7" i="1"/>
  <c r="AJ8" i="1"/>
  <c r="AJ9" i="1"/>
  <c r="AJ10" i="1"/>
  <c r="AJ11" i="1"/>
  <c r="AJ13" i="1"/>
  <c r="AJ14" i="1" s="1"/>
  <c r="AI6" i="1"/>
  <c r="AI13" i="1" s="1"/>
  <c r="AI7" i="1"/>
  <c r="AI8" i="1"/>
  <c r="AI9" i="1"/>
  <c r="AI10" i="1"/>
  <c r="AI11" i="1"/>
  <c r="AH6" i="1"/>
  <c r="AH13" i="1" s="1"/>
  <c r="AH7" i="1"/>
  <c r="AH8" i="1"/>
  <c r="AH9" i="1"/>
  <c r="AH10" i="1"/>
  <c r="AH11" i="1"/>
  <c r="AF6" i="1"/>
  <c r="AF7" i="1"/>
  <c r="AF8" i="1"/>
  <c r="AF9" i="1"/>
  <c r="AF13" i="1" s="1"/>
  <c r="AF14" i="1" s="1"/>
  <c r="AF10" i="1"/>
  <c r="AF11" i="1"/>
  <c r="AF12" i="1"/>
  <c r="AD6" i="1"/>
  <c r="AD13" i="1" s="1"/>
  <c r="AD14" i="1" s="1"/>
  <c r="AD7" i="1"/>
  <c r="AD12" i="1" s="1"/>
  <c r="AD11" i="1"/>
  <c r="AC6" i="1"/>
  <c r="AC13" i="1" s="1"/>
  <c r="AC14" i="1" s="1"/>
  <c r="AC7" i="1"/>
  <c r="AC11" i="1"/>
  <c r="AC12" i="1"/>
  <c r="AB6" i="1"/>
  <c r="AB12" i="1" s="1"/>
  <c r="AB7" i="1"/>
  <c r="AB8" i="1"/>
  <c r="AB9" i="1"/>
  <c r="AB10" i="1"/>
  <c r="AB11" i="1"/>
  <c r="AB13" i="1"/>
  <c r="Z6" i="1"/>
  <c r="Z13" i="1" s="1"/>
  <c r="Z7" i="1"/>
  <c r="Z8" i="1"/>
  <c r="Z9" i="1"/>
  <c r="Z10" i="1"/>
  <c r="Z11" i="1"/>
  <c r="Y6" i="1"/>
  <c r="Y13" i="1" s="1"/>
  <c r="Y7" i="1"/>
  <c r="Y8" i="1"/>
  <c r="Y9" i="1"/>
  <c r="Y10" i="1"/>
  <c r="Y11" i="1"/>
  <c r="W6" i="1"/>
  <c r="W7" i="1"/>
  <c r="W8" i="1"/>
  <c r="W9" i="1"/>
  <c r="W13" i="1" s="1"/>
  <c r="W14" i="1" s="1"/>
  <c r="W10" i="1"/>
  <c r="W11" i="1"/>
  <c r="W12" i="1"/>
  <c r="V6" i="1"/>
  <c r="V12" i="1" s="1"/>
  <c r="V7" i="1"/>
  <c r="V8" i="1"/>
  <c r="V13" i="1" s="1"/>
  <c r="V14" i="1" s="1"/>
  <c r="V9" i="1"/>
  <c r="V10" i="1"/>
  <c r="V11" i="1"/>
  <c r="T6" i="1"/>
  <c r="T13" i="1" s="1"/>
  <c r="T7" i="1"/>
  <c r="T8" i="1"/>
  <c r="T9" i="1"/>
  <c r="T10" i="1"/>
  <c r="T11" i="1"/>
  <c r="S11" i="1"/>
  <c r="O11" i="1"/>
  <c r="K11" i="1"/>
  <c r="S10" i="1"/>
  <c r="O10" i="1"/>
  <c r="S9" i="1"/>
  <c r="O9" i="1"/>
  <c r="S8" i="1"/>
  <c r="O8" i="1"/>
  <c r="S7" i="1"/>
  <c r="O7" i="1"/>
  <c r="K7" i="1"/>
  <c r="S6" i="1"/>
  <c r="O6" i="1"/>
  <c r="K6" i="1"/>
  <c r="Z14" i="1" l="1"/>
  <c r="AB14" i="1"/>
  <c r="AI14" i="1"/>
  <c r="AN14" i="1"/>
  <c r="AQ14" i="1"/>
  <c r="AH14" i="1"/>
  <c r="AP13" i="1"/>
  <c r="AP14" i="1" s="1"/>
  <c r="Y12" i="1"/>
  <c r="Y14" i="1" s="1"/>
  <c r="AH12" i="1"/>
  <c r="T12" i="1"/>
  <c r="T14" i="1" s="1"/>
  <c r="Z12" i="1"/>
  <c r="AI12" i="1"/>
</calcChain>
</file>

<file path=xl/sharedStrings.xml><?xml version="1.0" encoding="utf-8"?>
<sst xmlns="http://schemas.openxmlformats.org/spreadsheetml/2006/main" count="86" uniqueCount="72">
  <si>
    <t>Supplementary Table 8. Intermineral partition coefficients</t>
  </si>
  <si>
    <t>Cpx</t>
  </si>
  <si>
    <t>Grt</t>
  </si>
  <si>
    <t>Phen</t>
  </si>
  <si>
    <t>Amph</t>
  </si>
  <si>
    <t>Apatite</t>
  </si>
  <si>
    <t>Intermineral Partition Coefficients (cpx-grt)</t>
  </si>
  <si>
    <t>Intermineral Partition Coefficients (cpx-amph)</t>
  </si>
  <si>
    <t>Intermineral Partition Coefficients (grt-amph)</t>
  </si>
  <si>
    <t>Intermineral Partition Coefficients (amph-phen)</t>
  </si>
  <si>
    <t>Intermineral Partition Coefficients (Cpx-Apt)</t>
  </si>
  <si>
    <t>Intermineral Partition Coefficients (Amph-Apt)</t>
  </si>
  <si>
    <t>Intermineral Partition Coefficients (Cpx-Phen)</t>
  </si>
  <si>
    <t>Intermineral Partition Coefficients (Phen-Apt)</t>
  </si>
  <si>
    <t>Sample</t>
  </si>
  <si>
    <t>F (µg/g)</t>
  </si>
  <si>
    <t>Cl (µg/g)</t>
  </si>
  <si>
    <t>OH (µg/g)</t>
  </si>
  <si>
    <t>F/Cl</t>
  </si>
  <si>
    <t>DF Cpx-Grt</t>
  </si>
  <si>
    <t>DCl Cpx-Grt</t>
  </si>
  <si>
    <t>DOH Cpx-Grt</t>
  </si>
  <si>
    <t>DF Cpx-Amph</t>
  </si>
  <si>
    <t>DCl Cpx-Amph</t>
  </si>
  <si>
    <t>DOH Cpx-Amph</t>
  </si>
  <si>
    <t>DF Grt-Amph</t>
  </si>
  <si>
    <t>DCl Grt-Amph</t>
  </si>
  <si>
    <t>DOH Grt-Amph</t>
  </si>
  <si>
    <t>D F Amph-Phen</t>
  </si>
  <si>
    <t>DCl Amph-Phen</t>
  </si>
  <si>
    <t>D OH Amph-Phen</t>
  </si>
  <si>
    <t>DF Cpx-Apt</t>
  </si>
  <si>
    <t>DCl Cpx-Apt</t>
  </si>
  <si>
    <t>DOH Cpx-Apt</t>
  </si>
  <si>
    <t>DF Amph-Apt</t>
  </si>
  <si>
    <t>DCl Amph-Apt</t>
  </si>
  <si>
    <t>DOH Amph-Apt</t>
  </si>
  <si>
    <t>DF Cpx/Phen</t>
  </si>
  <si>
    <t>DCl Cpx/Phen</t>
  </si>
  <si>
    <t>DOH Cpx/Phen</t>
  </si>
  <si>
    <t>DF Phen/Apt</t>
  </si>
  <si>
    <t>DCl Phen/Apt</t>
  </si>
  <si>
    <t>DOH Phen/Apt</t>
  </si>
  <si>
    <t>SEC 42-06</t>
  </si>
  <si>
    <t>SEC 43-01</t>
  </si>
  <si>
    <t>SEC 43-03</t>
  </si>
  <si>
    <t>SEC46-01</t>
  </si>
  <si>
    <t>SEC46-02</t>
  </si>
  <si>
    <t>SEC47-01</t>
  </si>
  <si>
    <t>Mean</t>
  </si>
  <si>
    <t>1SD</t>
  </si>
  <si>
    <t xml:space="preserve">Literature </t>
  </si>
  <si>
    <t>Debret et al. 2016</t>
  </si>
  <si>
    <t>Gala.1</t>
  </si>
  <si>
    <t>QE29d.4</t>
  </si>
  <si>
    <t>Gala.4</t>
  </si>
  <si>
    <t>QE29d.3</t>
  </si>
  <si>
    <t>Hughes et al. 2018</t>
  </si>
  <si>
    <t>DC58G</t>
  </si>
  <si>
    <t>DC50B</t>
  </si>
  <si>
    <t>DC58L</t>
  </si>
  <si>
    <t>Page et al. 2016</t>
  </si>
  <si>
    <t>TUR12</t>
  </si>
  <si>
    <t>-</t>
  </si>
  <si>
    <t>TUR14A</t>
  </si>
  <si>
    <t>TUR23</t>
  </si>
  <si>
    <t>TUR30</t>
  </si>
  <si>
    <t>TUR31</t>
  </si>
  <si>
    <t>TUR32</t>
  </si>
  <si>
    <t>TUR33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</si>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</sst>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00"/>
    <numFmt numFmtId="166" formatCode="0.0000"/>
    <numFmt numFmtId="167" formatCode="0.00000"/>
  </numFmts>
  <fonts count="8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b/>
      <sz val="12"/>
      <color theme="1"/>
      <name val="Adobe Caslon Pro"/>
      <family val="2"/>
    </font>
    <font>
      <sz val="12"/>
      <color rgb="FF000000"/>
      <name val="Adobe Caslon Pro"/>
      <family val="2"/>
    </font>
    <font>
      <b/>
      <sz val="10"/>
      <name val="Adobe Caslon Pro"/>
    </font>
    <font>
      <sz val="10"/>
      <name val="Adobe Caslon Pro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2" fontId="0" fillId="0" borderId="0" xfId="0" applyNumberFormat="1" applyAlignment="1">
      <alignment horizontal="center" vertical="center" wrapText="1" shrinkToFit="1"/>
    </xf>
    <xf numFmtId="1" fontId="0" fillId="0" borderId="0" xfId="0" applyNumberFormat="1" applyAlignment="1">
      <alignment horizontal="center" vertical="center" wrapText="1" shrinkToFit="1"/>
    </xf>
    <xf numFmtId="164" fontId="0" fillId="0" borderId="0" xfId="0" applyNumberFormat="1" applyAlignment="1">
      <alignment horizontal="center" vertical="center" shrinkToFit="1"/>
    </xf>
    <xf numFmtId="2" fontId="0" fillId="0" borderId="0" xfId="0" applyNumberFormat="1" applyAlignment="1">
      <alignment horizontal="center" vertical="center" shrinkToFit="1"/>
    </xf>
    <xf numFmtId="1" fontId="4" fillId="0" borderId="0" xfId="0" applyNumberFormat="1" applyFont="1" applyFill="1" applyAlignment="1">
      <alignment horizontal="center" vertical="center" shrinkToFit="1"/>
    </xf>
    <xf numFmtId="1" fontId="0" fillId="0" borderId="0" xfId="0" applyNumberFormat="1" applyAlignment="1">
      <alignment horizontal="center" vertical="center" shrinkToFit="1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 shrinkToFit="1"/>
    </xf>
    <xf numFmtId="165" fontId="0" fillId="0" borderId="0" xfId="0" applyNumberFormat="1" applyAlignment="1">
      <alignment horizontal="center" vertical="center" shrinkToFit="1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 shrinkToFit="1"/>
    </xf>
    <xf numFmtId="1" fontId="0" fillId="0" borderId="0" xfId="0" applyNumberFormat="1" applyFont="1" applyFill="1" applyAlignment="1">
      <alignment horizontal="center" vertical="center" shrinkToFit="1"/>
    </xf>
    <xf numFmtId="9" fontId="0" fillId="0" borderId="0" xfId="2" applyFont="1" applyAlignment="1">
      <alignment horizontal="center" vertical="center" shrinkToFit="1"/>
    </xf>
    <xf numFmtId="43" fontId="0" fillId="0" borderId="0" xfId="1" applyFont="1" applyAlignment="1">
      <alignment horizontal="center" vertical="center" shrinkToFit="1"/>
    </xf>
    <xf numFmtId="9" fontId="2" fillId="0" borderId="0" xfId="2" applyFont="1" applyAlignment="1">
      <alignment horizontal="center" vertical="center" shrinkToFit="1"/>
    </xf>
    <xf numFmtId="9" fontId="0" fillId="0" borderId="0" xfId="0" applyNumberFormat="1" applyAlignment="1">
      <alignment horizontal="center" vertical="center" shrinkToFit="1"/>
    </xf>
    <xf numFmtId="9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3"/>
  <sheetViews>
    <sheetView tabSelected="1" topLeftCell="A26" zoomScaleNormal="100" zoomScalePageLayoutView="80" workbookViewId="0">
      <selection sqref="A1:A2"/>
    </sheetView>
  </sheetViews>
  <sheetFormatPr baseColWidth="10" defaultRowHeight="16" x14ac:dyDescent="0.2"/>
  <cols>
    <col min="1" max="1" width="23.83203125" style="2" customWidth="1"/>
    <col min="2" max="19" width="10.83203125" style="2"/>
    <col min="20" max="20" width="11.83203125" style="2" bestFit="1" customWidth="1"/>
    <col min="21" max="22" width="12.83203125" style="2" bestFit="1" customWidth="1"/>
    <col min="23" max="26" width="10.83203125" style="2"/>
    <col min="27" max="27" width="10.83203125" style="3"/>
    <col min="28" max="16384" width="10.83203125" style="2"/>
  </cols>
  <sheetData>
    <row r="1" spans="1:43" s="4" customFormat="1" x14ac:dyDescent="0.2">
      <c r="A1" s="25" t="s">
        <v>70</v>
      </c>
      <c r="AA1" s="3"/>
    </row>
    <row r="2" spans="1:43" s="4" customFormat="1" x14ac:dyDescent="0.2">
      <c r="A2" s="26" t="s">
        <v>71</v>
      </c>
      <c r="AA2" s="3"/>
    </row>
    <row r="3" spans="1:43" x14ac:dyDescent="0.2">
      <c r="A3" s="1" t="s">
        <v>0</v>
      </c>
    </row>
    <row r="4" spans="1:43" x14ac:dyDescent="0.2">
      <c r="B4" s="24" t="s">
        <v>1</v>
      </c>
      <c r="C4" s="24"/>
      <c r="D4" s="24"/>
      <c r="E4" s="24" t="s">
        <v>2</v>
      </c>
      <c r="F4" s="24"/>
      <c r="G4" s="24"/>
      <c r="H4" s="24" t="s">
        <v>3</v>
      </c>
      <c r="I4" s="24"/>
      <c r="J4" s="24"/>
      <c r="K4" s="24"/>
      <c r="L4" s="24" t="s">
        <v>4</v>
      </c>
      <c r="M4" s="24"/>
      <c r="N4" s="24"/>
      <c r="O4" s="24"/>
      <c r="P4" s="24" t="s">
        <v>5</v>
      </c>
      <c r="Q4" s="24"/>
      <c r="R4" s="24"/>
      <c r="S4" s="24"/>
      <c r="T4" s="24" t="s">
        <v>6</v>
      </c>
      <c r="U4" s="24"/>
      <c r="V4" s="24"/>
      <c r="W4" s="24" t="s">
        <v>7</v>
      </c>
      <c r="X4" s="24"/>
      <c r="Y4" s="24"/>
      <c r="Z4" s="24" t="s">
        <v>8</v>
      </c>
      <c r="AA4" s="24"/>
      <c r="AB4" s="24"/>
      <c r="AC4" s="24" t="s">
        <v>9</v>
      </c>
      <c r="AD4" s="24"/>
      <c r="AE4" s="24"/>
      <c r="AF4" s="24" t="s">
        <v>10</v>
      </c>
      <c r="AG4" s="24"/>
      <c r="AH4" s="24"/>
      <c r="AI4" s="24" t="s">
        <v>11</v>
      </c>
      <c r="AJ4" s="24"/>
      <c r="AK4" s="24"/>
      <c r="AL4" s="24" t="s">
        <v>12</v>
      </c>
      <c r="AM4" s="24"/>
      <c r="AN4" s="24"/>
      <c r="AO4" s="24" t="s">
        <v>13</v>
      </c>
      <c r="AP4" s="24"/>
      <c r="AQ4" s="24"/>
    </row>
    <row r="5" spans="1:43" ht="17" x14ac:dyDescent="0.2">
      <c r="A5" s="5" t="s">
        <v>14</v>
      </c>
      <c r="B5" s="5" t="s">
        <v>15</v>
      </c>
      <c r="C5" s="5" t="s">
        <v>16</v>
      </c>
      <c r="D5" s="6" t="s">
        <v>17</v>
      </c>
      <c r="E5" s="5" t="s">
        <v>15</v>
      </c>
      <c r="F5" s="5" t="s">
        <v>16</v>
      </c>
      <c r="G5" s="6" t="s">
        <v>17</v>
      </c>
      <c r="H5" s="5" t="s">
        <v>15</v>
      </c>
      <c r="I5" s="5" t="s">
        <v>16</v>
      </c>
      <c r="J5" s="6" t="s">
        <v>17</v>
      </c>
      <c r="K5" s="6" t="s">
        <v>18</v>
      </c>
      <c r="L5" s="5" t="s">
        <v>15</v>
      </c>
      <c r="M5" s="5" t="s">
        <v>16</v>
      </c>
      <c r="N5" s="6" t="s">
        <v>17</v>
      </c>
      <c r="O5" s="6" t="s">
        <v>18</v>
      </c>
      <c r="P5" s="5" t="s">
        <v>15</v>
      </c>
      <c r="Q5" s="5" t="s">
        <v>16</v>
      </c>
      <c r="R5" s="6" t="s">
        <v>17</v>
      </c>
      <c r="S5" s="6" t="s">
        <v>18</v>
      </c>
      <c r="T5" s="2" t="s">
        <v>19</v>
      </c>
      <c r="U5" s="2" t="s">
        <v>20</v>
      </c>
      <c r="V5" s="2" t="s">
        <v>21</v>
      </c>
      <c r="W5" s="2" t="s">
        <v>22</v>
      </c>
      <c r="X5" s="2" t="s">
        <v>23</v>
      </c>
      <c r="Y5" s="2" t="s">
        <v>24</v>
      </c>
      <c r="Z5" s="2" t="s">
        <v>25</v>
      </c>
      <c r="AA5" s="2" t="s">
        <v>26</v>
      </c>
      <c r="AB5" s="2" t="s">
        <v>27</v>
      </c>
      <c r="AC5" s="2" t="s">
        <v>28</v>
      </c>
      <c r="AD5" s="2" t="s">
        <v>29</v>
      </c>
      <c r="AE5" s="2" t="s">
        <v>30</v>
      </c>
      <c r="AF5" s="2" t="s">
        <v>31</v>
      </c>
      <c r="AG5" s="2" t="s">
        <v>32</v>
      </c>
      <c r="AH5" s="2" t="s">
        <v>33</v>
      </c>
      <c r="AI5" s="2" t="s">
        <v>34</v>
      </c>
      <c r="AJ5" s="2" t="s">
        <v>35</v>
      </c>
      <c r="AK5" s="2" t="s">
        <v>36</v>
      </c>
      <c r="AL5" s="2" t="s">
        <v>37</v>
      </c>
      <c r="AM5" s="2" t="s">
        <v>38</v>
      </c>
      <c r="AN5" s="2" t="s">
        <v>39</v>
      </c>
      <c r="AO5" s="2" t="s">
        <v>40</v>
      </c>
      <c r="AP5" s="2" t="s">
        <v>41</v>
      </c>
      <c r="AQ5" s="2" t="s">
        <v>42</v>
      </c>
    </row>
    <row r="6" spans="1:43" ht="17" x14ac:dyDescent="0.2">
      <c r="A6" s="5" t="s">
        <v>43</v>
      </c>
      <c r="B6" s="7">
        <v>50.58</v>
      </c>
      <c r="C6" s="8">
        <v>0.18</v>
      </c>
      <c r="D6" s="9">
        <v>651.11</v>
      </c>
      <c r="E6" s="8">
        <v>8.92</v>
      </c>
      <c r="F6" s="8">
        <v>0.17</v>
      </c>
      <c r="G6" s="9">
        <v>113.39</v>
      </c>
      <c r="H6" s="10">
        <v>609.79999999999995</v>
      </c>
      <c r="I6" s="8">
        <v>2.13</v>
      </c>
      <c r="J6" s="9">
        <v>22451.53</v>
      </c>
      <c r="K6" s="9">
        <f>H6/I6</f>
        <v>286.29107981220659</v>
      </c>
      <c r="L6" s="11">
        <v>1812</v>
      </c>
      <c r="M6" s="12">
        <v>82.69</v>
      </c>
      <c r="N6" s="13">
        <v>18682</v>
      </c>
      <c r="O6" s="13">
        <f t="shared" ref="O6:O11" si="0">L6/M6</f>
        <v>21.913169669851253</v>
      </c>
      <c r="P6" s="9">
        <v>29700</v>
      </c>
      <c r="Q6" s="9">
        <v>510</v>
      </c>
      <c r="R6" s="9">
        <v>18800</v>
      </c>
      <c r="S6" s="9">
        <f t="shared" ref="S6:S11" si="1">P6/Q6</f>
        <v>58.235294117647058</v>
      </c>
      <c r="T6" s="7">
        <f t="shared" ref="T6:T11" si="2">B6/E6</f>
        <v>5.6704035874439462</v>
      </c>
      <c r="U6" s="8"/>
      <c r="V6" s="8">
        <f t="shared" ref="V6:V11" si="3">D6/G6</f>
        <v>5.7422171267307522</v>
      </c>
      <c r="W6" s="14">
        <f t="shared" ref="W6:W11" si="4">B6/L6</f>
        <v>2.7913907284768211E-2</v>
      </c>
      <c r="X6" s="14"/>
      <c r="Y6" s="14">
        <f t="shared" ref="Y6:Y11" si="5">D6/N6</f>
        <v>3.4852264211540522E-2</v>
      </c>
      <c r="Z6" s="14">
        <f t="shared" ref="Z6:Z11" si="6">E6/L6</f>
        <v>4.9227373068432669E-3</v>
      </c>
      <c r="AA6" s="15"/>
      <c r="AB6" s="14">
        <f t="shared" ref="AB6:AB11" si="7">G6/N6</f>
        <v>6.0694786425436248E-3</v>
      </c>
      <c r="AC6" s="7">
        <f t="shared" ref="AC6:AD7" si="8">L6/H6</f>
        <v>2.9714660544440803</v>
      </c>
      <c r="AD6" s="7">
        <f t="shared" si="8"/>
        <v>38.821596244131456</v>
      </c>
      <c r="AE6" s="7"/>
      <c r="AF6" s="16">
        <f t="shared" ref="AF6:AF11" si="9">B6/P6</f>
        <v>1.703030303030303E-3</v>
      </c>
      <c r="AG6" s="16"/>
      <c r="AH6" s="16">
        <f t="shared" ref="AH6:AH11" si="10">D6/R6</f>
        <v>3.4633510638297872E-2</v>
      </c>
      <c r="AI6" s="16">
        <f t="shared" ref="AI6:AK11" si="11">L6/P6</f>
        <v>6.1010101010101007E-2</v>
      </c>
      <c r="AJ6" s="16">
        <f t="shared" si="11"/>
        <v>0.16213725490196079</v>
      </c>
      <c r="AK6" s="16">
        <f t="shared" si="11"/>
        <v>0.99372340425531913</v>
      </c>
      <c r="AL6" s="16">
        <f t="shared" ref="AL6:AN7" si="12">B6/H6</f>
        <v>8.2945227943588065E-2</v>
      </c>
      <c r="AM6" s="16">
        <f t="shared" si="12"/>
        <v>8.4507042253521125E-2</v>
      </c>
      <c r="AN6" s="16">
        <f t="shared" si="12"/>
        <v>2.9000696166363721E-2</v>
      </c>
      <c r="AO6" s="16">
        <f t="shared" ref="AO6:AQ7" si="13">H6/P6</f>
        <v>2.053198653198653E-2</v>
      </c>
      <c r="AP6" s="16">
        <f t="shared" si="13"/>
        <v>4.1764705882352936E-3</v>
      </c>
      <c r="AQ6" s="16">
        <f t="shared" si="13"/>
        <v>1.1942303191489361</v>
      </c>
    </row>
    <row r="7" spans="1:43" ht="17" x14ac:dyDescent="0.2">
      <c r="A7" s="5" t="s">
        <v>44</v>
      </c>
      <c r="B7" s="7">
        <v>54.07</v>
      </c>
      <c r="C7" s="8">
        <v>0.13</v>
      </c>
      <c r="D7" s="17">
        <v>432.69</v>
      </c>
      <c r="E7" s="8">
        <v>7.76</v>
      </c>
      <c r="F7" s="8">
        <v>0.18</v>
      </c>
      <c r="G7" s="17">
        <v>124.75</v>
      </c>
      <c r="H7" s="10">
        <v>1821.99</v>
      </c>
      <c r="I7" s="8">
        <v>1.1599999999999999</v>
      </c>
      <c r="J7" s="17">
        <v>28360.28</v>
      </c>
      <c r="K7" s="9">
        <f>H7/I7</f>
        <v>1570.6810344827588</v>
      </c>
      <c r="L7" s="10">
        <v>4726.74</v>
      </c>
      <c r="M7" s="7">
        <v>11.6</v>
      </c>
      <c r="N7" s="17">
        <v>20187.37</v>
      </c>
      <c r="O7" s="13">
        <f t="shared" si="0"/>
        <v>407.47758620689655</v>
      </c>
      <c r="P7" s="17">
        <v>32540.740740740741</v>
      </c>
      <c r="Q7" s="17">
        <v>409.74074074074082</v>
      </c>
      <c r="R7" s="17">
        <v>15559.740740740723</v>
      </c>
      <c r="S7" s="9">
        <f t="shared" si="1"/>
        <v>79.417879417879405</v>
      </c>
      <c r="T7" s="7">
        <f t="shared" si="2"/>
        <v>6.9677835051546397</v>
      </c>
      <c r="U7" s="8"/>
      <c r="V7" s="8">
        <f t="shared" si="3"/>
        <v>3.4684569138276551</v>
      </c>
      <c r="W7" s="14">
        <f t="shared" si="4"/>
        <v>1.1439173722269472E-2</v>
      </c>
      <c r="X7" s="14"/>
      <c r="Y7" s="14">
        <f t="shared" si="5"/>
        <v>2.1433698396571717E-2</v>
      </c>
      <c r="Z7" s="14">
        <f t="shared" si="6"/>
        <v>1.6417234711450176E-3</v>
      </c>
      <c r="AA7" s="15"/>
      <c r="AB7" s="14">
        <f t="shared" si="7"/>
        <v>6.1796063578366082E-3</v>
      </c>
      <c r="AC7" s="7">
        <f t="shared" si="8"/>
        <v>2.5942732945844926</v>
      </c>
      <c r="AD7" s="7">
        <f t="shared" si="8"/>
        <v>10</v>
      </c>
      <c r="AE7" s="7"/>
      <c r="AF7" s="16">
        <f t="shared" si="9"/>
        <v>1.6616093785567949E-3</v>
      </c>
      <c r="AG7" s="16"/>
      <c r="AH7" s="16">
        <f t="shared" si="10"/>
        <v>2.7808303956316546E-2</v>
      </c>
      <c r="AI7" s="16">
        <f t="shared" si="11"/>
        <v>0.1452560664693831</v>
      </c>
      <c r="AJ7" s="16">
        <f t="shared" si="11"/>
        <v>2.8310584832323956E-2</v>
      </c>
      <c r="AK7" s="16">
        <f t="shared" si="11"/>
        <v>1.2974104348115878</v>
      </c>
      <c r="AL7" s="16">
        <f t="shared" si="12"/>
        <v>2.9676342899796378E-2</v>
      </c>
      <c r="AM7" s="16">
        <f t="shared" si="12"/>
        <v>0.1120689655172414</v>
      </c>
      <c r="AN7" s="16">
        <f t="shared" si="12"/>
        <v>1.5256901553863361E-2</v>
      </c>
      <c r="AO7" s="16">
        <f t="shared" si="13"/>
        <v>5.5991042567721375E-2</v>
      </c>
      <c r="AP7" s="16">
        <f t="shared" si="13"/>
        <v>2.8310584832323955E-3</v>
      </c>
      <c r="AQ7" s="16">
        <f t="shared" si="13"/>
        <v>1.8226704719920612</v>
      </c>
    </row>
    <row r="8" spans="1:43" ht="17" x14ac:dyDescent="0.2">
      <c r="A8" s="5" t="s">
        <v>45</v>
      </c>
      <c r="B8" s="7">
        <v>16.66</v>
      </c>
      <c r="C8" s="8">
        <v>0.08</v>
      </c>
      <c r="D8" s="9">
        <v>773.3</v>
      </c>
      <c r="E8" s="8">
        <v>2.0099999999999998</v>
      </c>
      <c r="F8" s="8">
        <v>0.1</v>
      </c>
      <c r="G8" s="9">
        <v>201.26</v>
      </c>
      <c r="H8" s="10"/>
      <c r="I8" s="8"/>
      <c r="J8" s="9"/>
      <c r="K8" s="9"/>
      <c r="L8" s="10">
        <v>1072.52</v>
      </c>
      <c r="M8" s="8">
        <v>0.64</v>
      </c>
      <c r="N8" s="9">
        <v>17951.59</v>
      </c>
      <c r="O8" s="13">
        <f t="shared" si="0"/>
        <v>1675.8125</v>
      </c>
      <c r="P8" s="9">
        <v>21509.999999999996</v>
      </c>
      <c r="Q8" s="9">
        <v>192.4</v>
      </c>
      <c r="R8" s="9">
        <v>32819.199999999852</v>
      </c>
      <c r="S8" s="9">
        <f t="shared" si="1"/>
        <v>111.79833679833678</v>
      </c>
      <c r="T8" s="7">
        <f t="shared" si="2"/>
        <v>8.2885572139303498</v>
      </c>
      <c r="U8" s="8"/>
      <c r="V8" s="8">
        <f t="shared" si="3"/>
        <v>3.8422935506310245</v>
      </c>
      <c r="W8" s="14">
        <f t="shared" si="4"/>
        <v>1.5533509864617909E-2</v>
      </c>
      <c r="X8" s="14"/>
      <c r="Y8" s="14">
        <f t="shared" si="5"/>
        <v>4.3076964213197823E-2</v>
      </c>
      <c r="Z8" s="14">
        <f t="shared" si="6"/>
        <v>1.874090926043337E-3</v>
      </c>
      <c r="AA8" s="15"/>
      <c r="AB8" s="14">
        <f t="shared" si="7"/>
        <v>1.1211263180587346E-2</v>
      </c>
      <c r="AC8" s="7"/>
      <c r="AD8" s="7"/>
      <c r="AE8" s="7"/>
      <c r="AF8" s="16">
        <f t="shared" si="9"/>
        <v>7.7452347745234789E-4</v>
      </c>
      <c r="AG8" s="16"/>
      <c r="AH8" s="16">
        <f t="shared" si="10"/>
        <v>2.356242687207499E-2</v>
      </c>
      <c r="AI8" s="16">
        <f t="shared" si="11"/>
        <v>4.9861459786145985E-2</v>
      </c>
      <c r="AJ8" s="16">
        <f t="shared" si="11"/>
        <v>3.3264033264033266E-3</v>
      </c>
      <c r="AK8" s="16">
        <f t="shared" si="11"/>
        <v>0.54698438718799003</v>
      </c>
      <c r="AL8" s="16"/>
      <c r="AM8" s="16"/>
      <c r="AN8" s="16"/>
      <c r="AO8" s="16"/>
      <c r="AP8" s="16"/>
      <c r="AQ8" s="16"/>
    </row>
    <row r="9" spans="1:43" ht="17" x14ac:dyDescent="0.2">
      <c r="A9" s="5" t="s">
        <v>46</v>
      </c>
      <c r="B9" s="8">
        <v>6.53</v>
      </c>
      <c r="C9" s="8">
        <v>0.11</v>
      </c>
      <c r="D9" s="9">
        <v>446.31</v>
      </c>
      <c r="E9" s="8">
        <v>1.73</v>
      </c>
      <c r="F9" s="8">
        <v>0.11</v>
      </c>
      <c r="G9" s="9">
        <v>85.1</v>
      </c>
      <c r="H9" s="10"/>
      <c r="I9" s="8"/>
      <c r="J9" s="9"/>
      <c r="K9" s="9"/>
      <c r="L9" s="10">
        <v>747.08</v>
      </c>
      <c r="M9" s="7">
        <v>10.34</v>
      </c>
      <c r="N9" s="9">
        <v>17292.27</v>
      </c>
      <c r="O9" s="13">
        <f t="shared" si="0"/>
        <v>72.2514506769826</v>
      </c>
      <c r="P9" s="9">
        <v>14688.888888888889</v>
      </c>
      <c r="Q9" s="9">
        <v>196.55555555555551</v>
      </c>
      <c r="R9" s="9">
        <v>41670.000000000015</v>
      </c>
      <c r="S9" s="9">
        <f t="shared" si="1"/>
        <v>74.731486715658576</v>
      </c>
      <c r="T9" s="7">
        <f t="shared" si="2"/>
        <v>3.7745664739884397</v>
      </c>
      <c r="U9" s="8"/>
      <c r="V9" s="8">
        <f t="shared" si="3"/>
        <v>5.2445358401880142</v>
      </c>
      <c r="W9" s="14">
        <f t="shared" si="4"/>
        <v>8.740697114097553E-3</v>
      </c>
      <c r="X9" s="14"/>
      <c r="Y9" s="14">
        <f t="shared" si="5"/>
        <v>2.5809798250894765E-2</v>
      </c>
      <c r="Z9" s="14">
        <f t="shared" si="6"/>
        <v>2.3156823901054773E-3</v>
      </c>
      <c r="AA9" s="15"/>
      <c r="AB9" s="14">
        <f t="shared" si="7"/>
        <v>4.9212740721721318E-3</v>
      </c>
      <c r="AC9" s="7"/>
      <c r="AD9" s="7"/>
      <c r="AE9" s="7"/>
      <c r="AF9" s="16">
        <f t="shared" si="9"/>
        <v>4.4455370650529501E-4</v>
      </c>
      <c r="AG9" s="16"/>
      <c r="AH9" s="16">
        <f t="shared" si="10"/>
        <v>1.0710583153347728E-2</v>
      </c>
      <c r="AI9" s="16">
        <f t="shared" si="11"/>
        <v>5.0860211800302577E-2</v>
      </c>
      <c r="AJ9" s="16">
        <f t="shared" si="11"/>
        <v>5.2605992085924258E-2</v>
      </c>
      <c r="AK9" s="16">
        <f t="shared" si="11"/>
        <v>0.41498128149748009</v>
      </c>
      <c r="AL9" s="16"/>
      <c r="AM9" s="16"/>
      <c r="AN9" s="16"/>
      <c r="AO9" s="16"/>
      <c r="AP9" s="16"/>
      <c r="AQ9" s="16"/>
    </row>
    <row r="10" spans="1:43" ht="17" x14ac:dyDescent="0.2">
      <c r="A10" s="5" t="s">
        <v>47</v>
      </c>
      <c r="B10" s="7">
        <v>13.52</v>
      </c>
      <c r="C10" s="8">
        <v>1.17</v>
      </c>
      <c r="D10" s="17">
        <v>770.05</v>
      </c>
      <c r="E10" s="8">
        <v>4.76</v>
      </c>
      <c r="F10" s="8">
        <v>0.11</v>
      </c>
      <c r="G10" s="10">
        <v>60.25</v>
      </c>
      <c r="H10" s="10"/>
      <c r="I10" s="8"/>
      <c r="J10" s="17"/>
      <c r="K10" s="17"/>
      <c r="L10" s="10">
        <v>563.07000000000005</v>
      </c>
      <c r="M10" s="7">
        <v>11.79</v>
      </c>
      <c r="N10" s="17">
        <v>23448.68</v>
      </c>
      <c r="O10" s="13">
        <f t="shared" si="0"/>
        <v>47.758269720101787</v>
      </c>
      <c r="P10" s="17">
        <v>14933.333333333332</v>
      </c>
      <c r="Q10" s="17">
        <v>304.4444444444444</v>
      </c>
      <c r="R10" s="17">
        <v>40213.44444444438</v>
      </c>
      <c r="S10" s="9">
        <f t="shared" si="1"/>
        <v>49.051094890510953</v>
      </c>
      <c r="T10" s="7">
        <f t="shared" si="2"/>
        <v>2.8403361344537816</v>
      </c>
      <c r="U10" s="10"/>
      <c r="V10" s="7">
        <f t="shared" si="3"/>
        <v>12.780912863070538</v>
      </c>
      <c r="W10" s="14">
        <f t="shared" si="4"/>
        <v>2.4011224181718079E-2</v>
      </c>
      <c r="X10" s="14"/>
      <c r="Y10" s="14">
        <f t="shared" si="5"/>
        <v>3.283980164341873E-2</v>
      </c>
      <c r="Z10" s="14">
        <f t="shared" si="6"/>
        <v>8.4536558509599145E-3</v>
      </c>
      <c r="AA10" s="15"/>
      <c r="AB10" s="14">
        <f t="shared" si="7"/>
        <v>2.569441009046138E-3</v>
      </c>
      <c r="AC10" s="7"/>
      <c r="AD10" s="7"/>
      <c r="AE10" s="7"/>
      <c r="AF10" s="16">
        <f t="shared" si="9"/>
        <v>9.0535714285714286E-4</v>
      </c>
      <c r="AG10" s="16"/>
      <c r="AH10" s="16">
        <f t="shared" si="10"/>
        <v>1.9149068443113305E-2</v>
      </c>
      <c r="AI10" s="16">
        <f t="shared" si="11"/>
        <v>3.7705580357142866E-2</v>
      </c>
      <c r="AJ10" s="16">
        <f t="shared" si="11"/>
        <v>3.872627737226278E-2</v>
      </c>
      <c r="AK10" s="16">
        <f t="shared" si="11"/>
        <v>0.58310548434603227</v>
      </c>
      <c r="AL10" s="16"/>
      <c r="AM10" s="16"/>
      <c r="AN10" s="16"/>
      <c r="AO10" s="16"/>
      <c r="AP10" s="16"/>
      <c r="AQ10" s="16"/>
    </row>
    <row r="11" spans="1:43" ht="17" x14ac:dyDescent="0.2">
      <c r="A11" s="5" t="s">
        <v>48</v>
      </c>
      <c r="B11" s="7">
        <v>33.17</v>
      </c>
      <c r="C11" s="8">
        <v>7.0000000000000007E-2</v>
      </c>
      <c r="D11" s="9">
        <v>444.84</v>
      </c>
      <c r="E11" s="8">
        <v>3.81</v>
      </c>
      <c r="F11" s="8">
        <v>0.08</v>
      </c>
      <c r="G11" s="17">
        <v>79.760000000000005</v>
      </c>
      <c r="H11" s="10">
        <v>645.23</v>
      </c>
      <c r="I11" s="8">
        <v>1.22</v>
      </c>
      <c r="J11" s="9">
        <v>26410.09</v>
      </c>
      <c r="K11" s="9">
        <f>H11/I11</f>
        <v>528.87704918032784</v>
      </c>
      <c r="L11" s="10">
        <v>1127.18</v>
      </c>
      <c r="M11" s="7">
        <v>15.45</v>
      </c>
      <c r="N11" s="9">
        <v>15747.48</v>
      </c>
      <c r="O11" s="13">
        <f t="shared" si="0"/>
        <v>72.956634304207128</v>
      </c>
      <c r="P11" s="9">
        <v>23422.222222222215</v>
      </c>
      <c r="Q11" s="9">
        <v>288.22222222222217</v>
      </c>
      <c r="R11" s="9">
        <v>39719.111111111117</v>
      </c>
      <c r="S11" s="9">
        <f t="shared" si="1"/>
        <v>81.264456437933688</v>
      </c>
      <c r="T11" s="7">
        <f t="shared" si="2"/>
        <v>8.7060367454068253</v>
      </c>
      <c r="U11" s="8"/>
      <c r="V11" s="8">
        <f t="shared" si="3"/>
        <v>5.5772316950852554</v>
      </c>
      <c r="W11" s="14">
        <f t="shared" si="4"/>
        <v>2.9427420642665767E-2</v>
      </c>
      <c r="X11" s="14"/>
      <c r="Y11" s="14">
        <f t="shared" si="5"/>
        <v>2.8248329256490561E-2</v>
      </c>
      <c r="Z11" s="14">
        <f t="shared" si="6"/>
        <v>3.3801167515392395E-3</v>
      </c>
      <c r="AA11" s="15"/>
      <c r="AB11" s="14">
        <f t="shared" si="7"/>
        <v>5.0649373741068421E-3</v>
      </c>
      <c r="AC11" s="7">
        <f>L11/H11</f>
        <v>1.7469429505757637</v>
      </c>
      <c r="AD11" s="7">
        <f>M11/I11</f>
        <v>12.663934426229508</v>
      </c>
      <c r="AE11" s="7"/>
      <c r="AF11" s="16">
        <f t="shared" si="9"/>
        <v>1.4161764705882358E-3</v>
      </c>
      <c r="AG11" s="16"/>
      <c r="AH11" s="16">
        <f t="shared" si="10"/>
        <v>1.1199646405872345E-2</v>
      </c>
      <c r="AI11" s="16">
        <f t="shared" si="11"/>
        <v>4.8124383301707797E-2</v>
      </c>
      <c r="AJ11" s="16">
        <f t="shared" si="11"/>
        <v>5.3604471858134162E-2</v>
      </c>
      <c r="AK11" s="16">
        <f t="shared" si="11"/>
        <v>0.39647110822665826</v>
      </c>
      <c r="AL11" s="16">
        <f>B11/H11</f>
        <v>5.1408025045332671E-2</v>
      </c>
      <c r="AM11" s="16">
        <f>C11/I11</f>
        <v>5.7377049180327877E-2</v>
      </c>
      <c r="AN11" s="16">
        <f>D11/J11</f>
        <v>1.6843562441475966E-2</v>
      </c>
      <c r="AO11" s="16">
        <f>H11/P11</f>
        <v>2.7547770398481983E-2</v>
      </c>
      <c r="AP11" s="16">
        <f>I11/Q11</f>
        <v>4.2328450269853513E-3</v>
      </c>
      <c r="AQ11" s="16">
        <f>J11/R11</f>
        <v>0.66492147636737975</v>
      </c>
    </row>
    <row r="12" spans="1:43" x14ac:dyDescent="0.2">
      <c r="A12" s="2" t="s">
        <v>49</v>
      </c>
      <c r="T12" s="7">
        <f>AVERAGE(T6:T11)</f>
        <v>6.041280610062997</v>
      </c>
      <c r="U12" s="7"/>
      <c r="V12" s="7">
        <f t="shared" ref="V12:AQ12" si="14">AVERAGE(V6:V11)</f>
        <v>6.1092746649222063</v>
      </c>
      <c r="W12" s="16">
        <f>AVERAGE(W6:W11)</f>
        <v>1.9510988801689499E-2</v>
      </c>
      <c r="X12" s="16"/>
      <c r="Y12" s="16">
        <f>AVERAGE(Y6:Y11)</f>
        <v>3.1043475995352357E-2</v>
      </c>
      <c r="Z12" s="16">
        <f t="shared" si="14"/>
        <v>3.7646677827727088E-3</v>
      </c>
      <c r="AA12" s="16"/>
      <c r="AB12" s="16">
        <f t="shared" si="14"/>
        <v>6.0026667727154483E-3</v>
      </c>
      <c r="AC12" s="8">
        <f>AVERAGE(AC6:AC7,AC11)</f>
        <v>2.4375607665347787</v>
      </c>
      <c r="AD12" s="7">
        <f>AVERAGE(AD6:AD7,AD11)</f>
        <v>20.495176890120323</v>
      </c>
      <c r="AE12" s="8"/>
      <c r="AF12" s="16">
        <f>AVERAGE(AF6:AF11)</f>
        <v>1.1508750798316866E-3</v>
      </c>
      <c r="AG12" s="16"/>
      <c r="AH12" s="16">
        <f t="shared" si="14"/>
        <v>2.1177256578170465E-2</v>
      </c>
      <c r="AI12" s="16">
        <f t="shared" si="14"/>
        <v>6.5469633787463899E-2</v>
      </c>
      <c r="AJ12" s="16">
        <f t="shared" si="14"/>
        <v>5.6451830729501544E-2</v>
      </c>
      <c r="AK12" s="16">
        <f t="shared" si="14"/>
        <v>0.70544601672084462</v>
      </c>
      <c r="AL12" s="16">
        <f t="shared" si="14"/>
        <v>5.4676531962905707E-2</v>
      </c>
      <c r="AM12" s="16">
        <f t="shared" si="14"/>
        <v>8.4651018983696799E-2</v>
      </c>
      <c r="AN12" s="16">
        <f t="shared" si="14"/>
        <v>2.0367053387234348E-2</v>
      </c>
      <c r="AO12" s="16">
        <f t="shared" si="14"/>
        <v>3.4690266499396626E-2</v>
      </c>
      <c r="AP12" s="16">
        <f t="shared" si="14"/>
        <v>3.7467913661510138E-3</v>
      </c>
      <c r="AQ12" s="16">
        <f t="shared" si="14"/>
        <v>1.2272740891694591</v>
      </c>
    </row>
    <row r="13" spans="1:43" x14ac:dyDescent="0.2">
      <c r="A13" s="2" t="s">
        <v>50</v>
      </c>
      <c r="T13" s="7">
        <f>STDEV(T6:T11)</f>
        <v>2.3887726256919266</v>
      </c>
      <c r="U13" s="7"/>
      <c r="V13" s="7">
        <f t="shared" ref="V13:AN13" si="15">STDEV(V6:V11)</f>
        <v>3.3996897566436757</v>
      </c>
      <c r="W13" s="16">
        <f>STDEV(W6:W11)</f>
        <v>8.788293331161259E-3</v>
      </c>
      <c r="X13" s="16"/>
      <c r="Y13" s="16">
        <f t="shared" si="15"/>
        <v>7.6169619366427809E-3</v>
      </c>
      <c r="Z13" s="16">
        <f t="shared" si="15"/>
        <v>2.5944689511128017E-3</v>
      </c>
      <c r="AA13" s="16"/>
      <c r="AB13" s="16">
        <f t="shared" si="15"/>
        <v>2.8636003116690274E-3</v>
      </c>
      <c r="AC13" s="8">
        <f>STDEV(AC6:AC7,AC11)</f>
        <v>0.62712305037577987</v>
      </c>
      <c r="AD13" s="7">
        <f>STDEV(AD6:AD7,AD11)</f>
        <v>15.926938544840251</v>
      </c>
      <c r="AE13" s="8"/>
      <c r="AF13" s="16">
        <f>STDEV(AF6:AF11)</f>
        <v>5.170917154131389E-4</v>
      </c>
      <c r="AG13" s="16"/>
      <c r="AH13" s="16">
        <f t="shared" si="15"/>
        <v>9.4228244644189493E-3</v>
      </c>
      <c r="AI13" s="16">
        <f t="shared" si="15"/>
        <v>3.9785708379890643E-2</v>
      </c>
      <c r="AJ13" s="16">
        <f t="shared" si="15"/>
        <v>5.4992259108269062E-2</v>
      </c>
      <c r="AK13" s="16">
        <f t="shared" si="15"/>
        <v>0.36150747567167774</v>
      </c>
      <c r="AL13" s="16">
        <f t="shared" si="15"/>
        <v>2.6784433567929703E-2</v>
      </c>
      <c r="AM13" s="16">
        <f t="shared" si="15"/>
        <v>2.7346242431550066E-2</v>
      </c>
      <c r="AN13" s="16">
        <f t="shared" si="15"/>
        <v>7.5189237209376892E-3</v>
      </c>
      <c r="AO13" s="16">
        <f>STDEV(AO6:AO11)</f>
        <v>1.8777582422932718E-2</v>
      </c>
      <c r="AP13" s="16">
        <f>STDEV(AP6:AP11)</f>
        <v>7.9354870926738228E-4</v>
      </c>
      <c r="AQ13" s="16">
        <f>STDEV(AQ6:AQ11)</f>
        <v>0.57958140262638369</v>
      </c>
    </row>
    <row r="14" spans="1:43" s="18" customFormat="1" ht="16" customHeight="1" x14ac:dyDescent="0.2">
      <c r="H14" s="19"/>
      <c r="P14" s="19"/>
      <c r="T14" s="18">
        <f t="shared" ref="T14:AD14" si="16">T13/T12</f>
        <v>0.39540832149278643</v>
      </c>
      <c r="V14" s="18">
        <f t="shared" si="16"/>
        <v>0.55648009675580146</v>
      </c>
      <c r="W14" s="18">
        <f>W13/W12</f>
        <v>0.4504278804362935</v>
      </c>
      <c r="Y14" s="18">
        <f t="shared" si="16"/>
        <v>0.24536433799433888</v>
      </c>
      <c r="Z14" s="18">
        <f t="shared" si="16"/>
        <v>0.68916278960528998</v>
      </c>
      <c r="AB14" s="18">
        <f t="shared" si="16"/>
        <v>0.47705468587482663</v>
      </c>
      <c r="AC14" s="18">
        <f t="shared" si="16"/>
        <v>0.25727483761042563</v>
      </c>
      <c r="AD14" s="18">
        <f t="shared" si="16"/>
        <v>0.77710666417901542</v>
      </c>
      <c r="AF14" s="18">
        <f>AF13/AF12</f>
        <v>0.44930307769698397</v>
      </c>
      <c r="AH14" s="18">
        <f t="shared" ref="AH14:AN14" si="17">AH13/AH12</f>
        <v>0.44495019596315444</v>
      </c>
      <c r="AI14" s="18">
        <f t="shared" si="17"/>
        <v>0.6076971273284989</v>
      </c>
      <c r="AJ14" s="18">
        <f t="shared" si="17"/>
        <v>0.97414483104673322</v>
      </c>
      <c r="AK14" s="18">
        <f t="shared" si="17"/>
        <v>0.51245235936278821</v>
      </c>
      <c r="AL14" s="18">
        <f t="shared" si="17"/>
        <v>0.48987074721749202</v>
      </c>
      <c r="AM14" s="18">
        <f t="shared" si="17"/>
        <v>0.32304681928066054</v>
      </c>
      <c r="AN14" s="18">
        <f t="shared" si="17"/>
        <v>0.36917091431843529</v>
      </c>
      <c r="AO14" s="18">
        <f>AO13/AO12</f>
        <v>0.5412925387373233</v>
      </c>
      <c r="AP14" s="18">
        <f>AP13/AP12</f>
        <v>0.21179420782176492</v>
      </c>
      <c r="AQ14" s="18">
        <f>AQ13/AQ12</f>
        <v>0.47225098919721137</v>
      </c>
    </row>
    <row r="15" spans="1:43" x14ac:dyDescent="0.2">
      <c r="H15" s="19"/>
      <c r="P15" s="19"/>
    </row>
    <row r="16" spans="1:43" x14ac:dyDescent="0.2">
      <c r="H16" s="19"/>
      <c r="P16" s="19"/>
    </row>
    <row r="17" spans="1:42" x14ac:dyDescent="0.2">
      <c r="H17" s="19"/>
      <c r="P17" s="19"/>
    </row>
    <row r="18" spans="1:42" x14ac:dyDescent="0.2">
      <c r="A18" s="20" t="s">
        <v>51</v>
      </c>
      <c r="H18" s="19"/>
      <c r="P18" s="19"/>
    </row>
    <row r="19" spans="1:42" x14ac:dyDescent="0.2">
      <c r="A19" s="2" t="s">
        <v>52</v>
      </c>
      <c r="H19" s="19"/>
      <c r="P19" s="19"/>
    </row>
    <row r="20" spans="1:42" x14ac:dyDescent="0.2">
      <c r="A20" s="2" t="s">
        <v>53</v>
      </c>
      <c r="B20" s="8">
        <f>(12.3+11.4+9.5)/3</f>
        <v>11.066666666666668</v>
      </c>
      <c r="C20" s="2">
        <f>(79+127+145)/3</f>
        <v>117</v>
      </c>
      <c r="E20" s="2">
        <v>3.89</v>
      </c>
      <c r="F20" s="2">
        <v>64</v>
      </c>
      <c r="P20" s="18"/>
      <c r="T20" s="7">
        <f>B20/E20</f>
        <v>2.84490145672665</v>
      </c>
      <c r="U20" s="7"/>
    </row>
    <row r="21" spans="1:42" x14ac:dyDescent="0.2">
      <c r="A21" s="2" t="s">
        <v>54</v>
      </c>
      <c r="B21" s="2">
        <f>(21.9+12.2)/2</f>
        <v>17.049999999999997</v>
      </c>
      <c r="C21" s="2">
        <f>(97+46.7)/2</f>
        <v>71.849999999999994</v>
      </c>
      <c r="E21" s="2">
        <v>18.61</v>
      </c>
      <c r="F21" s="2">
        <v>9.4</v>
      </c>
      <c r="H21" s="2">
        <f>(348+305)/2</f>
        <v>326.5</v>
      </c>
      <c r="I21" s="2">
        <f>(37.5+43)/2</f>
        <v>40.25</v>
      </c>
      <c r="K21" s="7">
        <f>H21/I21</f>
        <v>8.1118012422360248</v>
      </c>
      <c r="T21" s="7">
        <f>B21/E21</f>
        <v>0.91617409994626531</v>
      </c>
      <c r="U21" s="7"/>
    </row>
    <row r="22" spans="1:42" x14ac:dyDescent="0.2">
      <c r="A22" s="2" t="s">
        <v>55</v>
      </c>
      <c r="B22" s="2">
        <f>(5.78+6.48)/2</f>
        <v>6.1300000000000008</v>
      </c>
      <c r="C22" s="2">
        <f>(20.8+200)/2</f>
        <v>110.4</v>
      </c>
      <c r="E22" s="2">
        <v>4.5</v>
      </c>
      <c r="F22" s="2">
        <v>14.9</v>
      </c>
      <c r="K22" s="7"/>
      <c r="T22" s="7">
        <f>B22/E22</f>
        <v>1.3622222222222224</v>
      </c>
      <c r="U22" s="7"/>
    </row>
    <row r="23" spans="1:42" x14ac:dyDescent="0.2">
      <c r="A23" s="2" t="s">
        <v>56</v>
      </c>
      <c r="E23" s="2">
        <v>8.1999999999999993</v>
      </c>
      <c r="F23" s="2">
        <v>53</v>
      </c>
      <c r="H23" s="2">
        <v>428</v>
      </c>
      <c r="I23" s="2">
        <v>65</v>
      </c>
      <c r="K23" s="7">
        <f>H23/I23</f>
        <v>6.5846153846153843</v>
      </c>
    </row>
    <row r="24" spans="1:42" x14ac:dyDescent="0.2">
      <c r="K24" s="7"/>
    </row>
    <row r="25" spans="1:42" x14ac:dyDescent="0.2">
      <c r="A25" s="2" t="s">
        <v>57</v>
      </c>
      <c r="K25" s="7"/>
      <c r="AA25" s="2"/>
    </row>
    <row r="26" spans="1:42" x14ac:dyDescent="0.2">
      <c r="A26" s="2" t="s">
        <v>58</v>
      </c>
      <c r="H26" s="2">
        <v>1880</v>
      </c>
      <c r="I26" s="2">
        <v>1.56</v>
      </c>
      <c r="K26" s="10">
        <f>H26/I26</f>
        <v>1205.1282051282051</v>
      </c>
      <c r="P26" s="2">
        <v>9260</v>
      </c>
      <c r="Q26" s="2">
        <v>80</v>
      </c>
      <c r="S26" s="10">
        <f>P26/Q26</f>
        <v>115.75</v>
      </c>
      <c r="AA26" s="2"/>
      <c r="AO26" s="14">
        <f t="shared" ref="AO26:AP28" si="18">H26/P26</f>
        <v>0.20302375809935205</v>
      </c>
      <c r="AP26" s="14">
        <f t="shared" si="18"/>
        <v>1.95E-2</v>
      </c>
    </row>
    <row r="27" spans="1:42" x14ac:dyDescent="0.2">
      <c r="A27" s="2" t="s">
        <v>59</v>
      </c>
      <c r="H27" s="2">
        <v>1333</v>
      </c>
      <c r="I27" s="2">
        <v>66.75</v>
      </c>
      <c r="K27" s="10">
        <f>H27/I27</f>
        <v>19.970037453183522</v>
      </c>
      <c r="P27" s="2">
        <v>29480</v>
      </c>
      <c r="Q27" s="2">
        <v>38</v>
      </c>
      <c r="S27" s="10">
        <f>P27/Q27</f>
        <v>775.78947368421052</v>
      </c>
      <c r="AA27" s="2"/>
      <c r="AF27" s="3"/>
      <c r="AO27" s="14">
        <f t="shared" si="18"/>
        <v>4.521709633649932E-2</v>
      </c>
      <c r="AP27" s="14">
        <f t="shared" si="18"/>
        <v>1.756578947368421</v>
      </c>
    </row>
    <row r="28" spans="1:42" x14ac:dyDescent="0.2">
      <c r="A28" s="2" t="s">
        <v>60</v>
      </c>
      <c r="H28" s="2">
        <v>190</v>
      </c>
      <c r="I28" s="2">
        <v>43.2</v>
      </c>
      <c r="K28" s="7">
        <f>H28/I28</f>
        <v>4.3981481481481479</v>
      </c>
      <c r="P28" s="2">
        <v>17680</v>
      </c>
      <c r="Q28" s="2">
        <v>76.5</v>
      </c>
      <c r="S28" s="10">
        <f>P28/Q28</f>
        <v>231.11111111111111</v>
      </c>
      <c r="Y28" s="21"/>
      <c r="Z28" s="21"/>
      <c r="AA28" s="21"/>
      <c r="AB28" s="21"/>
      <c r="AE28" s="21"/>
      <c r="AF28" s="22"/>
      <c r="AG28" s="21"/>
      <c r="AH28" s="21"/>
      <c r="AK28" s="21"/>
      <c r="AL28" s="21"/>
      <c r="AM28" s="21"/>
      <c r="AN28" s="21"/>
      <c r="AO28" s="14">
        <f t="shared" si="18"/>
        <v>1.0746606334841629E-2</v>
      </c>
      <c r="AP28" s="14">
        <f t="shared" si="18"/>
        <v>0.56470588235294117</v>
      </c>
    </row>
    <row r="29" spans="1:42" x14ac:dyDescent="0.2">
      <c r="K29" s="7"/>
      <c r="S29" s="10"/>
      <c r="AA29" s="2"/>
      <c r="AO29" s="14"/>
      <c r="AP29" s="14"/>
    </row>
    <row r="30" spans="1:42" x14ac:dyDescent="0.2">
      <c r="K30" s="7"/>
      <c r="S30" s="10"/>
      <c r="AA30" s="2"/>
      <c r="AO30" s="14"/>
      <c r="AP30" s="14"/>
    </row>
    <row r="31" spans="1:42" x14ac:dyDescent="0.2">
      <c r="A31" s="2" t="s">
        <v>61</v>
      </c>
      <c r="K31" s="7"/>
      <c r="S31" s="10"/>
      <c r="AA31" s="2"/>
      <c r="AO31" s="14"/>
      <c r="AP31" s="14"/>
    </row>
    <row r="32" spans="1:42" x14ac:dyDescent="0.2">
      <c r="A32" s="2" t="s">
        <v>62</v>
      </c>
      <c r="K32" s="7"/>
      <c r="L32" s="2">
        <v>218</v>
      </c>
      <c r="M32" s="2">
        <v>46</v>
      </c>
      <c r="O32" s="7">
        <f>L32/M32</f>
        <v>4.7391304347826084</v>
      </c>
      <c r="P32" s="2">
        <v>30600</v>
      </c>
      <c r="Q32" s="2" t="s">
        <v>63</v>
      </c>
      <c r="S32" s="10"/>
      <c r="AA32" s="2"/>
      <c r="AI32" s="16">
        <f>L32/P32</f>
        <v>7.1241830065359481E-3</v>
      </c>
      <c r="AJ32" s="16"/>
      <c r="AK32" s="23"/>
      <c r="AO32" s="14"/>
      <c r="AP32" s="14"/>
    </row>
    <row r="33" spans="1:42" x14ac:dyDescent="0.2">
      <c r="A33" s="2" t="s">
        <v>64</v>
      </c>
      <c r="H33" s="2">
        <v>503</v>
      </c>
      <c r="I33" s="2">
        <v>77</v>
      </c>
      <c r="K33" s="7">
        <f>H33/I33</f>
        <v>6.5324675324675328</v>
      </c>
      <c r="L33" s="2">
        <v>335</v>
      </c>
      <c r="M33" s="2">
        <v>97</v>
      </c>
      <c r="O33" s="7">
        <f>L33/M33</f>
        <v>3.4536082474226806</v>
      </c>
      <c r="P33" s="2">
        <v>30590</v>
      </c>
      <c r="Q33" s="2">
        <v>130</v>
      </c>
      <c r="S33" s="10">
        <f t="shared" ref="S33:S38" si="19">P33/Q33</f>
        <v>235.30769230769232</v>
      </c>
      <c r="AA33" s="2"/>
      <c r="AC33" s="8">
        <f>L33/H33</f>
        <v>0.66600397614314111</v>
      </c>
      <c r="AD33" s="8">
        <f>M33/I33</f>
        <v>1.2597402597402598</v>
      </c>
      <c r="AE33" s="7"/>
      <c r="AI33" s="16">
        <f>L33/P33</f>
        <v>1.0951291271657405E-2</v>
      </c>
      <c r="AJ33" s="16">
        <f>M33/Q33</f>
        <v>0.74615384615384617</v>
      </c>
      <c r="AK33" s="23"/>
      <c r="AO33" s="14">
        <f>H33/P33</f>
        <v>1.6443282118339328E-2</v>
      </c>
      <c r="AP33" s="14">
        <f>I33/Q33</f>
        <v>0.59230769230769231</v>
      </c>
    </row>
    <row r="34" spans="1:42" x14ac:dyDescent="0.2">
      <c r="A34" s="2" t="s">
        <v>65</v>
      </c>
      <c r="K34" s="7"/>
      <c r="O34" s="7"/>
      <c r="P34" s="2">
        <v>32790</v>
      </c>
      <c r="Q34" s="2">
        <v>163</v>
      </c>
      <c r="S34" s="10">
        <f t="shared" si="19"/>
        <v>201.16564417177915</v>
      </c>
      <c r="AA34" s="2"/>
      <c r="AC34" s="8"/>
      <c r="AD34" s="8"/>
      <c r="AI34" s="16"/>
      <c r="AJ34" s="16"/>
      <c r="AK34" s="23"/>
      <c r="AO34" s="14"/>
      <c r="AP34" s="14"/>
    </row>
    <row r="35" spans="1:42" x14ac:dyDescent="0.2">
      <c r="A35" s="2" t="s">
        <v>66</v>
      </c>
      <c r="H35" s="2">
        <v>572</v>
      </c>
      <c r="I35" s="2">
        <v>21</v>
      </c>
      <c r="K35" s="10">
        <f>H35/I35</f>
        <v>27.238095238095237</v>
      </c>
      <c r="L35" s="2">
        <v>390</v>
      </c>
      <c r="M35" s="2">
        <v>18</v>
      </c>
      <c r="O35" s="7">
        <f>L35/M35</f>
        <v>21.666666666666668</v>
      </c>
      <c r="P35" s="2">
        <v>29560</v>
      </c>
      <c r="Q35" s="2">
        <v>60</v>
      </c>
      <c r="S35" s="10">
        <f t="shared" si="19"/>
        <v>492.66666666666669</v>
      </c>
      <c r="AA35" s="2"/>
      <c r="AC35" s="8">
        <f>L35/H35</f>
        <v>0.68181818181818177</v>
      </c>
      <c r="AD35" s="8">
        <f>M35/I35</f>
        <v>0.8571428571428571</v>
      </c>
      <c r="AI35" s="16">
        <f>L35/P35</f>
        <v>1.3193504736129905E-2</v>
      </c>
      <c r="AJ35" s="16">
        <f>M35/Q35</f>
        <v>0.3</v>
      </c>
      <c r="AK35" s="23"/>
      <c r="AO35" s="14">
        <f>H35/P35</f>
        <v>1.9350473612990526E-2</v>
      </c>
      <c r="AP35" s="14">
        <f>I35/Q35</f>
        <v>0.35</v>
      </c>
    </row>
    <row r="36" spans="1:42" x14ac:dyDescent="0.2">
      <c r="A36" s="2" t="s">
        <v>67</v>
      </c>
      <c r="K36" s="7"/>
      <c r="O36" s="7"/>
      <c r="P36" s="2">
        <v>35070</v>
      </c>
      <c r="Q36" s="2">
        <v>108</v>
      </c>
      <c r="S36" s="10">
        <f t="shared" si="19"/>
        <v>324.72222222222223</v>
      </c>
      <c r="AA36" s="2"/>
      <c r="AC36" s="8"/>
      <c r="AD36" s="8"/>
      <c r="AI36" s="16"/>
      <c r="AJ36" s="16"/>
      <c r="AK36" s="23"/>
      <c r="AO36" s="14"/>
      <c r="AP36" s="14"/>
    </row>
    <row r="37" spans="1:42" x14ac:dyDescent="0.2">
      <c r="A37" s="2" t="s">
        <v>68</v>
      </c>
      <c r="K37" s="7"/>
      <c r="L37" s="2">
        <v>256</v>
      </c>
      <c r="M37" s="2">
        <v>46</v>
      </c>
      <c r="O37" s="7">
        <f>L37/M37</f>
        <v>5.5652173913043477</v>
      </c>
      <c r="P37" s="2">
        <v>31800</v>
      </c>
      <c r="Q37" s="2">
        <v>113</v>
      </c>
      <c r="S37" s="10">
        <f t="shared" si="19"/>
        <v>281.4159292035398</v>
      </c>
      <c r="AA37" s="2"/>
      <c r="AC37" s="8"/>
      <c r="AD37" s="8"/>
      <c r="AI37" s="16">
        <f>L37/P37</f>
        <v>8.0503144654088046E-3</v>
      </c>
      <c r="AJ37" s="16">
        <f>M37/Q37</f>
        <v>0.40707964601769914</v>
      </c>
      <c r="AK37" s="23"/>
      <c r="AO37" s="14"/>
      <c r="AP37" s="14"/>
    </row>
    <row r="38" spans="1:42" x14ac:dyDescent="0.2">
      <c r="A38" s="2" t="s">
        <v>69</v>
      </c>
      <c r="H38" s="2">
        <v>372</v>
      </c>
      <c r="I38" s="2">
        <v>69</v>
      </c>
      <c r="K38" s="7">
        <f>H38/I38</f>
        <v>5.3913043478260869</v>
      </c>
      <c r="L38" s="2">
        <v>84</v>
      </c>
      <c r="M38" s="2">
        <v>87</v>
      </c>
      <c r="O38" s="7">
        <f>L38/M38</f>
        <v>0.96551724137931039</v>
      </c>
      <c r="P38" s="2">
        <v>28770</v>
      </c>
      <c r="Q38" s="2">
        <v>253</v>
      </c>
      <c r="S38" s="10">
        <f t="shared" si="19"/>
        <v>113.71541501976284</v>
      </c>
      <c r="AA38" s="2"/>
      <c r="AC38" s="8">
        <f>L38/H38</f>
        <v>0.22580645161290322</v>
      </c>
      <c r="AD38" s="8">
        <f>M38/I38</f>
        <v>1.2608695652173914</v>
      </c>
      <c r="AI38" s="16">
        <f>L38/P38</f>
        <v>2.9197080291970801E-3</v>
      </c>
      <c r="AJ38" s="16">
        <f>M38/Q38</f>
        <v>0.34387351778656128</v>
      </c>
      <c r="AK38" s="23"/>
      <c r="AO38" s="14">
        <f>H38/P38</f>
        <v>1.2930135557872785E-2</v>
      </c>
      <c r="AP38" s="14">
        <f>I38/Q38</f>
        <v>0.27272727272727271</v>
      </c>
    </row>
    <row r="39" spans="1:42" x14ac:dyDescent="0.2">
      <c r="AA39" s="2"/>
    </row>
    <row r="40" spans="1:42" x14ac:dyDescent="0.2">
      <c r="AA40" s="2"/>
    </row>
    <row r="41" spans="1:42" x14ac:dyDescent="0.2">
      <c r="AA41" s="2"/>
      <c r="AO41" s="14"/>
      <c r="AP41" s="14"/>
    </row>
    <row r="42" spans="1:42" x14ac:dyDescent="0.2">
      <c r="AA42" s="2"/>
    </row>
    <row r="43" spans="1:42" x14ac:dyDescent="0.2">
      <c r="AA43" s="2"/>
    </row>
  </sheetData>
  <mergeCells count="13">
    <mergeCell ref="T4:V4"/>
    <mergeCell ref="B4:D4"/>
    <mergeCell ref="E4:G4"/>
    <mergeCell ref="H4:K4"/>
    <mergeCell ref="L4:O4"/>
    <mergeCell ref="P4:S4"/>
    <mergeCell ref="AO4:AQ4"/>
    <mergeCell ref="W4:Y4"/>
    <mergeCell ref="Z4:AB4"/>
    <mergeCell ref="AC4:AE4"/>
    <mergeCell ref="AF4:AH4"/>
    <mergeCell ref="AI4:AK4"/>
    <mergeCell ref="AL4:AN4"/>
  </mergeCells>
  <pageMargins left="0.75" right="0.75" top="1" bottom="1" header="0.5" footer="0.5"/>
  <pageSetup scale="16" orientation="portrait" horizontalDpi="4294967292" verticalDpi="4294967292"/>
  <rowBreaks count="1" manualBreakCount="1">
    <brk id="40" max="16383" man="1"/>
  </rowBreaks>
  <colBreaks count="1" manualBreakCount="1">
    <brk id="44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TS8 Intermin 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2019-10-29T00:53:28Z</dcterms:created>
  <dcterms:modified xsi:type="dcterms:W3CDTF">2020-01-03T19:53:33Z</dcterms:modified>
</cp:coreProperties>
</file>