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 filterPrivacy="1"/>
  <mc:AlternateContent xmlns:mc="http://schemas.openxmlformats.org/markup-compatibility/2006">
    <mc:Choice Requires="x15">
      <x15ac:absPath xmlns:x15ac="http://schemas.microsoft.com/office/spreadsheetml/2010/11/ac" url="/Volumes/newactivefiles/17-06 June/5_5861R Kovacs-SC25/_crx/"/>
    </mc:Choice>
  </mc:AlternateContent>
  <bookViews>
    <workbookView xWindow="120" yWindow="460" windowWidth="17340" windowHeight="21300"/>
  </bookViews>
  <sheets>
    <sheet name="Description" sheetId="13" r:id="rId1"/>
    <sheet name="E-1" sheetId="4" r:id="rId2"/>
    <sheet name="E-2" sheetId="5" r:id="rId3"/>
    <sheet name="E-3" sheetId="7" r:id="rId4"/>
    <sheet name="E-4" sheetId="8" r:id="rId5"/>
    <sheet name="BG-1" sheetId="9" r:id="rId6"/>
    <sheet name="BG-2" sheetId="10" r:id="rId7"/>
    <sheet name="BG-3" sheetId="11" r:id="rId8"/>
    <sheet name="BG-4" sheetId="12" r:id="rId9"/>
    <sheet name="Data" sheetId="6" r:id="rId10"/>
    <sheet name="Relative standard deviations" sheetId="3" r:id="rId1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56" i="6" l="1"/>
  <c r="M5" i="6"/>
  <c r="C18" i="3"/>
  <c r="C30" i="3"/>
  <c r="C7" i="3"/>
  <c r="C16" i="3"/>
  <c r="C17" i="3"/>
  <c r="C29" i="3"/>
  <c r="C6" i="3"/>
  <c r="C20" i="3"/>
  <c r="C22" i="3"/>
  <c r="C23" i="3"/>
  <c r="C32" i="3"/>
  <c r="C9" i="3"/>
  <c r="C34" i="3"/>
  <c r="C11" i="3"/>
  <c r="C35" i="3"/>
  <c r="C12" i="3"/>
  <c r="C28" i="3"/>
  <c r="C5" i="3"/>
  <c r="D35" i="3"/>
  <c r="D28" i="3"/>
  <c r="D31" i="3"/>
  <c r="D19" i="3"/>
  <c r="D8" i="3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34" i="6"/>
  <c r="Q25" i="6"/>
  <c r="Q24" i="6"/>
  <c r="Q23" i="6"/>
  <c r="Q20" i="6"/>
  <c r="Q11" i="6"/>
  <c r="Q10" i="6"/>
  <c r="Q8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4" i="6"/>
  <c r="P65" i="6"/>
  <c r="P66" i="6"/>
  <c r="P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7" i="6"/>
  <c r="M58" i="6"/>
  <c r="M59" i="6"/>
  <c r="M60" i="6"/>
  <c r="M61" i="6"/>
  <c r="M62" i="6"/>
  <c r="M63" i="6"/>
  <c r="M64" i="6"/>
  <c r="M65" i="6"/>
  <c r="M66" i="6"/>
  <c r="L61" i="6"/>
  <c r="L62" i="6"/>
  <c r="L63" i="6"/>
  <c r="L64" i="6"/>
  <c r="L60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4" i="6"/>
  <c r="L35" i="6"/>
  <c r="L36" i="6"/>
  <c r="L37" i="6"/>
  <c r="L38" i="6"/>
  <c r="L39" i="6"/>
  <c r="L40" i="6"/>
  <c r="L41" i="6"/>
  <c r="L42" i="6"/>
  <c r="L43" i="6"/>
  <c r="L44" i="6"/>
  <c r="L45" i="6"/>
  <c r="L50" i="6"/>
  <c r="L51" i="6"/>
  <c r="L52" i="6"/>
  <c r="L53" i="6"/>
  <c r="L16" i="6"/>
  <c r="D6" i="6"/>
  <c r="D7" i="6"/>
  <c r="D8" i="6"/>
  <c r="D9" i="6"/>
  <c r="D10" i="6"/>
  <c r="D11" i="6"/>
  <c r="D12" i="6"/>
  <c r="D13" i="6"/>
  <c r="D14" i="6"/>
  <c r="D15" i="6"/>
  <c r="D20" i="3"/>
  <c r="D32" i="3"/>
  <c r="E23" i="3"/>
  <c r="F23" i="3"/>
  <c r="G23" i="3"/>
  <c r="H23" i="3"/>
  <c r="E22" i="3"/>
  <c r="F22" i="3"/>
  <c r="G22" i="3"/>
  <c r="H22" i="3"/>
  <c r="E21" i="3"/>
  <c r="F21" i="3"/>
  <c r="G21" i="3"/>
  <c r="H21" i="3"/>
  <c r="E20" i="3"/>
  <c r="F20" i="3"/>
  <c r="G20" i="3"/>
  <c r="H20" i="3"/>
  <c r="G19" i="3"/>
  <c r="E19" i="3"/>
  <c r="F19" i="3"/>
  <c r="E18" i="3"/>
  <c r="F18" i="3"/>
  <c r="G18" i="3"/>
  <c r="E17" i="3"/>
  <c r="F17" i="3"/>
  <c r="G17" i="3"/>
  <c r="E16" i="3"/>
  <c r="F16" i="3"/>
  <c r="G16" i="3"/>
  <c r="H16" i="3"/>
  <c r="D23" i="3"/>
  <c r="D22" i="3"/>
  <c r="D21" i="3"/>
  <c r="D18" i="3"/>
  <c r="D17" i="3"/>
  <c r="D16" i="3"/>
  <c r="E35" i="3"/>
  <c r="F35" i="3"/>
  <c r="G35" i="3"/>
  <c r="H35" i="3"/>
  <c r="E34" i="3"/>
  <c r="F34" i="3"/>
  <c r="G34" i="3"/>
  <c r="H34" i="3"/>
  <c r="E33" i="3"/>
  <c r="F33" i="3"/>
  <c r="G33" i="3"/>
  <c r="H33" i="3"/>
  <c r="E32" i="3"/>
  <c r="F32" i="3"/>
  <c r="G32" i="3"/>
  <c r="H32" i="3"/>
  <c r="E31" i="3"/>
  <c r="F31" i="3"/>
  <c r="G31" i="3"/>
  <c r="F30" i="3"/>
  <c r="E30" i="3"/>
  <c r="G30" i="3"/>
  <c r="E29" i="3"/>
  <c r="F29" i="3"/>
  <c r="G29" i="3"/>
  <c r="H28" i="3"/>
  <c r="E28" i="3"/>
  <c r="F28" i="3"/>
  <c r="G28" i="3"/>
  <c r="D34" i="3"/>
  <c r="D33" i="3"/>
  <c r="D30" i="3"/>
  <c r="D29" i="3"/>
  <c r="H5" i="3"/>
  <c r="F6" i="3"/>
  <c r="F5" i="3"/>
  <c r="F8" i="3"/>
  <c r="E7" i="3"/>
  <c r="D12" i="3"/>
  <c r="G11" i="3"/>
  <c r="D7" i="3"/>
  <c r="E5" i="3"/>
  <c r="G7" i="3"/>
  <c r="E8" i="3"/>
  <c r="F10" i="3"/>
  <c r="F11" i="3"/>
  <c r="F12" i="3"/>
  <c r="D9" i="3"/>
  <c r="D11" i="3"/>
  <c r="G12" i="3"/>
  <c r="G6" i="3"/>
  <c r="F7" i="3"/>
  <c r="G8" i="3"/>
  <c r="E10" i="3"/>
  <c r="E11" i="3"/>
  <c r="E12" i="3"/>
  <c r="D6" i="3"/>
  <c r="E6" i="3"/>
  <c r="G10" i="3"/>
  <c r="D5" i="3"/>
  <c r="D10" i="3"/>
  <c r="G5" i="3"/>
  <c r="H10" i="3"/>
  <c r="H11" i="3"/>
  <c r="H12" i="3"/>
</calcChain>
</file>

<file path=xl/sharedStrings.xml><?xml version="1.0" encoding="utf-8"?>
<sst xmlns="http://schemas.openxmlformats.org/spreadsheetml/2006/main" count="234" uniqueCount="109">
  <si>
    <t>E-1</t>
  </si>
  <si>
    <t>E-2</t>
  </si>
  <si>
    <t>E-3</t>
  </si>
  <si>
    <t>E-4</t>
  </si>
  <si>
    <t>BG-1</t>
  </si>
  <si>
    <t>BG-2</t>
  </si>
  <si>
    <t>BG-3</t>
  </si>
  <si>
    <t>BG-4</t>
  </si>
  <si>
    <t>Sample</t>
  </si>
  <si>
    <t>H</t>
  </si>
  <si>
    <t>Li</t>
  </si>
  <si>
    <t>Na</t>
  </si>
  <si>
    <t>K</t>
  </si>
  <si>
    <t>Al</t>
  </si>
  <si>
    <t>Ti</t>
  </si>
  <si>
    <t>Average</t>
  </si>
  <si>
    <t xml:space="preserve">Phenocryst </t>
  </si>
  <si>
    <t>EA2</t>
  </si>
  <si>
    <t>EB1</t>
  </si>
  <si>
    <t>EC2</t>
  </si>
  <si>
    <t>EE4</t>
  </si>
  <si>
    <t>LOW5</t>
  </si>
  <si>
    <t>BGA4</t>
  </si>
  <si>
    <t>BGB4</t>
  </si>
  <si>
    <t>UPM1</t>
  </si>
  <si>
    <t>Standard deviation</t>
  </si>
  <si>
    <t>Relative standard deviation (%)</t>
  </si>
  <si>
    <t>File</t>
  </si>
  <si>
    <t>Number</t>
  </si>
  <si>
    <t>BGA4_1.xl</t>
  </si>
  <si>
    <t>BGA4_2.xl</t>
  </si>
  <si>
    <t>BGA4_3.xl</t>
  </si>
  <si>
    <t>BGA4_4.xl</t>
  </si>
  <si>
    <t>BGA4_5.xl</t>
  </si>
  <si>
    <t>BGA4_6.xl</t>
  </si>
  <si>
    <t>BGA4_7.xl</t>
  </si>
  <si>
    <t>BGB4_1.xl</t>
  </si>
  <si>
    <t>BGB4_2.xl</t>
  </si>
  <si>
    <t>BGB4_3.xl</t>
  </si>
  <si>
    <t>BGB4_4.xl</t>
  </si>
  <si>
    <t>BGB4_5.xl</t>
  </si>
  <si>
    <t>LOW5_1.xl</t>
  </si>
  <si>
    <t>LOW5_2.xl</t>
  </si>
  <si>
    <t>LOW5_3.xl</t>
  </si>
  <si>
    <t>LOW5_4.xl</t>
  </si>
  <si>
    <t>LOW5_5.xl</t>
  </si>
  <si>
    <t>UPM1_1.xl</t>
  </si>
  <si>
    <t>UPM1_2.xl</t>
  </si>
  <si>
    <t>UPM1_3.xl</t>
  </si>
  <si>
    <t>UPM1_4.xl</t>
  </si>
  <si>
    <t>UPM1_5.xl</t>
  </si>
  <si>
    <t>UPM1_6.xl</t>
  </si>
  <si>
    <t>UPM1_7.xl</t>
  </si>
  <si>
    <t>UPM1_8.xl</t>
  </si>
  <si>
    <t>EA2_1.xl</t>
  </si>
  <si>
    <t>EA2_2.xl</t>
  </si>
  <si>
    <t>EA2_3.xl</t>
  </si>
  <si>
    <t>EA2_4.xl</t>
  </si>
  <si>
    <t>EA2_5.xl</t>
  </si>
  <si>
    <t>EA2_6.xl</t>
  </si>
  <si>
    <t>EA2_7.xl</t>
  </si>
  <si>
    <t>EA2_8.xl</t>
  </si>
  <si>
    <t>EB1_1.xl</t>
  </si>
  <si>
    <t>EB1_2.xl</t>
  </si>
  <si>
    <t>EB1_3.xl</t>
  </si>
  <si>
    <t>EB1_4.xl</t>
  </si>
  <si>
    <t>EB1_5.xl</t>
  </si>
  <si>
    <t>EB1_6.xl</t>
  </si>
  <si>
    <t>EB1_7.xl</t>
  </si>
  <si>
    <t>EB1_8.xl</t>
  </si>
  <si>
    <t>EB1_9.xl</t>
  </si>
  <si>
    <t>EB1_10.xl</t>
  </si>
  <si>
    <t>EB1_11.xl</t>
  </si>
  <si>
    <t>EC2_1.xl</t>
  </si>
  <si>
    <t>EC2_2.xl</t>
  </si>
  <si>
    <t>EC2_3.xl</t>
  </si>
  <si>
    <t>EC2_4.xl</t>
  </si>
  <si>
    <t>EC2_5.xl</t>
  </si>
  <si>
    <t>EC2_6.xl</t>
  </si>
  <si>
    <t>EC2_7.xl</t>
  </si>
  <si>
    <t>EE4_1.xl</t>
  </si>
  <si>
    <t>EE4_2.xl</t>
  </si>
  <si>
    <t>EE4_3.xl</t>
  </si>
  <si>
    <t>EE4_4.xl</t>
  </si>
  <si>
    <t>EE4_5.xl</t>
  </si>
  <si>
    <t>EE4_6.xl</t>
  </si>
  <si>
    <t>EE4_7.xl</t>
  </si>
  <si>
    <t>EE4_8.xl</t>
  </si>
  <si>
    <t>EE4_9.xl</t>
  </si>
  <si>
    <t>EE4_10.xl</t>
  </si>
  <si>
    <t>EE4_11.xl</t>
  </si>
  <si>
    <t>b. l. d.</t>
  </si>
  <si>
    <r>
      <rPr>
        <b/>
        <vertAlign val="superscript"/>
        <sz val="11"/>
        <color theme="1"/>
        <rFont val="Calibri"/>
        <family val="2"/>
        <charset val="238"/>
        <scheme val="minor"/>
      </rPr>
      <t>7</t>
    </r>
    <r>
      <rPr>
        <b/>
        <sz val="11"/>
        <color theme="1"/>
        <rFont val="Calibri"/>
        <family val="2"/>
        <charset val="238"/>
        <scheme val="minor"/>
      </rPr>
      <t>Li</t>
    </r>
  </si>
  <si>
    <r>
      <rPr>
        <b/>
        <vertAlign val="superscript"/>
        <sz val="11"/>
        <color theme="1"/>
        <rFont val="Calibri"/>
        <family val="2"/>
        <charset val="238"/>
        <scheme val="minor"/>
      </rPr>
      <t>23</t>
    </r>
    <r>
      <rPr>
        <b/>
        <sz val="11"/>
        <color theme="1"/>
        <rFont val="Calibri"/>
        <family val="2"/>
        <charset val="238"/>
        <scheme val="minor"/>
      </rPr>
      <t>Na</t>
    </r>
  </si>
  <si>
    <r>
      <rPr>
        <b/>
        <vertAlign val="superscript"/>
        <sz val="11"/>
        <color theme="1"/>
        <rFont val="Calibri"/>
        <family val="2"/>
        <charset val="238"/>
        <scheme val="minor"/>
      </rPr>
      <t>39</t>
    </r>
    <r>
      <rPr>
        <b/>
        <sz val="11"/>
        <color theme="1"/>
        <rFont val="Calibri"/>
        <family val="2"/>
        <charset val="238"/>
        <scheme val="minor"/>
      </rPr>
      <t>K</t>
    </r>
  </si>
  <si>
    <r>
      <rPr>
        <b/>
        <vertAlign val="superscript"/>
        <sz val="11"/>
        <color theme="1"/>
        <rFont val="Calibri"/>
        <family val="2"/>
        <charset val="238"/>
        <scheme val="minor"/>
      </rPr>
      <t>27</t>
    </r>
    <r>
      <rPr>
        <b/>
        <sz val="11"/>
        <color theme="1"/>
        <rFont val="Calibri"/>
        <family val="2"/>
        <charset val="238"/>
        <scheme val="minor"/>
      </rPr>
      <t>Al</t>
    </r>
  </si>
  <si>
    <r>
      <rPr>
        <b/>
        <vertAlign val="superscript"/>
        <sz val="11"/>
        <color theme="1"/>
        <rFont val="Calibri"/>
        <family val="2"/>
        <charset val="238"/>
        <scheme val="minor"/>
      </rPr>
      <t>49</t>
    </r>
    <r>
      <rPr>
        <b/>
        <sz val="11"/>
        <color theme="1"/>
        <rFont val="Calibri"/>
        <family val="2"/>
        <charset val="238"/>
        <scheme val="minor"/>
      </rPr>
      <t>Ti</t>
    </r>
  </si>
  <si>
    <t xml:space="preserve">Hydroxyl defect </t>
  </si>
  <si>
    <t xml:space="preserve">Hydroxyl defect  </t>
  </si>
  <si>
    <r>
      <t>M / 10</t>
    </r>
    <r>
      <rPr>
        <b/>
        <vertAlign val="superscript"/>
        <sz val="11"/>
        <color theme="1"/>
        <rFont val="Calibri"/>
        <family val="2"/>
        <charset val="238"/>
        <scheme val="minor"/>
      </rPr>
      <t>6</t>
    </r>
    <r>
      <rPr>
        <b/>
        <sz val="11"/>
        <color theme="1"/>
        <rFont val="Calibri"/>
        <family val="2"/>
        <charset val="238"/>
        <scheme val="minor"/>
      </rPr>
      <t>Si</t>
    </r>
  </si>
  <si>
    <t>Wt% Ppm</t>
  </si>
  <si>
    <t>Data are presented on distinct plots for each analyzed phenocryst fragment (from E-1 to BG-4).</t>
  </si>
  <si>
    <t>Relative standard deviations of the concentrations of each trace elements for each phenocryst fragments are also presented (Relative standard deviations).</t>
  </si>
  <si>
    <t>Concentration of hydroxyl defects is lacking in E-4 and BG-2.</t>
  </si>
  <si>
    <t>Data are also available in table format (Data).</t>
  </si>
  <si>
    <t>Trace element concentrations along transects</t>
  </si>
  <si>
    <t>Dist. From edge (micrometers)</t>
  </si>
  <si>
    <t>American Mineralogist: June 2017 Deposit AM-17-65861</t>
  </si>
  <si>
    <t>Biró et al.: Hydrogen loss from quartz in ignimbrites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</si>
</sst>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rgb="FF000000"/>
      <name val="Lucida Grande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2" borderId="0" xfId="0" applyFill="1"/>
    <xf numFmtId="164" fontId="0" fillId="2" borderId="0" xfId="0" applyNumberFormat="1" applyFill="1" applyAlignment="1">
      <alignment horizontal="center" vertical="center"/>
    </xf>
    <xf numFmtId="0" fontId="3" fillId="0" borderId="0" xfId="0" applyFont="1"/>
    <xf numFmtId="164" fontId="0" fillId="0" borderId="0" xfId="0" applyNumberForma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0" fillId="2" borderId="0" xfId="0" applyNumberFormat="1" applyFill="1"/>
    <xf numFmtId="2" fontId="0" fillId="2" borderId="0" xfId="0" applyNumberForma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H</c:v>
          </c:tx>
          <c:spPr>
            <a:ln w="19050"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square"/>
            <c:size val="7"/>
            <c:spPr>
              <a:noFill/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xVal>
            <c:numRef>
              <c:f>Data!$D$34:$D$41</c:f>
              <c:numCache>
                <c:formatCode>General</c:formatCode>
                <c:ptCount val="8"/>
                <c:pt idx="0">
                  <c:v>100.0</c:v>
                </c:pt>
                <c:pt idx="1">
                  <c:v>250.0</c:v>
                </c:pt>
                <c:pt idx="2">
                  <c:v>400.0</c:v>
                </c:pt>
                <c:pt idx="3">
                  <c:v>550.0</c:v>
                </c:pt>
                <c:pt idx="4">
                  <c:v>700.0</c:v>
                </c:pt>
                <c:pt idx="5">
                  <c:v>850.0</c:v>
                </c:pt>
                <c:pt idx="6">
                  <c:v>1000.0</c:v>
                </c:pt>
                <c:pt idx="7">
                  <c:v>1150.0</c:v>
                </c:pt>
              </c:numCache>
            </c:numRef>
          </c:xVal>
          <c:yVal>
            <c:numRef>
              <c:f>Data!$L$34:$L$41</c:f>
              <c:numCache>
                <c:formatCode>0.0</c:formatCode>
                <c:ptCount val="8"/>
                <c:pt idx="0">
                  <c:v>61.93196374622355</c:v>
                </c:pt>
                <c:pt idx="1">
                  <c:v>74.66604471299092</c:v>
                </c:pt>
                <c:pt idx="2">
                  <c:v>71.05877945619335</c:v>
                </c:pt>
                <c:pt idx="3">
                  <c:v>74.57912265861025</c:v>
                </c:pt>
                <c:pt idx="4">
                  <c:v>71.58031178247734</c:v>
                </c:pt>
                <c:pt idx="5">
                  <c:v>66.40844954682778</c:v>
                </c:pt>
                <c:pt idx="6">
                  <c:v>70.84147432024167</c:v>
                </c:pt>
                <c:pt idx="7">
                  <c:v>66.79959879154078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B6BF-4A19-AA5A-0534A78C7264}"/>
            </c:ext>
          </c:extLst>
        </c:ser>
        <c:ser>
          <c:idx val="1"/>
          <c:order val="1"/>
          <c:tx>
            <c:v>7Li</c:v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95000"/>
                  <a:lumOff val="5000"/>
                </a:schemeClr>
              </a:solidFill>
              <a:ln>
                <a:noFill/>
              </a:ln>
            </c:spPr>
          </c:marker>
          <c:xVal>
            <c:numRef>
              <c:f>Data!$D$34:$D$41</c:f>
              <c:numCache>
                <c:formatCode>General</c:formatCode>
                <c:ptCount val="8"/>
                <c:pt idx="0">
                  <c:v>100.0</c:v>
                </c:pt>
                <c:pt idx="1">
                  <c:v>250.0</c:v>
                </c:pt>
                <c:pt idx="2">
                  <c:v>400.0</c:v>
                </c:pt>
                <c:pt idx="3">
                  <c:v>550.0</c:v>
                </c:pt>
                <c:pt idx="4">
                  <c:v>700.0</c:v>
                </c:pt>
                <c:pt idx="5">
                  <c:v>850.0</c:v>
                </c:pt>
                <c:pt idx="6">
                  <c:v>1000.0</c:v>
                </c:pt>
                <c:pt idx="7">
                  <c:v>1150.0</c:v>
                </c:pt>
              </c:numCache>
            </c:numRef>
          </c:xVal>
          <c:yVal>
            <c:numRef>
              <c:f>Data!$M$34:$M$41</c:f>
              <c:numCache>
                <c:formatCode>0.0</c:formatCode>
                <c:ptCount val="8"/>
                <c:pt idx="0">
                  <c:v>1747.115971110944</c:v>
                </c:pt>
                <c:pt idx="1">
                  <c:v>2252.360932127936</c:v>
                </c:pt>
                <c:pt idx="2">
                  <c:v>1859.782764278934</c:v>
                </c:pt>
                <c:pt idx="3">
                  <c:v>2623.215063213658</c:v>
                </c:pt>
                <c:pt idx="4">
                  <c:v>1513.104634080467</c:v>
                </c:pt>
                <c:pt idx="5">
                  <c:v>2072.261220111403</c:v>
                </c:pt>
                <c:pt idx="6">
                  <c:v>1546.188866021584</c:v>
                </c:pt>
                <c:pt idx="7">
                  <c:v>978.4492513586178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B6BF-4A19-AA5A-0534A78C7264}"/>
            </c:ext>
          </c:extLst>
        </c:ser>
        <c:ser>
          <c:idx val="2"/>
          <c:order val="2"/>
          <c:tx>
            <c:v>23Na</c:v>
          </c:tx>
          <c:spPr>
            <a:ln w="19050"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Data!$D$34:$D$41</c:f>
              <c:numCache>
                <c:formatCode>General</c:formatCode>
                <c:ptCount val="8"/>
                <c:pt idx="0">
                  <c:v>100.0</c:v>
                </c:pt>
                <c:pt idx="1">
                  <c:v>250.0</c:v>
                </c:pt>
                <c:pt idx="2">
                  <c:v>400.0</c:v>
                </c:pt>
                <c:pt idx="3">
                  <c:v>550.0</c:v>
                </c:pt>
                <c:pt idx="4">
                  <c:v>700.0</c:v>
                </c:pt>
                <c:pt idx="5">
                  <c:v>850.0</c:v>
                </c:pt>
                <c:pt idx="6">
                  <c:v>1000.0</c:v>
                </c:pt>
                <c:pt idx="7">
                  <c:v>1150.0</c:v>
                </c:pt>
              </c:numCache>
            </c:numRef>
          </c:xVal>
          <c:yVal>
            <c:numRef>
              <c:f>Data!$N$34:$N$41</c:f>
              <c:numCache>
                <c:formatCode>0.0</c:formatCode>
                <c:ptCount val="8"/>
                <c:pt idx="0">
                  <c:v>400.0601506593783</c:v>
                </c:pt>
                <c:pt idx="1">
                  <c:v>561.2710821732762</c:v>
                </c:pt>
                <c:pt idx="2">
                  <c:v>642.8633656974574</c:v>
                </c:pt>
                <c:pt idx="3">
                  <c:v>557.5383997519493</c:v>
                </c:pt>
                <c:pt idx="4">
                  <c:v>845.4178874051804</c:v>
                </c:pt>
                <c:pt idx="5">
                  <c:v>607.2272756809078</c:v>
                </c:pt>
                <c:pt idx="6">
                  <c:v>734.5132678188788</c:v>
                </c:pt>
                <c:pt idx="7">
                  <c:v>603.6651286627782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B6BF-4A19-AA5A-0534A78C7264}"/>
            </c:ext>
          </c:extLst>
        </c:ser>
        <c:ser>
          <c:idx val="3"/>
          <c:order val="3"/>
          <c:tx>
            <c:v>39K</c:v>
          </c:tx>
          <c:spPr>
            <a:ln w="19050"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triangle"/>
            <c:size val="7"/>
            <c:spPr>
              <a:solidFill>
                <a:schemeClr val="tx1">
                  <a:lumMod val="95000"/>
                  <a:lumOff val="5000"/>
                </a:schemeClr>
              </a:solidFill>
              <a:ln>
                <a:noFill/>
              </a:ln>
            </c:spPr>
          </c:marker>
          <c:xVal>
            <c:numRef>
              <c:f>Data!$D$34:$D$41</c:f>
              <c:numCache>
                <c:formatCode>General</c:formatCode>
                <c:ptCount val="8"/>
                <c:pt idx="0">
                  <c:v>100.0</c:v>
                </c:pt>
                <c:pt idx="1">
                  <c:v>250.0</c:v>
                </c:pt>
                <c:pt idx="2">
                  <c:v>400.0</c:v>
                </c:pt>
                <c:pt idx="3">
                  <c:v>550.0</c:v>
                </c:pt>
                <c:pt idx="4">
                  <c:v>700.0</c:v>
                </c:pt>
                <c:pt idx="5">
                  <c:v>850.0</c:v>
                </c:pt>
                <c:pt idx="6">
                  <c:v>1000.0</c:v>
                </c:pt>
                <c:pt idx="7">
                  <c:v>1150.0</c:v>
                </c:pt>
              </c:numCache>
            </c:numRef>
          </c:xVal>
          <c:yVal>
            <c:numRef>
              <c:f>Data!$O$34:$O$41</c:f>
              <c:numCache>
                <c:formatCode>0.0</c:formatCode>
                <c:ptCount val="8"/>
                <c:pt idx="0">
                  <c:v>358.4074840305844</c:v>
                </c:pt>
                <c:pt idx="1">
                  <c:v>220.0584417716328</c:v>
                </c:pt>
                <c:pt idx="2">
                  <c:v>320.4000023200558</c:v>
                </c:pt>
                <c:pt idx="3">
                  <c:v>319.1793591109093</c:v>
                </c:pt>
                <c:pt idx="4">
                  <c:v>364.4949876951293</c:v>
                </c:pt>
                <c:pt idx="5">
                  <c:v>233.6394713393196</c:v>
                </c:pt>
                <c:pt idx="6">
                  <c:v>309.9390591714823</c:v>
                </c:pt>
                <c:pt idx="7">
                  <c:v>219.1988624670487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B6BF-4A19-AA5A-0534A78C7264}"/>
            </c:ext>
          </c:extLst>
        </c:ser>
        <c:ser>
          <c:idx val="4"/>
          <c:order val="4"/>
          <c:tx>
            <c:v>27Al</c:v>
          </c:tx>
          <c:spPr>
            <a:ln w="19050"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95000"/>
                  <a:lumOff val="5000"/>
                </a:schemeClr>
              </a:solidFill>
              <a:ln>
                <a:noFill/>
              </a:ln>
            </c:spPr>
          </c:marker>
          <c:xVal>
            <c:numRef>
              <c:f>Data!$D$34:$D$41</c:f>
              <c:numCache>
                <c:formatCode>General</c:formatCode>
                <c:ptCount val="8"/>
                <c:pt idx="0">
                  <c:v>100.0</c:v>
                </c:pt>
                <c:pt idx="1">
                  <c:v>250.0</c:v>
                </c:pt>
                <c:pt idx="2">
                  <c:v>400.0</c:v>
                </c:pt>
                <c:pt idx="3">
                  <c:v>550.0</c:v>
                </c:pt>
                <c:pt idx="4">
                  <c:v>700.0</c:v>
                </c:pt>
                <c:pt idx="5">
                  <c:v>850.0</c:v>
                </c:pt>
                <c:pt idx="6">
                  <c:v>1000.0</c:v>
                </c:pt>
                <c:pt idx="7">
                  <c:v>1150.0</c:v>
                </c:pt>
              </c:numCache>
            </c:numRef>
          </c:xVal>
          <c:yVal>
            <c:numRef>
              <c:f>Data!$P$34:$P$41</c:f>
              <c:numCache>
                <c:formatCode>0.0</c:formatCode>
                <c:ptCount val="8"/>
                <c:pt idx="0">
                  <c:v>987.7217265831658</c:v>
                </c:pt>
                <c:pt idx="1">
                  <c:v>371.7760227515226</c:v>
                </c:pt>
                <c:pt idx="2">
                  <c:v>346.663805633415</c:v>
                </c:pt>
                <c:pt idx="3">
                  <c:v>405.2384555953001</c:v>
                </c:pt>
                <c:pt idx="4">
                  <c:v>377.3015785423129</c:v>
                </c:pt>
                <c:pt idx="5">
                  <c:v>834.3518835358451</c:v>
                </c:pt>
                <c:pt idx="6">
                  <c:v>1624.614783576097</c:v>
                </c:pt>
                <c:pt idx="7">
                  <c:v>1213.993761833026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B6BF-4A19-AA5A-0534A78C7264}"/>
            </c:ext>
          </c:extLst>
        </c:ser>
        <c:ser>
          <c:idx val="5"/>
          <c:order val="5"/>
          <c:tx>
            <c:v>49Ti</c:v>
          </c:tx>
          <c:spPr>
            <a:ln w="19050"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xVal>
            <c:numRef>
              <c:f>Data!$D$34:$D$41</c:f>
              <c:numCache>
                <c:formatCode>General</c:formatCode>
                <c:ptCount val="8"/>
                <c:pt idx="0">
                  <c:v>100.0</c:v>
                </c:pt>
                <c:pt idx="1">
                  <c:v>250.0</c:v>
                </c:pt>
                <c:pt idx="2">
                  <c:v>400.0</c:v>
                </c:pt>
                <c:pt idx="3">
                  <c:v>550.0</c:v>
                </c:pt>
                <c:pt idx="4">
                  <c:v>700.0</c:v>
                </c:pt>
                <c:pt idx="5">
                  <c:v>850.0</c:v>
                </c:pt>
                <c:pt idx="6">
                  <c:v>1000.0</c:v>
                </c:pt>
                <c:pt idx="7">
                  <c:v>1150.0</c:v>
                </c:pt>
              </c:numCache>
            </c:numRef>
          </c:xVal>
          <c:yVal>
            <c:numRef>
              <c:f>Data!$Q$34:$Q$41</c:f>
              <c:numCache>
                <c:formatCode>0.0</c:formatCode>
                <c:ptCount val="8"/>
                <c:pt idx="0">
                  <c:v>96.01806262838337</c:v>
                </c:pt>
                <c:pt idx="1">
                  <c:v>79.55373914455272</c:v>
                </c:pt>
                <c:pt idx="2">
                  <c:v>63.56065012619905</c:v>
                </c:pt>
                <c:pt idx="3">
                  <c:v>74.56715907147867</c:v>
                </c:pt>
                <c:pt idx="4">
                  <c:v>96.4637248380246</c:v>
                </c:pt>
                <c:pt idx="5">
                  <c:v>63.07999260337033</c:v>
                </c:pt>
                <c:pt idx="6">
                  <c:v>87.16260434182351</c:v>
                </c:pt>
                <c:pt idx="7">
                  <c:v>91.51354001370368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B6BF-4A19-AA5A-0534A78C72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92064"/>
        <c:axId val="-211190288"/>
      </c:scatterChart>
      <c:valAx>
        <c:axId val="-21119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hu-HU" sz="1800"/>
                  <a:t>Distance from edge (micrometers)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211190288"/>
        <c:crossesAt val="0.1"/>
        <c:crossBetween val="midCat"/>
        <c:majorUnit val="250.0"/>
      </c:valAx>
      <c:valAx>
        <c:axId val="-211190288"/>
        <c:scaling>
          <c:logBase val="10.0"/>
          <c:orientation val="minMax"/>
          <c:max val="4000.0"/>
          <c:min val="10.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hu-HU" sz="1800" b="1" i="0" baseline="0"/>
                  <a:t>Trace element concentration (N/10</a:t>
                </a:r>
                <a:r>
                  <a:rPr lang="hu-HU" sz="1800" b="1" i="0" baseline="30000"/>
                  <a:t>6</a:t>
                </a:r>
                <a:r>
                  <a:rPr lang="hu-HU" sz="1800" b="1" i="0" baseline="0"/>
                  <a:t> Si)</a:t>
                </a:r>
                <a:endParaRPr lang="hu-HU" sz="1800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211192064"/>
        <c:crossesAt val="-1.0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4" l="0.700000000000001" r="0.700000000000001" t="0.750000000000004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H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Data!$D$23:$D$33</c:f>
              <c:numCache>
                <c:formatCode>General</c:formatCode>
                <c:ptCount val="11"/>
                <c:pt idx="0">
                  <c:v>100.0</c:v>
                </c:pt>
                <c:pt idx="1">
                  <c:v>250.0</c:v>
                </c:pt>
                <c:pt idx="2">
                  <c:v>400.0</c:v>
                </c:pt>
                <c:pt idx="3">
                  <c:v>550.0</c:v>
                </c:pt>
                <c:pt idx="4">
                  <c:v>700.0</c:v>
                </c:pt>
                <c:pt idx="5">
                  <c:v>850.0</c:v>
                </c:pt>
                <c:pt idx="6">
                  <c:v>1000.0</c:v>
                </c:pt>
                <c:pt idx="7">
                  <c:v>1150.0</c:v>
                </c:pt>
                <c:pt idx="8">
                  <c:v>1300.0</c:v>
                </c:pt>
                <c:pt idx="9">
                  <c:v>1450.0</c:v>
                </c:pt>
                <c:pt idx="10">
                  <c:v>1600.0</c:v>
                </c:pt>
              </c:numCache>
            </c:numRef>
          </c:xVal>
          <c:yVal>
            <c:numRef>
              <c:f>Data!$L$23:$L$32</c:f>
              <c:numCache>
                <c:formatCode>0.0</c:formatCode>
                <c:ptCount val="10"/>
                <c:pt idx="0">
                  <c:v>71.71540492610837</c:v>
                </c:pt>
                <c:pt idx="1">
                  <c:v>76.74682167487684</c:v>
                </c:pt>
                <c:pt idx="2">
                  <c:v>63.77852216748767</c:v>
                </c:pt>
                <c:pt idx="3">
                  <c:v>69.30599408866995</c:v>
                </c:pt>
                <c:pt idx="4">
                  <c:v>62.64468177339899</c:v>
                </c:pt>
                <c:pt idx="5">
                  <c:v>66.25879802955664</c:v>
                </c:pt>
                <c:pt idx="6">
                  <c:v>64.13284729064038</c:v>
                </c:pt>
                <c:pt idx="7">
                  <c:v>59.31402561576354</c:v>
                </c:pt>
                <c:pt idx="8">
                  <c:v>56.40855960591133</c:v>
                </c:pt>
                <c:pt idx="9">
                  <c:v>52.65271330049261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26E-4DF3-A4F1-2F3F9BBACC2F}"/>
            </c:ext>
          </c:extLst>
        </c:ser>
        <c:ser>
          <c:idx val="3"/>
          <c:order val="1"/>
          <c:tx>
            <c:v>7Li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Data!$D$23:$D$33</c:f>
              <c:numCache>
                <c:formatCode>General</c:formatCode>
                <c:ptCount val="11"/>
                <c:pt idx="0">
                  <c:v>100.0</c:v>
                </c:pt>
                <c:pt idx="1">
                  <c:v>250.0</c:v>
                </c:pt>
                <c:pt idx="2">
                  <c:v>400.0</c:v>
                </c:pt>
                <c:pt idx="3">
                  <c:v>550.0</c:v>
                </c:pt>
                <c:pt idx="4">
                  <c:v>700.0</c:v>
                </c:pt>
                <c:pt idx="5">
                  <c:v>850.0</c:v>
                </c:pt>
                <c:pt idx="6">
                  <c:v>1000.0</c:v>
                </c:pt>
                <c:pt idx="7">
                  <c:v>1150.0</c:v>
                </c:pt>
                <c:pt idx="8">
                  <c:v>1300.0</c:v>
                </c:pt>
                <c:pt idx="9">
                  <c:v>1450.0</c:v>
                </c:pt>
                <c:pt idx="10">
                  <c:v>1600.0</c:v>
                </c:pt>
              </c:numCache>
            </c:numRef>
          </c:xVal>
          <c:yVal>
            <c:numRef>
              <c:f>Data!$M$23:$M$33</c:f>
              <c:numCache>
                <c:formatCode>0.0</c:formatCode>
                <c:ptCount val="11"/>
                <c:pt idx="0">
                  <c:v>1347.846037030544</c:v>
                </c:pt>
                <c:pt idx="1">
                  <c:v>1154.127310131089</c:v>
                </c:pt>
                <c:pt idx="2">
                  <c:v>1107.579206484955</c:v>
                </c:pt>
                <c:pt idx="3">
                  <c:v>1457.122702720374</c:v>
                </c:pt>
                <c:pt idx="4">
                  <c:v>1373.20863931393</c:v>
                </c:pt>
                <c:pt idx="5">
                  <c:v>1642.737969167003</c:v>
                </c:pt>
                <c:pt idx="6">
                  <c:v>1319.748332737534</c:v>
                </c:pt>
                <c:pt idx="7">
                  <c:v>2004.861991928308</c:v>
                </c:pt>
                <c:pt idx="8">
                  <c:v>1569.418699632118</c:v>
                </c:pt>
                <c:pt idx="9">
                  <c:v>1384.97884171651</c:v>
                </c:pt>
                <c:pt idx="10">
                  <c:v>1754.849792219869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26E-4DF3-A4F1-2F3F9BBACC2F}"/>
            </c:ext>
          </c:extLst>
        </c:ser>
        <c:ser>
          <c:idx val="4"/>
          <c:order val="2"/>
          <c:tx>
            <c:v>23Na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diamond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Data!$D$23:$D$33</c:f>
              <c:numCache>
                <c:formatCode>General</c:formatCode>
                <c:ptCount val="11"/>
                <c:pt idx="0">
                  <c:v>100.0</c:v>
                </c:pt>
                <c:pt idx="1">
                  <c:v>250.0</c:v>
                </c:pt>
                <c:pt idx="2">
                  <c:v>400.0</c:v>
                </c:pt>
                <c:pt idx="3">
                  <c:v>550.0</c:v>
                </c:pt>
                <c:pt idx="4">
                  <c:v>700.0</c:v>
                </c:pt>
                <c:pt idx="5">
                  <c:v>850.0</c:v>
                </c:pt>
                <c:pt idx="6">
                  <c:v>1000.0</c:v>
                </c:pt>
                <c:pt idx="7">
                  <c:v>1150.0</c:v>
                </c:pt>
                <c:pt idx="8">
                  <c:v>1300.0</c:v>
                </c:pt>
                <c:pt idx="9">
                  <c:v>1450.0</c:v>
                </c:pt>
                <c:pt idx="10">
                  <c:v>1600.0</c:v>
                </c:pt>
              </c:numCache>
            </c:numRef>
          </c:xVal>
          <c:yVal>
            <c:numRef>
              <c:f>Data!$N$23:$N$33</c:f>
              <c:numCache>
                <c:formatCode>0.0</c:formatCode>
                <c:ptCount val="11"/>
                <c:pt idx="0">
                  <c:v>442.2921834249434</c:v>
                </c:pt>
                <c:pt idx="1">
                  <c:v>705.2262035018778</c:v>
                </c:pt>
                <c:pt idx="2">
                  <c:v>284.7003885855913</c:v>
                </c:pt>
                <c:pt idx="3">
                  <c:v>344.0516639922187</c:v>
                </c:pt>
                <c:pt idx="4">
                  <c:v>383.338905895029</c:v>
                </c:pt>
                <c:pt idx="5">
                  <c:v>329.301857791166</c:v>
                </c:pt>
                <c:pt idx="6">
                  <c:v>316.5705747302295</c:v>
                </c:pt>
                <c:pt idx="7">
                  <c:v>499.489732700023</c:v>
                </c:pt>
                <c:pt idx="8">
                  <c:v>642.1963463534062</c:v>
                </c:pt>
                <c:pt idx="9">
                  <c:v>807.2210140945796</c:v>
                </c:pt>
                <c:pt idx="10">
                  <c:v>410.371058652862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26E-4DF3-A4F1-2F3F9BBACC2F}"/>
            </c:ext>
          </c:extLst>
        </c:ser>
        <c:ser>
          <c:idx val="5"/>
          <c:order val="3"/>
          <c:tx>
            <c:v>39K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triangle"/>
            <c:size val="7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Data!$D$23:$D$33</c:f>
              <c:numCache>
                <c:formatCode>General</c:formatCode>
                <c:ptCount val="11"/>
                <c:pt idx="0">
                  <c:v>100.0</c:v>
                </c:pt>
                <c:pt idx="1">
                  <c:v>250.0</c:v>
                </c:pt>
                <c:pt idx="2">
                  <c:v>400.0</c:v>
                </c:pt>
                <c:pt idx="3">
                  <c:v>550.0</c:v>
                </c:pt>
                <c:pt idx="4">
                  <c:v>700.0</c:v>
                </c:pt>
                <c:pt idx="5">
                  <c:v>850.0</c:v>
                </c:pt>
                <c:pt idx="6">
                  <c:v>1000.0</c:v>
                </c:pt>
                <c:pt idx="7">
                  <c:v>1150.0</c:v>
                </c:pt>
                <c:pt idx="8">
                  <c:v>1300.0</c:v>
                </c:pt>
                <c:pt idx="9">
                  <c:v>1450.0</c:v>
                </c:pt>
                <c:pt idx="10">
                  <c:v>1600.0</c:v>
                </c:pt>
              </c:numCache>
            </c:numRef>
          </c:xVal>
          <c:yVal>
            <c:numRef>
              <c:f>Data!$O$23:$O$33</c:f>
              <c:numCache>
                <c:formatCode>0.0</c:formatCode>
                <c:ptCount val="11"/>
                <c:pt idx="0">
                  <c:v>284.1902121395196</c:v>
                </c:pt>
                <c:pt idx="1">
                  <c:v>139.9339464124417</c:v>
                </c:pt>
                <c:pt idx="2">
                  <c:v>249.5961771080188</c:v>
                </c:pt>
                <c:pt idx="3">
                  <c:v>316.8076857883458</c:v>
                </c:pt>
                <c:pt idx="4">
                  <c:v>336.6345209238178</c:v>
                </c:pt>
                <c:pt idx="5">
                  <c:v>267.3402422804592</c:v>
                </c:pt>
                <c:pt idx="6">
                  <c:v>227.8748508575352</c:v>
                </c:pt>
                <c:pt idx="7">
                  <c:v>220.3216835950838</c:v>
                </c:pt>
                <c:pt idx="8">
                  <c:v>279.7929081571914</c:v>
                </c:pt>
                <c:pt idx="9">
                  <c:v>204.1826007502366</c:v>
                </c:pt>
                <c:pt idx="10">
                  <c:v>327.4441295650234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26E-4DF3-A4F1-2F3F9BBACC2F}"/>
            </c:ext>
          </c:extLst>
        </c:ser>
        <c:ser>
          <c:idx val="1"/>
          <c:order val="4"/>
          <c:tx>
            <c:v>27Al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squar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Data!$D$23:$D$33</c:f>
              <c:numCache>
                <c:formatCode>General</c:formatCode>
                <c:ptCount val="11"/>
                <c:pt idx="0">
                  <c:v>100.0</c:v>
                </c:pt>
                <c:pt idx="1">
                  <c:v>250.0</c:v>
                </c:pt>
                <c:pt idx="2">
                  <c:v>400.0</c:v>
                </c:pt>
                <c:pt idx="3">
                  <c:v>550.0</c:v>
                </c:pt>
                <c:pt idx="4">
                  <c:v>700.0</c:v>
                </c:pt>
                <c:pt idx="5">
                  <c:v>850.0</c:v>
                </c:pt>
                <c:pt idx="6">
                  <c:v>1000.0</c:v>
                </c:pt>
                <c:pt idx="7">
                  <c:v>1150.0</c:v>
                </c:pt>
                <c:pt idx="8">
                  <c:v>1300.0</c:v>
                </c:pt>
                <c:pt idx="9">
                  <c:v>1450.0</c:v>
                </c:pt>
                <c:pt idx="10">
                  <c:v>1600.0</c:v>
                </c:pt>
              </c:numCache>
            </c:numRef>
          </c:xVal>
          <c:yVal>
            <c:numRef>
              <c:f>Data!$P$23:$P$33</c:f>
              <c:numCache>
                <c:formatCode>0.0</c:formatCode>
                <c:ptCount val="11"/>
                <c:pt idx="0">
                  <c:v>1012.903968617397</c:v>
                </c:pt>
                <c:pt idx="1">
                  <c:v>260.237177796678</c:v>
                </c:pt>
                <c:pt idx="2">
                  <c:v>214.750008305146</c:v>
                </c:pt>
                <c:pt idx="3">
                  <c:v>149.6135231254399</c:v>
                </c:pt>
                <c:pt idx="4">
                  <c:v>157.6870761873691</c:v>
                </c:pt>
                <c:pt idx="5">
                  <c:v>160.0660813235197</c:v>
                </c:pt>
                <c:pt idx="6">
                  <c:v>155.0364723947163</c:v>
                </c:pt>
                <c:pt idx="7">
                  <c:v>159.5685436171234</c:v>
                </c:pt>
                <c:pt idx="8">
                  <c:v>166.3349650485378</c:v>
                </c:pt>
                <c:pt idx="9">
                  <c:v>167.0987830998745</c:v>
                </c:pt>
                <c:pt idx="10">
                  <c:v>182.3904159444714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026E-4DF3-A4F1-2F3F9BBACC2F}"/>
            </c:ext>
          </c:extLst>
        </c:ser>
        <c:ser>
          <c:idx val="2"/>
          <c:order val="5"/>
          <c:tx>
            <c:v>49Ti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Data!$D$23:$D$33</c:f>
              <c:numCache>
                <c:formatCode>General</c:formatCode>
                <c:ptCount val="11"/>
                <c:pt idx="0">
                  <c:v>100.0</c:v>
                </c:pt>
                <c:pt idx="1">
                  <c:v>250.0</c:v>
                </c:pt>
                <c:pt idx="2">
                  <c:v>400.0</c:v>
                </c:pt>
                <c:pt idx="3">
                  <c:v>550.0</c:v>
                </c:pt>
                <c:pt idx="4">
                  <c:v>700.0</c:v>
                </c:pt>
                <c:pt idx="5">
                  <c:v>850.0</c:v>
                </c:pt>
                <c:pt idx="6">
                  <c:v>1000.0</c:v>
                </c:pt>
                <c:pt idx="7">
                  <c:v>1150.0</c:v>
                </c:pt>
                <c:pt idx="8">
                  <c:v>1300.0</c:v>
                </c:pt>
                <c:pt idx="9">
                  <c:v>1450.0</c:v>
                </c:pt>
                <c:pt idx="10">
                  <c:v>1600.0</c:v>
                </c:pt>
              </c:numCache>
            </c:numRef>
          </c:xVal>
          <c:yVal>
            <c:numRef>
              <c:f>Data!$Q$23:$Q$25</c:f>
              <c:numCache>
                <c:formatCode>0.0</c:formatCode>
                <c:ptCount val="3"/>
                <c:pt idx="0">
                  <c:v>119.1700389918991</c:v>
                </c:pt>
                <c:pt idx="1">
                  <c:v>115.7692695055195</c:v>
                </c:pt>
                <c:pt idx="2">
                  <c:v>114.2587880132688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026E-4DF3-A4F1-2F3F9BBACC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284800"/>
        <c:axId val="-211282096"/>
      </c:scatterChart>
      <c:valAx>
        <c:axId val="-21128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hu-HU" sz="1800" b="1" i="0" baseline="0">
                    <a:effectLst/>
                  </a:rPr>
                  <a:t>Distance from edge (micrometers)</a:t>
                </a:r>
                <a:endParaRPr lang="hu-HU" sz="16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211282096"/>
        <c:crossesAt val="0.1"/>
        <c:crossBetween val="midCat"/>
        <c:majorUnit val="250.0"/>
      </c:valAx>
      <c:valAx>
        <c:axId val="-211282096"/>
        <c:scaling>
          <c:logBase val="10.0"/>
          <c:orientation val="minMax"/>
          <c:max val="4000.0"/>
          <c:min val="10.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hu-HU" sz="1800" b="1" i="0" baseline="0"/>
                  <a:t>Trace element concentration (N/10</a:t>
                </a:r>
                <a:r>
                  <a:rPr lang="hu-HU" sz="1800" b="1" i="0" baseline="30000"/>
                  <a:t>6</a:t>
                </a:r>
                <a:r>
                  <a:rPr lang="hu-HU" sz="1800" b="1" i="0" baseline="0"/>
                  <a:t> Si)</a:t>
                </a:r>
                <a:endParaRPr lang="hu-HU" sz="1800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211284800"/>
        <c:crossesAt val="-1.0"/>
        <c:crossBetween val="midCat"/>
        <c:majorUnit val="10.0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4" l="0.700000000000001" r="0.700000000000001" t="0.750000000000004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H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Data!$D$16:$D$22</c:f>
              <c:numCache>
                <c:formatCode>General</c:formatCode>
                <c:ptCount val="7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  <c:pt idx="5">
                  <c:v>800.0</c:v>
                </c:pt>
                <c:pt idx="6">
                  <c:v>950.0</c:v>
                </c:pt>
              </c:numCache>
            </c:numRef>
          </c:xVal>
          <c:yVal>
            <c:numRef>
              <c:f>Data!$L$16:$L$22</c:f>
              <c:numCache>
                <c:formatCode>0.0</c:formatCode>
                <c:ptCount val="7"/>
                <c:pt idx="0">
                  <c:v>31.10511558045971</c:v>
                </c:pt>
                <c:pt idx="1">
                  <c:v>31.14248177165314</c:v>
                </c:pt>
                <c:pt idx="2">
                  <c:v>31.24258531453674</c:v>
                </c:pt>
                <c:pt idx="3">
                  <c:v>33.2497411689393</c:v>
                </c:pt>
                <c:pt idx="4">
                  <c:v>29.42435541248342</c:v>
                </c:pt>
                <c:pt idx="5">
                  <c:v>22.65695386089886</c:v>
                </c:pt>
                <c:pt idx="6">
                  <c:v>24.06326814234889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5DC-4908-A70F-25D3609735A9}"/>
            </c:ext>
          </c:extLst>
        </c:ser>
        <c:ser>
          <c:idx val="3"/>
          <c:order val="1"/>
          <c:tx>
            <c:v>7Li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Data!$D$16:$D$22</c:f>
              <c:numCache>
                <c:formatCode>General</c:formatCode>
                <c:ptCount val="7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  <c:pt idx="5">
                  <c:v>800.0</c:v>
                </c:pt>
                <c:pt idx="6">
                  <c:v>950.0</c:v>
                </c:pt>
              </c:numCache>
            </c:numRef>
          </c:xVal>
          <c:yVal>
            <c:numRef>
              <c:f>Data!$M$16:$M$22</c:f>
              <c:numCache>
                <c:formatCode>0.0</c:formatCode>
                <c:ptCount val="7"/>
                <c:pt idx="0">
                  <c:v>1133.525228487013</c:v>
                </c:pt>
                <c:pt idx="1">
                  <c:v>1936.263218889831</c:v>
                </c:pt>
                <c:pt idx="2">
                  <c:v>1989.265918911138</c:v>
                </c:pt>
                <c:pt idx="3">
                  <c:v>1324.745997091224</c:v>
                </c:pt>
                <c:pt idx="4">
                  <c:v>1799.560098868461</c:v>
                </c:pt>
                <c:pt idx="5">
                  <c:v>1236.521389919793</c:v>
                </c:pt>
                <c:pt idx="6">
                  <c:v>2983.845478227623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5DC-4908-A70F-25D3609735A9}"/>
            </c:ext>
          </c:extLst>
        </c:ser>
        <c:ser>
          <c:idx val="4"/>
          <c:order val="2"/>
          <c:tx>
            <c:v>23Na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diamond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Data!$D$16:$D$22</c:f>
              <c:numCache>
                <c:formatCode>General</c:formatCode>
                <c:ptCount val="7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  <c:pt idx="5">
                  <c:v>800.0</c:v>
                </c:pt>
                <c:pt idx="6">
                  <c:v>950.0</c:v>
                </c:pt>
              </c:numCache>
            </c:numRef>
          </c:xVal>
          <c:yVal>
            <c:numRef>
              <c:f>Data!$N$16:$N$22</c:f>
              <c:numCache>
                <c:formatCode>0.0</c:formatCode>
                <c:ptCount val="7"/>
                <c:pt idx="0">
                  <c:v>488.3840362103342</c:v>
                </c:pt>
                <c:pt idx="1">
                  <c:v>419.2513602558719</c:v>
                </c:pt>
                <c:pt idx="2">
                  <c:v>417.4001781963338</c:v>
                </c:pt>
                <c:pt idx="3">
                  <c:v>482.1820474892502</c:v>
                </c:pt>
                <c:pt idx="4">
                  <c:v>485.1877898007411</c:v>
                </c:pt>
                <c:pt idx="5">
                  <c:v>332.4058856057053</c:v>
                </c:pt>
                <c:pt idx="6">
                  <c:v>368.5575871910826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5DC-4908-A70F-25D3609735A9}"/>
            </c:ext>
          </c:extLst>
        </c:ser>
        <c:ser>
          <c:idx val="5"/>
          <c:order val="3"/>
          <c:tx>
            <c:v>39K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triangle"/>
            <c:size val="7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Data!$D$16:$D$22</c:f>
              <c:numCache>
                <c:formatCode>General</c:formatCode>
                <c:ptCount val="7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  <c:pt idx="5">
                  <c:v>800.0</c:v>
                </c:pt>
                <c:pt idx="6">
                  <c:v>950.0</c:v>
                </c:pt>
              </c:numCache>
            </c:numRef>
          </c:xVal>
          <c:yVal>
            <c:numRef>
              <c:f>Data!$O$16:$O$22</c:f>
              <c:numCache>
                <c:formatCode>0.0</c:formatCode>
                <c:ptCount val="7"/>
                <c:pt idx="0">
                  <c:v>256.3873455238572</c:v>
                </c:pt>
                <c:pt idx="1">
                  <c:v>298.8513095908762</c:v>
                </c:pt>
                <c:pt idx="2">
                  <c:v>298.1494437138268</c:v>
                </c:pt>
                <c:pt idx="3">
                  <c:v>278.0959780910776</c:v>
                </c:pt>
                <c:pt idx="4">
                  <c:v>295.4038537773674</c:v>
                </c:pt>
                <c:pt idx="5">
                  <c:v>261.591868061002</c:v>
                </c:pt>
                <c:pt idx="6">
                  <c:v>266.8269954022336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5DC-4908-A70F-25D3609735A9}"/>
            </c:ext>
          </c:extLst>
        </c:ser>
        <c:ser>
          <c:idx val="1"/>
          <c:order val="4"/>
          <c:tx>
            <c:v>27Al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squar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Data!$D$16:$D$22</c:f>
              <c:numCache>
                <c:formatCode>General</c:formatCode>
                <c:ptCount val="7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  <c:pt idx="5">
                  <c:v>800.0</c:v>
                </c:pt>
                <c:pt idx="6">
                  <c:v>950.0</c:v>
                </c:pt>
              </c:numCache>
            </c:numRef>
          </c:xVal>
          <c:yVal>
            <c:numRef>
              <c:f>Data!$P$16:$P$22</c:f>
              <c:numCache>
                <c:formatCode>0.0</c:formatCode>
                <c:ptCount val="7"/>
                <c:pt idx="0">
                  <c:v>489.6986527134405</c:v>
                </c:pt>
                <c:pt idx="1">
                  <c:v>165.9476643016677</c:v>
                </c:pt>
                <c:pt idx="2">
                  <c:v>165.5433553681045</c:v>
                </c:pt>
                <c:pt idx="3">
                  <c:v>149.268049761194</c:v>
                </c:pt>
                <c:pt idx="4">
                  <c:v>181.3753777403961</c:v>
                </c:pt>
                <c:pt idx="5">
                  <c:v>175.5795010948757</c:v>
                </c:pt>
                <c:pt idx="6">
                  <c:v>385.1442747382271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35DC-4908-A70F-25D3609735A9}"/>
            </c:ext>
          </c:extLst>
        </c:ser>
        <c:ser>
          <c:idx val="2"/>
          <c:order val="5"/>
          <c:tx>
            <c:v>49Ti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Data!$D$16:$D$22</c:f>
              <c:numCache>
                <c:formatCode>General</c:formatCode>
                <c:ptCount val="7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  <c:pt idx="5">
                  <c:v>800.0</c:v>
                </c:pt>
                <c:pt idx="6">
                  <c:v>950.0</c:v>
                </c:pt>
              </c:numCache>
            </c:numRef>
          </c:xVal>
          <c:yVal>
            <c:numRef>
              <c:f>Data!$Q$16:$Q$22</c:f>
              <c:numCache>
                <c:formatCode>0.0</c:formatCode>
                <c:ptCount val="7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58.09407304713018</c:v>
                </c:pt>
                <c:pt idx="5">
                  <c:v>0.0</c:v>
                </c:pt>
                <c:pt idx="6">
                  <c:v>0.0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35DC-4908-A70F-25D3609735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239072"/>
        <c:axId val="-211236944"/>
      </c:scatterChart>
      <c:valAx>
        <c:axId val="-211239072"/>
        <c:scaling>
          <c:orientation val="minMax"/>
          <c:max val="1000.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hu-HU" sz="1800" b="1" i="0" baseline="0">
                    <a:effectLst/>
                  </a:rPr>
                  <a:t>Distance from edge (micrometers)</a:t>
                </a:r>
                <a:endParaRPr lang="hu-HU" sz="16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211236944"/>
        <c:crossesAt val="0.1"/>
        <c:crossBetween val="midCat"/>
        <c:majorUnit val="250.0"/>
      </c:valAx>
      <c:valAx>
        <c:axId val="-211236944"/>
        <c:scaling>
          <c:logBase val="10.0"/>
          <c:orientation val="minMax"/>
          <c:max val="4000.0"/>
          <c:min val="10.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hu-HU" sz="1800" b="1" i="0" baseline="0"/>
                  <a:t>Trace element concentration (N/10</a:t>
                </a:r>
                <a:r>
                  <a:rPr lang="hu-HU" sz="1800" b="1" i="0" baseline="30000"/>
                  <a:t>6</a:t>
                </a:r>
                <a:r>
                  <a:rPr lang="hu-HU" sz="1800" b="1" i="0" baseline="0"/>
                  <a:t> Si)</a:t>
                </a:r>
                <a:endParaRPr lang="hu-HU" sz="1800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211239072"/>
        <c:crossesAt val="-1.0"/>
        <c:crossBetween val="midCat"/>
        <c:majorUnit val="10.0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H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Data!$D$5:$D$15</c:f>
              <c:numCache>
                <c:formatCode>General</c:formatCode>
                <c:ptCount val="11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  <c:pt idx="5">
                  <c:v>800.0</c:v>
                </c:pt>
                <c:pt idx="6">
                  <c:v>950.0</c:v>
                </c:pt>
                <c:pt idx="7">
                  <c:v>1100.0</c:v>
                </c:pt>
                <c:pt idx="8">
                  <c:v>1250.0</c:v>
                </c:pt>
                <c:pt idx="9">
                  <c:v>1400.0</c:v>
                </c:pt>
                <c:pt idx="10">
                  <c:v>1550.0</c:v>
                </c:pt>
              </c:numCache>
            </c:numRef>
          </c:xVal>
          <c:yVal>
            <c:numRef>
              <c:f>Data!$L$5:$L$15</c:f>
              <c:numCache>
                <c:formatCode>0.0</c:formatCode>
                <c:ptCount val="11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0C9-4606-B17E-DD7D5573453B}"/>
            </c:ext>
          </c:extLst>
        </c:ser>
        <c:ser>
          <c:idx val="3"/>
          <c:order val="1"/>
          <c:tx>
            <c:v>7Li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Data!$D$5:$D$15</c:f>
              <c:numCache>
                <c:formatCode>General</c:formatCode>
                <c:ptCount val="11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  <c:pt idx="5">
                  <c:v>800.0</c:v>
                </c:pt>
                <c:pt idx="6">
                  <c:v>950.0</c:v>
                </c:pt>
                <c:pt idx="7">
                  <c:v>1100.0</c:v>
                </c:pt>
                <c:pt idx="8">
                  <c:v>1250.0</c:v>
                </c:pt>
                <c:pt idx="9">
                  <c:v>1400.0</c:v>
                </c:pt>
                <c:pt idx="10">
                  <c:v>1550.0</c:v>
                </c:pt>
              </c:numCache>
            </c:numRef>
          </c:xVal>
          <c:yVal>
            <c:numRef>
              <c:f>Data!$M$5:$M$15</c:f>
              <c:numCache>
                <c:formatCode>0.0</c:formatCode>
                <c:ptCount val="11"/>
                <c:pt idx="0">
                  <c:v>1219.171143398552</c:v>
                </c:pt>
                <c:pt idx="1">
                  <c:v>1847.582185278176</c:v>
                </c:pt>
                <c:pt idx="2">
                  <c:v>1623.436904624601</c:v>
                </c:pt>
                <c:pt idx="3">
                  <c:v>2174.967905240856</c:v>
                </c:pt>
                <c:pt idx="4">
                  <c:v>1953.993226740753</c:v>
                </c:pt>
                <c:pt idx="5">
                  <c:v>2203.80756568168</c:v>
                </c:pt>
                <c:pt idx="6">
                  <c:v>1941.727292011941</c:v>
                </c:pt>
                <c:pt idx="7">
                  <c:v>1723.301246091526</c:v>
                </c:pt>
                <c:pt idx="8">
                  <c:v>1324.065887013658</c:v>
                </c:pt>
                <c:pt idx="9">
                  <c:v>1445.518788333347</c:v>
                </c:pt>
                <c:pt idx="10">
                  <c:v>1298.525434394116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0C9-4606-B17E-DD7D5573453B}"/>
            </c:ext>
          </c:extLst>
        </c:ser>
        <c:ser>
          <c:idx val="4"/>
          <c:order val="2"/>
          <c:tx>
            <c:v>23Na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diamond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Data!$D$5:$D$15</c:f>
              <c:numCache>
                <c:formatCode>General</c:formatCode>
                <c:ptCount val="11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  <c:pt idx="5">
                  <c:v>800.0</c:v>
                </c:pt>
                <c:pt idx="6">
                  <c:v>950.0</c:v>
                </c:pt>
                <c:pt idx="7">
                  <c:v>1100.0</c:v>
                </c:pt>
                <c:pt idx="8">
                  <c:v>1250.0</c:v>
                </c:pt>
                <c:pt idx="9">
                  <c:v>1400.0</c:v>
                </c:pt>
                <c:pt idx="10">
                  <c:v>1550.0</c:v>
                </c:pt>
              </c:numCache>
            </c:numRef>
          </c:xVal>
          <c:yVal>
            <c:numRef>
              <c:f>Data!$N$5:$N$15</c:f>
              <c:numCache>
                <c:formatCode>0.0</c:formatCode>
                <c:ptCount val="11"/>
                <c:pt idx="0">
                  <c:v>442.170202459521</c:v>
                </c:pt>
                <c:pt idx="1">
                  <c:v>363.6001267425712</c:v>
                </c:pt>
                <c:pt idx="2">
                  <c:v>389.8718423930802</c:v>
                </c:pt>
                <c:pt idx="3">
                  <c:v>396.2226698902285</c:v>
                </c:pt>
                <c:pt idx="4">
                  <c:v>402.1872415948566</c:v>
                </c:pt>
                <c:pt idx="5">
                  <c:v>421.3423776068045</c:v>
                </c:pt>
                <c:pt idx="6">
                  <c:v>390.3091709462287</c:v>
                </c:pt>
                <c:pt idx="7">
                  <c:v>440.7758201207925</c:v>
                </c:pt>
                <c:pt idx="8">
                  <c:v>404.0522302688565</c:v>
                </c:pt>
                <c:pt idx="9">
                  <c:v>325.7447689734806</c:v>
                </c:pt>
                <c:pt idx="10">
                  <c:v>539.3645948195413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0C9-4606-B17E-DD7D5573453B}"/>
            </c:ext>
          </c:extLst>
        </c:ser>
        <c:ser>
          <c:idx val="5"/>
          <c:order val="3"/>
          <c:tx>
            <c:v>39K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triangle"/>
            <c:size val="7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Data!$D$5:$D$15</c:f>
              <c:numCache>
                <c:formatCode>General</c:formatCode>
                <c:ptCount val="11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  <c:pt idx="5">
                  <c:v>800.0</c:v>
                </c:pt>
                <c:pt idx="6">
                  <c:v>950.0</c:v>
                </c:pt>
                <c:pt idx="7">
                  <c:v>1100.0</c:v>
                </c:pt>
                <c:pt idx="8">
                  <c:v>1250.0</c:v>
                </c:pt>
                <c:pt idx="9">
                  <c:v>1400.0</c:v>
                </c:pt>
                <c:pt idx="10">
                  <c:v>1550.0</c:v>
                </c:pt>
              </c:numCache>
            </c:numRef>
          </c:xVal>
          <c:yVal>
            <c:numRef>
              <c:f>Data!$O$5:$O$15</c:f>
              <c:numCache>
                <c:formatCode>0.0</c:formatCode>
                <c:ptCount val="11"/>
                <c:pt idx="0">
                  <c:v>296.0350139968896</c:v>
                </c:pt>
                <c:pt idx="1">
                  <c:v>248.0783038275396</c:v>
                </c:pt>
                <c:pt idx="2">
                  <c:v>268.4989914388438</c:v>
                </c:pt>
                <c:pt idx="3">
                  <c:v>328.3398277592927</c:v>
                </c:pt>
                <c:pt idx="4">
                  <c:v>372.1371314960576</c:v>
                </c:pt>
                <c:pt idx="5">
                  <c:v>274.3046587275925</c:v>
                </c:pt>
                <c:pt idx="6">
                  <c:v>282.2905781510389</c:v>
                </c:pt>
                <c:pt idx="7">
                  <c:v>260.1817604536266</c:v>
                </c:pt>
                <c:pt idx="8">
                  <c:v>299.9158644834188</c:v>
                </c:pt>
                <c:pt idx="9">
                  <c:v>230.3964276901626</c:v>
                </c:pt>
                <c:pt idx="10">
                  <c:v>264.3945534683284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0C9-4606-B17E-DD7D5573453B}"/>
            </c:ext>
          </c:extLst>
        </c:ser>
        <c:ser>
          <c:idx val="1"/>
          <c:order val="4"/>
          <c:tx>
            <c:v>27Al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squar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Data!$D$5:$D$15</c:f>
              <c:numCache>
                <c:formatCode>General</c:formatCode>
                <c:ptCount val="11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  <c:pt idx="5">
                  <c:v>800.0</c:v>
                </c:pt>
                <c:pt idx="6">
                  <c:v>950.0</c:v>
                </c:pt>
                <c:pt idx="7">
                  <c:v>1100.0</c:v>
                </c:pt>
                <c:pt idx="8">
                  <c:v>1250.0</c:v>
                </c:pt>
                <c:pt idx="9">
                  <c:v>1400.0</c:v>
                </c:pt>
                <c:pt idx="10">
                  <c:v>1550.0</c:v>
                </c:pt>
              </c:numCache>
            </c:numRef>
          </c:xVal>
          <c:yVal>
            <c:numRef>
              <c:f>Data!$P$5:$P$15</c:f>
              <c:numCache>
                <c:formatCode>0.0</c:formatCode>
                <c:ptCount val="11"/>
                <c:pt idx="0">
                  <c:v>502.6646755591941</c:v>
                </c:pt>
                <c:pt idx="1">
                  <c:v>188.8070026842904</c:v>
                </c:pt>
                <c:pt idx="2">
                  <c:v>179.5686452695503</c:v>
                </c:pt>
                <c:pt idx="3">
                  <c:v>179.1858124583373</c:v>
                </c:pt>
                <c:pt idx="4">
                  <c:v>187.2050363073661</c:v>
                </c:pt>
                <c:pt idx="5">
                  <c:v>178.2624884381074</c:v>
                </c:pt>
                <c:pt idx="6">
                  <c:v>157.9153485922972</c:v>
                </c:pt>
                <c:pt idx="7">
                  <c:v>216.4913946508663</c:v>
                </c:pt>
                <c:pt idx="8">
                  <c:v>257.6557787334615</c:v>
                </c:pt>
                <c:pt idx="9">
                  <c:v>421.2792541610004</c:v>
                </c:pt>
                <c:pt idx="10">
                  <c:v>958.1813856958723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0C9-4606-B17E-DD7D5573453B}"/>
            </c:ext>
          </c:extLst>
        </c:ser>
        <c:ser>
          <c:idx val="2"/>
          <c:order val="5"/>
          <c:tx>
            <c:v>49Ti</c:v>
          </c:tx>
          <c:spPr>
            <a:ln w="12700">
              <a:noFill/>
            </a:ln>
          </c:spPr>
          <c:marker>
            <c:symbol val="triangle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Data!$D$5:$D$15</c:f>
              <c:numCache>
                <c:formatCode>General</c:formatCode>
                <c:ptCount val="11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  <c:pt idx="5">
                  <c:v>800.0</c:v>
                </c:pt>
                <c:pt idx="6">
                  <c:v>950.0</c:v>
                </c:pt>
                <c:pt idx="7">
                  <c:v>1100.0</c:v>
                </c:pt>
                <c:pt idx="8">
                  <c:v>1250.0</c:v>
                </c:pt>
                <c:pt idx="9">
                  <c:v>1400.0</c:v>
                </c:pt>
                <c:pt idx="10">
                  <c:v>1550.0</c:v>
                </c:pt>
              </c:numCache>
            </c:numRef>
          </c:xVal>
          <c:yVal>
            <c:numRef>
              <c:f>Data!$Q$5:$Q$15</c:f>
              <c:numCache>
                <c:formatCode>0.0</c:formatCode>
                <c:ptCount val="1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68.34879815158239</c:v>
                </c:pt>
                <c:pt idx="4">
                  <c:v>0.0</c:v>
                </c:pt>
                <c:pt idx="5">
                  <c:v>64.91855605596632</c:v>
                </c:pt>
                <c:pt idx="6">
                  <c:v>62.76547461596431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0C9-4606-B17E-DD7D55734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9339424"/>
        <c:axId val="-159336304"/>
      </c:scatterChart>
      <c:valAx>
        <c:axId val="-159339424"/>
        <c:scaling>
          <c:orientation val="minMax"/>
          <c:max val="17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hu-HU" sz="1800" b="1" i="0" baseline="0">
                    <a:effectLst/>
                  </a:rPr>
                  <a:t>Distance from edge (micrometers)</a:t>
                </a:r>
                <a:endParaRPr lang="hu-HU" sz="16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159336304"/>
        <c:crossesAt val="0.1"/>
        <c:crossBetween val="midCat"/>
        <c:majorUnit val="250.0"/>
      </c:valAx>
      <c:valAx>
        <c:axId val="-159336304"/>
        <c:scaling>
          <c:logBase val="10.0"/>
          <c:orientation val="minMax"/>
          <c:max val="4000.0"/>
          <c:min val="10.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hu-HU" sz="1800" b="1" i="0" baseline="0"/>
                  <a:t>Trace element concentration (N/10</a:t>
                </a:r>
                <a:r>
                  <a:rPr lang="hu-HU" sz="1800" b="1" i="0" baseline="30000"/>
                  <a:t>6</a:t>
                </a:r>
                <a:r>
                  <a:rPr lang="hu-HU" sz="1800" b="1" i="0" baseline="0"/>
                  <a:t> Si)</a:t>
                </a:r>
                <a:endParaRPr lang="hu-HU" sz="1800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159339424"/>
        <c:crossesAt val="-1.0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4" l="0.700000000000001" r="0.700000000000001" t="0.750000000000004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H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Data!$B$60:$B$64</c:f>
              <c:numCache>
                <c:formatCode>General</c:formatCode>
                <c:ptCount val="5"/>
                <c:pt idx="0">
                  <c:v>50.0</c:v>
                </c:pt>
                <c:pt idx="1">
                  <c:v>150.0</c:v>
                </c:pt>
                <c:pt idx="2">
                  <c:v>350.0</c:v>
                </c:pt>
                <c:pt idx="3">
                  <c:v>575.0</c:v>
                </c:pt>
                <c:pt idx="4">
                  <c:v>800.0</c:v>
                </c:pt>
              </c:numCache>
            </c:numRef>
          </c:xVal>
          <c:yVal>
            <c:numRef>
              <c:f>Data!$L$60:$L$64</c:f>
              <c:numCache>
                <c:formatCode>0.0</c:formatCode>
                <c:ptCount val="5"/>
                <c:pt idx="0">
                  <c:v>80.17936301886793</c:v>
                </c:pt>
                <c:pt idx="1">
                  <c:v>82.51363018867924</c:v>
                </c:pt>
                <c:pt idx="2">
                  <c:v>84.68504150943396</c:v>
                </c:pt>
                <c:pt idx="3">
                  <c:v>86.58502641509433</c:v>
                </c:pt>
                <c:pt idx="4">
                  <c:v>81.91649207547168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EB0-488F-87BA-A6628AA98464}"/>
            </c:ext>
          </c:extLst>
        </c:ser>
        <c:ser>
          <c:idx val="3"/>
          <c:order val="1"/>
          <c:tx>
            <c:v>7Li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Data!$D$60:$D$66</c:f>
              <c:numCache>
                <c:formatCode>General</c:formatCode>
                <c:ptCount val="7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  <c:pt idx="5">
                  <c:v>800.0</c:v>
                </c:pt>
                <c:pt idx="6">
                  <c:v>950.0</c:v>
                </c:pt>
              </c:numCache>
            </c:numRef>
          </c:xVal>
          <c:yVal>
            <c:numRef>
              <c:f>Data!$M$60:$M$66</c:f>
              <c:numCache>
                <c:formatCode>0.0</c:formatCode>
                <c:ptCount val="7"/>
                <c:pt idx="0">
                  <c:v>1175.574635650423</c:v>
                </c:pt>
                <c:pt idx="1">
                  <c:v>1462.603144511152</c:v>
                </c:pt>
                <c:pt idx="2">
                  <c:v>1388.290803153516</c:v>
                </c:pt>
                <c:pt idx="3">
                  <c:v>1051.959760908134</c:v>
                </c:pt>
                <c:pt idx="4">
                  <c:v>1355.813190123252</c:v>
                </c:pt>
                <c:pt idx="5">
                  <c:v>1696.221105627855</c:v>
                </c:pt>
                <c:pt idx="6">
                  <c:v>1527.066652613273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EB0-488F-87BA-A6628AA98464}"/>
            </c:ext>
          </c:extLst>
        </c:ser>
        <c:ser>
          <c:idx val="4"/>
          <c:order val="2"/>
          <c:tx>
            <c:v>23Na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diamond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Data!$D$60:$D$66</c:f>
              <c:numCache>
                <c:formatCode>General</c:formatCode>
                <c:ptCount val="7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  <c:pt idx="5">
                  <c:v>800.0</c:v>
                </c:pt>
                <c:pt idx="6">
                  <c:v>950.0</c:v>
                </c:pt>
              </c:numCache>
            </c:numRef>
          </c:xVal>
          <c:yVal>
            <c:numRef>
              <c:f>Data!$N$60:$N$66</c:f>
              <c:numCache>
                <c:formatCode>0.0</c:formatCode>
                <c:ptCount val="7"/>
                <c:pt idx="0">
                  <c:v>383.4663705508764</c:v>
                </c:pt>
                <c:pt idx="1">
                  <c:v>529.2594635011155</c:v>
                </c:pt>
                <c:pt idx="2">
                  <c:v>270.154923969266</c:v>
                </c:pt>
                <c:pt idx="3">
                  <c:v>476.2909745254352</c:v>
                </c:pt>
                <c:pt idx="4">
                  <c:v>238.1702261447273</c:v>
                </c:pt>
                <c:pt idx="5">
                  <c:v>311.2246693545271</c:v>
                </c:pt>
                <c:pt idx="6">
                  <c:v>291.4635901490552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EB0-488F-87BA-A6628AA98464}"/>
            </c:ext>
          </c:extLst>
        </c:ser>
        <c:ser>
          <c:idx val="5"/>
          <c:order val="3"/>
          <c:tx>
            <c:v>39K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triangle"/>
            <c:size val="7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Data!$D$60:$D$66</c:f>
              <c:numCache>
                <c:formatCode>General</c:formatCode>
                <c:ptCount val="7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  <c:pt idx="5">
                  <c:v>800.0</c:v>
                </c:pt>
                <c:pt idx="6">
                  <c:v>950.0</c:v>
                </c:pt>
              </c:numCache>
            </c:numRef>
          </c:xVal>
          <c:yVal>
            <c:numRef>
              <c:f>Data!$O$60:$O$66</c:f>
              <c:numCache>
                <c:formatCode>0.0</c:formatCode>
                <c:ptCount val="7"/>
                <c:pt idx="0">
                  <c:v>153.9447787377992</c:v>
                </c:pt>
                <c:pt idx="1">
                  <c:v>120.9962218585279</c:v>
                </c:pt>
                <c:pt idx="2">
                  <c:v>321.8969675137308</c:v>
                </c:pt>
                <c:pt idx="3">
                  <c:v>125.8055661599908</c:v>
                </c:pt>
                <c:pt idx="4">
                  <c:v>272.866758551048</c:v>
                </c:pt>
                <c:pt idx="5">
                  <c:v>134.19767739331</c:v>
                </c:pt>
                <c:pt idx="6">
                  <c:v>135.827597107496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EB0-488F-87BA-A6628AA98464}"/>
            </c:ext>
          </c:extLst>
        </c:ser>
        <c:ser>
          <c:idx val="1"/>
          <c:order val="4"/>
          <c:tx>
            <c:v>27Al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squar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Data!$D$60:$D$66</c:f>
              <c:numCache>
                <c:formatCode>General</c:formatCode>
                <c:ptCount val="7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  <c:pt idx="5">
                  <c:v>800.0</c:v>
                </c:pt>
                <c:pt idx="6">
                  <c:v>950.0</c:v>
                </c:pt>
              </c:numCache>
            </c:numRef>
          </c:xVal>
          <c:yVal>
            <c:numRef>
              <c:f>Data!$P$60:$P$66</c:f>
              <c:numCache>
                <c:formatCode>0.0</c:formatCode>
                <c:ptCount val="7"/>
                <c:pt idx="0">
                  <c:v>580.0389909804342</c:v>
                </c:pt>
                <c:pt idx="1">
                  <c:v>140.7655341927793</c:v>
                </c:pt>
                <c:pt idx="2">
                  <c:v>162.0801745915819</c:v>
                </c:pt>
                <c:pt idx="3">
                  <c:v>159.7974609331108</c:v>
                </c:pt>
                <c:pt idx="4">
                  <c:v>175.1189238317115</c:v>
                </c:pt>
                <c:pt idx="5">
                  <c:v>172.3531396339645</c:v>
                </c:pt>
                <c:pt idx="6">
                  <c:v>257.7585516756845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EB0-488F-87BA-A6628AA98464}"/>
            </c:ext>
          </c:extLst>
        </c:ser>
        <c:ser>
          <c:idx val="2"/>
          <c:order val="5"/>
          <c:tx>
            <c:v>49Ti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Data!$D$60:$D$66</c:f>
              <c:numCache>
                <c:formatCode>General</c:formatCode>
                <c:ptCount val="7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  <c:pt idx="5">
                  <c:v>800.0</c:v>
                </c:pt>
                <c:pt idx="6">
                  <c:v>950.0</c:v>
                </c:pt>
              </c:numCache>
            </c:numRef>
          </c:xVal>
          <c:yVal>
            <c:numRef>
              <c:f>Data!$Q$60:$Q$66</c:f>
              <c:numCache>
                <c:formatCode>0.0</c:formatCode>
                <c:ptCount val="7"/>
                <c:pt idx="0">
                  <c:v>44.97666908581641</c:v>
                </c:pt>
                <c:pt idx="1">
                  <c:v>39.47680619674649</c:v>
                </c:pt>
                <c:pt idx="2">
                  <c:v>48.43529620599722</c:v>
                </c:pt>
                <c:pt idx="3">
                  <c:v>55.27650944657232</c:v>
                </c:pt>
                <c:pt idx="4">
                  <c:v>39.196310904204</c:v>
                </c:pt>
                <c:pt idx="5">
                  <c:v>33.3087580742393</c:v>
                </c:pt>
                <c:pt idx="6">
                  <c:v>44.35810125770569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EB0-488F-87BA-A6628AA98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9347680"/>
        <c:axId val="-217078816"/>
      </c:scatterChart>
      <c:valAx>
        <c:axId val="-159347680"/>
        <c:scaling>
          <c:orientation val="minMax"/>
          <c:max val="1000.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hu-HU" sz="1800" b="1" i="0" baseline="0">
                    <a:effectLst/>
                  </a:rPr>
                  <a:t>Distance from edge (micrometers)</a:t>
                </a:r>
                <a:endParaRPr lang="hu-HU" sz="16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217078816"/>
        <c:crossesAt val="0.1"/>
        <c:crossBetween val="midCat"/>
        <c:majorUnit val="250.0"/>
      </c:valAx>
      <c:valAx>
        <c:axId val="-217078816"/>
        <c:scaling>
          <c:logBase val="10.0"/>
          <c:orientation val="minMax"/>
          <c:max val="4000.0"/>
          <c:min val="10.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hu-HU" sz="1800" b="1" i="0" baseline="0"/>
                  <a:t>Trace element concentration (N/10</a:t>
                </a:r>
                <a:r>
                  <a:rPr lang="hu-HU" sz="1800" b="1" i="0" baseline="30000"/>
                  <a:t>6</a:t>
                </a:r>
                <a:r>
                  <a:rPr lang="hu-HU" sz="1800" b="1" i="0" baseline="0"/>
                  <a:t> Si)</a:t>
                </a:r>
                <a:endParaRPr lang="hu-HU" sz="1800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159347680"/>
        <c:crossesAt val="-1.0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4" l="0.700000000000001" r="0.700000000000001" t="0.750000000000004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H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Data!$D$55:$D$59</c:f>
              <c:numCache>
                <c:formatCode>0</c:formatCode>
                <c:ptCount val="5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</c:numCache>
            </c:numRef>
          </c:xVal>
          <c:yVal>
            <c:numRef>
              <c:f>Data!$L$55:$L$59</c:f>
              <c:numCache>
                <c:formatCode>0.0</c:formatCode>
                <c:ptCount val="5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580-4228-A99D-31FF4D0820E6}"/>
            </c:ext>
          </c:extLst>
        </c:ser>
        <c:ser>
          <c:idx val="3"/>
          <c:order val="1"/>
          <c:tx>
            <c:v>7Li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Data!$D$55:$D$59</c:f>
              <c:numCache>
                <c:formatCode>0</c:formatCode>
                <c:ptCount val="5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</c:numCache>
            </c:numRef>
          </c:xVal>
          <c:yVal>
            <c:numRef>
              <c:f>Data!$M$55:$M$59</c:f>
              <c:numCache>
                <c:formatCode>0.0</c:formatCode>
                <c:ptCount val="5"/>
                <c:pt idx="0">
                  <c:v>939.9414116538564</c:v>
                </c:pt>
                <c:pt idx="1">
                  <c:v>1044.112639486882</c:v>
                </c:pt>
                <c:pt idx="2">
                  <c:v>984.0769595555286</c:v>
                </c:pt>
                <c:pt idx="3">
                  <c:v>1012.3435975591</c:v>
                </c:pt>
                <c:pt idx="4">
                  <c:v>1206.83160705171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580-4228-A99D-31FF4D0820E6}"/>
            </c:ext>
          </c:extLst>
        </c:ser>
        <c:ser>
          <c:idx val="4"/>
          <c:order val="2"/>
          <c:tx>
            <c:v>23Na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diamond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Data!$D$55:$D$59</c:f>
              <c:numCache>
                <c:formatCode>0</c:formatCode>
                <c:ptCount val="5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</c:numCache>
            </c:numRef>
          </c:xVal>
          <c:yVal>
            <c:numRef>
              <c:f>Data!$N$55:$N$59</c:f>
              <c:numCache>
                <c:formatCode>0.0</c:formatCode>
                <c:ptCount val="5"/>
                <c:pt idx="0">
                  <c:v>309.4328021862337</c:v>
                </c:pt>
                <c:pt idx="1">
                  <c:v>369.0171808455845</c:v>
                </c:pt>
                <c:pt idx="2">
                  <c:v>488.0313917793268</c:v>
                </c:pt>
                <c:pt idx="3">
                  <c:v>309.3868324668208</c:v>
                </c:pt>
                <c:pt idx="4">
                  <c:v>708.0511993707898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580-4228-A99D-31FF4D0820E6}"/>
            </c:ext>
          </c:extLst>
        </c:ser>
        <c:ser>
          <c:idx val="5"/>
          <c:order val="3"/>
          <c:tx>
            <c:v>39K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triangle"/>
            <c:size val="7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Data!$D$55:$D$59</c:f>
              <c:numCache>
                <c:formatCode>0</c:formatCode>
                <c:ptCount val="5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</c:numCache>
            </c:numRef>
          </c:xVal>
          <c:yVal>
            <c:numRef>
              <c:f>Data!$O$55:$O$59</c:f>
              <c:numCache>
                <c:formatCode>0.0</c:formatCode>
                <c:ptCount val="5"/>
                <c:pt idx="0">
                  <c:v>151.6765505869727</c:v>
                </c:pt>
                <c:pt idx="1">
                  <c:v>161.2030671433532</c:v>
                </c:pt>
                <c:pt idx="2">
                  <c:v>252.0871389422822</c:v>
                </c:pt>
                <c:pt idx="3">
                  <c:v>117.6416902625855</c:v>
                </c:pt>
                <c:pt idx="4">
                  <c:v>89.565836481943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580-4228-A99D-31FF4D0820E6}"/>
            </c:ext>
          </c:extLst>
        </c:ser>
        <c:ser>
          <c:idx val="1"/>
          <c:order val="4"/>
          <c:tx>
            <c:v>27Al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squar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Data!$D$55:$D$59</c:f>
              <c:numCache>
                <c:formatCode>0</c:formatCode>
                <c:ptCount val="5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</c:numCache>
            </c:numRef>
          </c:xVal>
          <c:yVal>
            <c:numRef>
              <c:f>Data!$P$55:$P$59</c:f>
              <c:numCache>
                <c:formatCode>0.0</c:formatCode>
                <c:ptCount val="5"/>
                <c:pt idx="0">
                  <c:v>425.721359560695</c:v>
                </c:pt>
                <c:pt idx="1">
                  <c:v>279.086855553833</c:v>
                </c:pt>
                <c:pt idx="2">
                  <c:v>240.5951777447598</c:v>
                </c:pt>
                <c:pt idx="3">
                  <c:v>314.7625660403094</c:v>
                </c:pt>
                <c:pt idx="4">
                  <c:v>305.0662705771016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5580-4228-A99D-31FF4D0820E6}"/>
            </c:ext>
          </c:extLst>
        </c:ser>
        <c:ser>
          <c:idx val="2"/>
          <c:order val="5"/>
          <c:tx>
            <c:v>49Ti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Data!$D$55:$D$59</c:f>
              <c:numCache>
                <c:formatCode>0</c:formatCode>
                <c:ptCount val="5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</c:numCache>
            </c:numRef>
          </c:xVal>
          <c:yVal>
            <c:numRef>
              <c:f>Data!$Q$55:$Q$59</c:f>
              <c:numCache>
                <c:formatCode>0.0</c:formatCode>
                <c:ptCount val="5"/>
                <c:pt idx="0">
                  <c:v>33.6166584491199</c:v>
                </c:pt>
                <c:pt idx="1">
                  <c:v>32.75570367544084</c:v>
                </c:pt>
                <c:pt idx="2">
                  <c:v>100.4552784080632</c:v>
                </c:pt>
                <c:pt idx="3">
                  <c:v>109.3723974225717</c:v>
                </c:pt>
                <c:pt idx="4">
                  <c:v>48.23540854676764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5580-4228-A99D-31FF4D08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8599520"/>
        <c:axId val="-158597088"/>
      </c:scatterChart>
      <c:valAx>
        <c:axId val="-158599520"/>
        <c:scaling>
          <c:orientation val="minMax"/>
          <c:max val="750.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hu-HU" sz="1800" b="1" i="0" baseline="0">
                    <a:effectLst/>
                  </a:rPr>
                  <a:t>Distance from edge (micrometers)</a:t>
                </a:r>
                <a:endParaRPr lang="hu-HU" sz="1600">
                  <a:effectLst/>
                </a:endParaRP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158597088"/>
        <c:crossesAt val="0.1"/>
        <c:crossBetween val="midCat"/>
        <c:majorUnit val="250.0"/>
      </c:valAx>
      <c:valAx>
        <c:axId val="-158597088"/>
        <c:scaling>
          <c:logBase val="10.0"/>
          <c:orientation val="minMax"/>
          <c:max val="4000.0"/>
          <c:min val="10.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hu-HU" sz="1800" b="1" i="0" baseline="0"/>
                  <a:t>Trace element concentration (N/10</a:t>
                </a:r>
                <a:r>
                  <a:rPr lang="hu-HU" sz="1800" b="1" i="0" baseline="30000"/>
                  <a:t>6</a:t>
                </a:r>
                <a:r>
                  <a:rPr lang="hu-HU" sz="1800" b="1" i="0" baseline="0"/>
                  <a:t> Si)</a:t>
                </a:r>
                <a:endParaRPr lang="hu-HU" sz="1800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158599520"/>
        <c:crossesAt val="-1.0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4" l="0.700000000000001" r="0.700000000000001" t="0.750000000000004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H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Data!$D$50:$D$54</c:f>
              <c:numCache>
                <c:formatCode>General</c:formatCode>
                <c:ptCount val="5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</c:numCache>
            </c:numRef>
          </c:xVal>
          <c:yVal>
            <c:numRef>
              <c:f>Data!$L$50:$L$53</c:f>
              <c:numCache>
                <c:formatCode>0.0</c:formatCode>
                <c:ptCount val="4"/>
                <c:pt idx="0">
                  <c:v>15.11707118644068</c:v>
                </c:pt>
                <c:pt idx="1">
                  <c:v>15.11707118644068</c:v>
                </c:pt>
                <c:pt idx="2">
                  <c:v>15.19834576271186</c:v>
                </c:pt>
                <c:pt idx="3">
                  <c:v>15.03579661016949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7F8-4F30-B011-1DE3C890AEDC}"/>
            </c:ext>
          </c:extLst>
        </c:ser>
        <c:ser>
          <c:idx val="3"/>
          <c:order val="1"/>
          <c:tx>
            <c:v>7Li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Data!$D$50:$D$54</c:f>
              <c:numCache>
                <c:formatCode>General</c:formatCode>
                <c:ptCount val="5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</c:numCache>
            </c:numRef>
          </c:xVal>
          <c:yVal>
            <c:numRef>
              <c:f>Data!$M$50:$M$54</c:f>
              <c:numCache>
                <c:formatCode>0.0</c:formatCode>
                <c:ptCount val="5"/>
                <c:pt idx="0">
                  <c:v>1221.699671583355</c:v>
                </c:pt>
                <c:pt idx="1">
                  <c:v>988.0317246335835</c:v>
                </c:pt>
                <c:pt idx="2">
                  <c:v>861.6081665610108</c:v>
                </c:pt>
                <c:pt idx="3">
                  <c:v>1167.803081568929</c:v>
                </c:pt>
                <c:pt idx="4">
                  <c:v>1068.5262780189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7F8-4F30-B011-1DE3C890AEDC}"/>
            </c:ext>
          </c:extLst>
        </c:ser>
        <c:ser>
          <c:idx val="4"/>
          <c:order val="2"/>
          <c:tx>
            <c:v>23Na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diamond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Data!$D$50:$D$54</c:f>
              <c:numCache>
                <c:formatCode>General</c:formatCode>
                <c:ptCount val="5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</c:numCache>
            </c:numRef>
          </c:xVal>
          <c:yVal>
            <c:numRef>
              <c:f>Data!$N$50:$N$54</c:f>
              <c:numCache>
                <c:formatCode>0.0</c:formatCode>
                <c:ptCount val="5"/>
                <c:pt idx="0">
                  <c:v>509.159265069476</c:v>
                </c:pt>
                <c:pt idx="1">
                  <c:v>442.854202223353</c:v>
                </c:pt>
                <c:pt idx="2">
                  <c:v>253.5469231289541</c:v>
                </c:pt>
                <c:pt idx="3">
                  <c:v>356.1657155177872</c:v>
                </c:pt>
                <c:pt idx="4">
                  <c:v>330.2407997165382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7F8-4F30-B011-1DE3C890AEDC}"/>
            </c:ext>
          </c:extLst>
        </c:ser>
        <c:ser>
          <c:idx val="5"/>
          <c:order val="3"/>
          <c:tx>
            <c:v>39K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triangle"/>
            <c:size val="7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Data!$D$50:$D$54</c:f>
              <c:numCache>
                <c:formatCode>General</c:formatCode>
                <c:ptCount val="5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</c:numCache>
            </c:numRef>
          </c:xVal>
          <c:yVal>
            <c:numRef>
              <c:f>Data!$O$50:$O$54</c:f>
              <c:numCache>
                <c:formatCode>0.0</c:formatCode>
                <c:ptCount val="5"/>
                <c:pt idx="0">
                  <c:v>172.0063579914255</c:v>
                </c:pt>
                <c:pt idx="1">
                  <c:v>249.632256052897</c:v>
                </c:pt>
                <c:pt idx="2">
                  <c:v>137.7176363465365</c:v>
                </c:pt>
                <c:pt idx="3">
                  <c:v>225.9446156537345</c:v>
                </c:pt>
                <c:pt idx="4">
                  <c:v>272.3573515089114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7F8-4F30-B011-1DE3C890AEDC}"/>
            </c:ext>
          </c:extLst>
        </c:ser>
        <c:ser>
          <c:idx val="1"/>
          <c:order val="4"/>
          <c:tx>
            <c:v>27Al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squar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Data!$D$50:$D$54</c:f>
              <c:numCache>
                <c:formatCode>General</c:formatCode>
                <c:ptCount val="5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</c:numCache>
            </c:numRef>
          </c:xVal>
          <c:yVal>
            <c:numRef>
              <c:f>Data!$P$50:$P$54</c:f>
              <c:numCache>
                <c:formatCode>0.0</c:formatCode>
                <c:ptCount val="5"/>
                <c:pt idx="0">
                  <c:v>486.9503745748104</c:v>
                </c:pt>
                <c:pt idx="1">
                  <c:v>181.0477982218949</c:v>
                </c:pt>
                <c:pt idx="2">
                  <c:v>188.0797633711172</c:v>
                </c:pt>
                <c:pt idx="3">
                  <c:v>188.980318857232</c:v>
                </c:pt>
                <c:pt idx="4">
                  <c:v>207.902738675471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7F8-4F30-B011-1DE3C890AEDC}"/>
            </c:ext>
          </c:extLst>
        </c:ser>
        <c:ser>
          <c:idx val="2"/>
          <c:order val="5"/>
          <c:tx>
            <c:v>49Ti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Data!$D$50:$D$54</c:f>
              <c:numCache>
                <c:formatCode>General</c:formatCode>
                <c:ptCount val="5"/>
                <c:pt idx="0">
                  <c:v>50.0</c:v>
                </c:pt>
                <c:pt idx="1">
                  <c:v>200.0</c:v>
                </c:pt>
                <c:pt idx="2">
                  <c:v>350.0</c:v>
                </c:pt>
                <c:pt idx="3">
                  <c:v>500.0</c:v>
                </c:pt>
                <c:pt idx="4">
                  <c:v>650.0</c:v>
                </c:pt>
              </c:numCache>
            </c:numRef>
          </c:xVal>
          <c:yVal>
            <c:numRef>
              <c:f>Data!$Q$50:$Q$54</c:f>
              <c:numCache>
                <c:formatCode>0.0</c:formatCode>
                <c:ptCount val="5"/>
                <c:pt idx="0">
                  <c:v>45.37431991322884</c:v>
                </c:pt>
                <c:pt idx="1">
                  <c:v>43.51618691628726</c:v>
                </c:pt>
                <c:pt idx="2">
                  <c:v>39.04857692405042</c:v>
                </c:pt>
                <c:pt idx="3">
                  <c:v>33.98002225104164</c:v>
                </c:pt>
                <c:pt idx="4">
                  <c:v>34.59196145617123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7F8-4F30-B011-1DE3C890A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8557600"/>
        <c:axId val="-217099616"/>
      </c:scatterChart>
      <c:valAx>
        <c:axId val="-158557600"/>
        <c:scaling>
          <c:orientation val="minMax"/>
          <c:max val="750.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hu-HU" sz="1800" b="1" i="0" baseline="0">
                    <a:effectLst/>
                  </a:rPr>
                  <a:t>Distance from edge (micrometers)</a:t>
                </a:r>
                <a:endParaRPr lang="hu-HU" sz="16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217099616"/>
        <c:crossesAt val="0.1"/>
        <c:crossBetween val="midCat"/>
        <c:majorUnit val="250.0"/>
      </c:valAx>
      <c:valAx>
        <c:axId val="-217099616"/>
        <c:scaling>
          <c:logBase val="10.0"/>
          <c:orientation val="minMax"/>
          <c:max val="4000.0"/>
          <c:min val="10.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hu-HU" sz="1800" b="1" i="0" baseline="0"/>
                  <a:t>Trace element concentration (N/10</a:t>
                </a:r>
                <a:r>
                  <a:rPr lang="hu-HU" sz="1800" b="1" i="0" baseline="30000"/>
                  <a:t>6</a:t>
                </a:r>
                <a:r>
                  <a:rPr lang="hu-HU" sz="1800" b="1" i="0" baseline="0"/>
                  <a:t> Si)</a:t>
                </a:r>
                <a:endParaRPr lang="hu-HU" sz="1800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158557600"/>
        <c:crossesAt val="-1.0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4" l="0.700000000000001" r="0.700000000000001" t="0.750000000000004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H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Data!$B$42:$B$45</c:f>
              <c:numCache>
                <c:formatCode>General</c:formatCode>
                <c:ptCount val="4"/>
                <c:pt idx="0">
                  <c:v>100.0</c:v>
                </c:pt>
                <c:pt idx="1">
                  <c:v>300.0</c:v>
                </c:pt>
                <c:pt idx="2">
                  <c:v>550.0</c:v>
                </c:pt>
                <c:pt idx="3">
                  <c:v>800.0</c:v>
                </c:pt>
              </c:numCache>
            </c:numRef>
          </c:xVal>
          <c:yVal>
            <c:numRef>
              <c:f>Data!$L$42:$L$45</c:f>
              <c:numCache>
                <c:formatCode>0.0</c:formatCode>
                <c:ptCount val="4"/>
                <c:pt idx="0">
                  <c:v>15.23181176470588</c:v>
                </c:pt>
                <c:pt idx="1">
                  <c:v>16.07802352941176</c:v>
                </c:pt>
                <c:pt idx="2">
                  <c:v>15.37284705882353</c:v>
                </c:pt>
                <c:pt idx="3">
                  <c:v>14.73818823529412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D5A-428B-8438-BADA215938ED}"/>
            </c:ext>
          </c:extLst>
        </c:ser>
        <c:ser>
          <c:idx val="3"/>
          <c:order val="1"/>
          <c:tx>
            <c:v>7Li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Data!$D$42:$D$49</c:f>
              <c:numCache>
                <c:formatCode>General</c:formatCode>
                <c:ptCount val="8"/>
                <c:pt idx="0">
                  <c:v>50.0</c:v>
                </c:pt>
                <c:pt idx="1">
                  <c:v>150.0</c:v>
                </c:pt>
                <c:pt idx="2">
                  <c:v>250.0</c:v>
                </c:pt>
                <c:pt idx="3">
                  <c:v>350.0</c:v>
                </c:pt>
                <c:pt idx="4">
                  <c:v>470.0</c:v>
                </c:pt>
                <c:pt idx="5">
                  <c:v>590.0</c:v>
                </c:pt>
                <c:pt idx="6">
                  <c:v>710.0</c:v>
                </c:pt>
                <c:pt idx="7">
                  <c:v>860.0</c:v>
                </c:pt>
              </c:numCache>
            </c:numRef>
          </c:xVal>
          <c:yVal>
            <c:numRef>
              <c:f>Data!$M$42:$M$49</c:f>
              <c:numCache>
                <c:formatCode>0.0</c:formatCode>
                <c:ptCount val="8"/>
                <c:pt idx="0">
                  <c:v>2686.936920775055</c:v>
                </c:pt>
                <c:pt idx="1">
                  <c:v>3938.367926139743</c:v>
                </c:pt>
                <c:pt idx="2">
                  <c:v>3131.086096729433</c:v>
                </c:pt>
                <c:pt idx="3">
                  <c:v>3096.904641703604</c:v>
                </c:pt>
                <c:pt idx="4">
                  <c:v>3029.61179349338</c:v>
                </c:pt>
                <c:pt idx="5">
                  <c:v>2618.532341380977</c:v>
                </c:pt>
                <c:pt idx="6">
                  <c:v>2167.949706745333</c:v>
                </c:pt>
                <c:pt idx="7">
                  <c:v>2271.859688977688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D5A-428B-8438-BADA215938ED}"/>
            </c:ext>
          </c:extLst>
        </c:ser>
        <c:ser>
          <c:idx val="4"/>
          <c:order val="2"/>
          <c:tx>
            <c:v>23Na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diamond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Data!$D$42:$D$49</c:f>
              <c:numCache>
                <c:formatCode>General</c:formatCode>
                <c:ptCount val="8"/>
                <c:pt idx="0">
                  <c:v>50.0</c:v>
                </c:pt>
                <c:pt idx="1">
                  <c:v>150.0</c:v>
                </c:pt>
                <c:pt idx="2">
                  <c:v>250.0</c:v>
                </c:pt>
                <c:pt idx="3">
                  <c:v>350.0</c:v>
                </c:pt>
                <c:pt idx="4">
                  <c:v>470.0</c:v>
                </c:pt>
                <c:pt idx="5">
                  <c:v>590.0</c:v>
                </c:pt>
                <c:pt idx="6">
                  <c:v>710.0</c:v>
                </c:pt>
                <c:pt idx="7">
                  <c:v>860.0</c:v>
                </c:pt>
              </c:numCache>
            </c:numRef>
          </c:xVal>
          <c:yVal>
            <c:numRef>
              <c:f>Data!$N$42:$N$49</c:f>
              <c:numCache>
                <c:formatCode>0.0</c:formatCode>
                <c:ptCount val="8"/>
                <c:pt idx="0">
                  <c:v>978.0222090713933</c:v>
                </c:pt>
                <c:pt idx="1">
                  <c:v>1079.107599808562</c:v>
                </c:pt>
                <c:pt idx="2">
                  <c:v>917.921111100194</c:v>
                </c:pt>
                <c:pt idx="3">
                  <c:v>590.5714322737705</c:v>
                </c:pt>
                <c:pt idx="4">
                  <c:v>764.4586393809343</c:v>
                </c:pt>
                <c:pt idx="5">
                  <c:v>569.0881629711044</c:v>
                </c:pt>
                <c:pt idx="6">
                  <c:v>829.584008413305</c:v>
                </c:pt>
                <c:pt idx="7">
                  <c:v>580.0052431515212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D5A-428B-8438-BADA215938ED}"/>
            </c:ext>
          </c:extLst>
        </c:ser>
        <c:ser>
          <c:idx val="5"/>
          <c:order val="3"/>
          <c:tx>
            <c:v>39K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triangle"/>
            <c:size val="7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Data!$D$42:$D$49</c:f>
              <c:numCache>
                <c:formatCode>General</c:formatCode>
                <c:ptCount val="8"/>
                <c:pt idx="0">
                  <c:v>50.0</c:v>
                </c:pt>
                <c:pt idx="1">
                  <c:v>150.0</c:v>
                </c:pt>
                <c:pt idx="2">
                  <c:v>250.0</c:v>
                </c:pt>
                <c:pt idx="3">
                  <c:v>350.0</c:v>
                </c:pt>
                <c:pt idx="4">
                  <c:v>470.0</c:v>
                </c:pt>
                <c:pt idx="5">
                  <c:v>590.0</c:v>
                </c:pt>
                <c:pt idx="6">
                  <c:v>710.0</c:v>
                </c:pt>
                <c:pt idx="7">
                  <c:v>860.0</c:v>
                </c:pt>
              </c:numCache>
            </c:numRef>
          </c:xVal>
          <c:yVal>
            <c:numRef>
              <c:f>Data!$O$42:$O$49</c:f>
              <c:numCache>
                <c:formatCode>0.0</c:formatCode>
                <c:ptCount val="8"/>
                <c:pt idx="0">
                  <c:v>498.4153729302698</c:v>
                </c:pt>
                <c:pt idx="1">
                  <c:v>493.5843248678869</c:v>
                </c:pt>
                <c:pt idx="2">
                  <c:v>591.2210436414276</c:v>
                </c:pt>
                <c:pt idx="3">
                  <c:v>372.7958361473158</c:v>
                </c:pt>
                <c:pt idx="4">
                  <c:v>387.7880832603082</c:v>
                </c:pt>
                <c:pt idx="5">
                  <c:v>357.5126847049598</c:v>
                </c:pt>
                <c:pt idx="6">
                  <c:v>592.5020052285013</c:v>
                </c:pt>
                <c:pt idx="7">
                  <c:v>470.4665104615863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D5A-428B-8438-BADA215938ED}"/>
            </c:ext>
          </c:extLst>
        </c:ser>
        <c:ser>
          <c:idx val="1"/>
          <c:order val="4"/>
          <c:tx>
            <c:v>27Al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squar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Data!$D$42:$D$49</c:f>
              <c:numCache>
                <c:formatCode>General</c:formatCode>
                <c:ptCount val="8"/>
                <c:pt idx="0">
                  <c:v>50.0</c:v>
                </c:pt>
                <c:pt idx="1">
                  <c:v>150.0</c:v>
                </c:pt>
                <c:pt idx="2">
                  <c:v>250.0</c:v>
                </c:pt>
                <c:pt idx="3">
                  <c:v>350.0</c:v>
                </c:pt>
                <c:pt idx="4">
                  <c:v>470.0</c:v>
                </c:pt>
                <c:pt idx="5">
                  <c:v>590.0</c:v>
                </c:pt>
                <c:pt idx="6">
                  <c:v>710.0</c:v>
                </c:pt>
                <c:pt idx="7">
                  <c:v>860.0</c:v>
                </c:pt>
              </c:numCache>
            </c:numRef>
          </c:xVal>
          <c:yVal>
            <c:numRef>
              <c:f>Data!$P$42:$P$49</c:f>
              <c:numCache>
                <c:formatCode>0.0</c:formatCode>
                <c:ptCount val="8"/>
                <c:pt idx="0">
                  <c:v>959.1046233080575</c:v>
                </c:pt>
                <c:pt idx="1">
                  <c:v>614.6112617495368</c:v>
                </c:pt>
                <c:pt idx="2">
                  <c:v>328.2537566358169</c:v>
                </c:pt>
                <c:pt idx="3">
                  <c:v>355.2137105350875</c:v>
                </c:pt>
                <c:pt idx="4">
                  <c:v>317.9298091038526</c:v>
                </c:pt>
                <c:pt idx="5">
                  <c:v>313.3936884491655</c:v>
                </c:pt>
                <c:pt idx="6">
                  <c:v>616.3504507966948</c:v>
                </c:pt>
                <c:pt idx="7">
                  <c:v>507.3369831112472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0D5A-428B-8438-BADA215938ED}"/>
            </c:ext>
          </c:extLst>
        </c:ser>
        <c:ser>
          <c:idx val="2"/>
          <c:order val="5"/>
          <c:tx>
            <c:v>49Ti</c:v>
          </c:tx>
          <c:spPr>
            <a:ln w="12700">
              <a:solidFill>
                <a:sysClr val="windowText" lastClr="000000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Data!$D$42:$D$49</c:f>
              <c:numCache>
                <c:formatCode>General</c:formatCode>
                <c:ptCount val="8"/>
                <c:pt idx="0">
                  <c:v>50.0</c:v>
                </c:pt>
                <c:pt idx="1">
                  <c:v>150.0</c:v>
                </c:pt>
                <c:pt idx="2">
                  <c:v>250.0</c:v>
                </c:pt>
                <c:pt idx="3">
                  <c:v>350.0</c:v>
                </c:pt>
                <c:pt idx="4">
                  <c:v>470.0</c:v>
                </c:pt>
                <c:pt idx="5">
                  <c:v>590.0</c:v>
                </c:pt>
                <c:pt idx="6">
                  <c:v>710.0</c:v>
                </c:pt>
                <c:pt idx="7">
                  <c:v>860.0</c:v>
                </c:pt>
              </c:numCache>
            </c:numRef>
          </c:xVal>
          <c:yVal>
            <c:numRef>
              <c:f>Data!$Q$42:$Q$49</c:f>
              <c:numCache>
                <c:formatCode>0.0</c:formatCode>
                <c:ptCount val="8"/>
                <c:pt idx="0">
                  <c:v>57.15454017316588</c:v>
                </c:pt>
                <c:pt idx="1">
                  <c:v>67.80410438698328</c:v>
                </c:pt>
                <c:pt idx="2">
                  <c:v>71.61922107723705</c:v>
                </c:pt>
                <c:pt idx="3">
                  <c:v>57.66477074343274</c:v>
                </c:pt>
                <c:pt idx="4">
                  <c:v>77.63896338414</c:v>
                </c:pt>
                <c:pt idx="5">
                  <c:v>80.27228771831859</c:v>
                </c:pt>
                <c:pt idx="6">
                  <c:v>73.34683756049427</c:v>
                </c:pt>
                <c:pt idx="7">
                  <c:v>66.4636764623496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0D5A-428B-8438-BADA215938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7515184"/>
        <c:axId val="-158548640"/>
      </c:scatterChart>
      <c:valAx>
        <c:axId val="-217515184"/>
        <c:scaling>
          <c:orientation val="minMax"/>
          <c:max val="1000.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hu-HU" sz="1800" b="1" i="0" baseline="0">
                    <a:effectLst/>
                  </a:rPr>
                  <a:t>Distance from edge (micrometers)</a:t>
                </a:r>
                <a:endParaRPr lang="hu-HU" sz="16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158548640"/>
        <c:crossesAt val="0.1"/>
        <c:crossBetween val="midCat"/>
        <c:majorUnit val="250.0"/>
      </c:valAx>
      <c:valAx>
        <c:axId val="-158548640"/>
        <c:scaling>
          <c:logBase val="10.0"/>
          <c:orientation val="minMax"/>
          <c:max val="4000.0"/>
          <c:min val="10.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hu-HU" sz="1800" b="1" i="0" baseline="0"/>
                  <a:t>Trace element concentration (N/10</a:t>
                </a:r>
                <a:r>
                  <a:rPr lang="hu-HU" sz="1800" b="1" i="0" baseline="30000"/>
                  <a:t>6</a:t>
                </a:r>
                <a:r>
                  <a:rPr lang="hu-HU" sz="1800" b="1" i="0" baseline="0"/>
                  <a:t> Si)</a:t>
                </a:r>
                <a:endParaRPr lang="hu-HU" sz="1800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217515184"/>
        <c:crossesAt val="-1.0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97603</xdr:colOff>
      <xdr:row>37</xdr:row>
      <xdr:rowOff>151500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365125</xdr:colOff>
      <xdr:row>31</xdr:row>
      <xdr:rowOff>142875</xdr:rowOff>
    </xdr:from>
    <xdr:ext cx="467179" cy="342786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968375" y="6048375"/>
          <a:ext cx="46717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hu-HU" sz="1600"/>
            <a:t>rim</a:t>
          </a:r>
        </a:p>
      </xdr:txBody>
    </xdr:sp>
    <xdr:clientData/>
  </xdr:oneCellAnchor>
  <xdr:oneCellAnchor>
    <xdr:from>
      <xdr:col>7</xdr:col>
      <xdr:colOff>428625</xdr:colOff>
      <xdr:row>31</xdr:row>
      <xdr:rowOff>158750</xdr:rowOff>
    </xdr:from>
    <xdr:ext cx="553293" cy="342786"/>
    <xdr:sp macro="" textlink="">
      <xdr:nvSpPr>
        <xdr:cNvPr id="5" name="Szövegdoboz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4651375" y="6064250"/>
          <a:ext cx="553293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hu-HU" sz="1600"/>
            <a:t>core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97603</xdr:colOff>
      <xdr:row>37</xdr:row>
      <xdr:rowOff>151500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349250</xdr:colOff>
      <xdr:row>31</xdr:row>
      <xdr:rowOff>111125</xdr:rowOff>
    </xdr:from>
    <xdr:ext cx="467179" cy="342786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 txBox="1"/>
      </xdr:nvSpPr>
      <xdr:spPr>
        <a:xfrm>
          <a:off x="952500" y="6064250"/>
          <a:ext cx="46717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hu-HU" sz="1600"/>
            <a:t>rim</a:t>
          </a:r>
        </a:p>
      </xdr:txBody>
    </xdr:sp>
    <xdr:clientData/>
  </xdr:oneCellAnchor>
  <xdr:oneCellAnchor>
    <xdr:from>
      <xdr:col>7</xdr:col>
      <xdr:colOff>333375</xdr:colOff>
      <xdr:row>31</xdr:row>
      <xdr:rowOff>127000</xdr:rowOff>
    </xdr:from>
    <xdr:ext cx="553293" cy="342786"/>
    <xdr:sp macro="" textlink="">
      <xdr:nvSpPr>
        <xdr:cNvPr id="5" name="Szövegdoboz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/>
      </xdr:nvSpPr>
      <xdr:spPr>
        <a:xfrm>
          <a:off x="4556125" y="6080125"/>
          <a:ext cx="553293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hu-HU" sz="1600"/>
            <a:t>core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-1</xdr:colOff>
      <xdr:row>0</xdr:row>
      <xdr:rowOff>0</xdr:rowOff>
    </xdr:from>
    <xdr:to>
      <xdr:col>10</xdr:col>
      <xdr:colOff>98299</xdr:colOff>
      <xdr:row>37</xdr:row>
      <xdr:rowOff>151500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365125</xdr:colOff>
      <xdr:row>31</xdr:row>
      <xdr:rowOff>158750</xdr:rowOff>
    </xdr:from>
    <xdr:ext cx="467179" cy="342786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/>
      </xdr:nvSpPr>
      <xdr:spPr>
        <a:xfrm>
          <a:off x="968375" y="6064250"/>
          <a:ext cx="46717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hu-HU" sz="1600"/>
            <a:t>rim</a:t>
          </a:r>
        </a:p>
      </xdr:txBody>
    </xdr:sp>
    <xdr:clientData/>
  </xdr:oneCellAnchor>
  <xdr:oneCellAnchor>
    <xdr:from>
      <xdr:col>7</xdr:col>
      <xdr:colOff>428625</xdr:colOff>
      <xdr:row>31</xdr:row>
      <xdr:rowOff>174625</xdr:rowOff>
    </xdr:from>
    <xdr:ext cx="553293" cy="342786"/>
    <xdr:sp macro="" textlink="">
      <xdr:nvSpPr>
        <xdr:cNvPr id="5" name="Szövegdoboz 4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/>
      </xdr:nvSpPr>
      <xdr:spPr>
        <a:xfrm>
          <a:off x="4651375" y="6080125"/>
          <a:ext cx="553293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hu-HU" sz="1600"/>
            <a:t>core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34103</xdr:colOff>
      <xdr:row>37</xdr:row>
      <xdr:rowOff>151500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365125</xdr:colOff>
      <xdr:row>31</xdr:row>
      <xdr:rowOff>158750</xdr:rowOff>
    </xdr:from>
    <xdr:ext cx="467179" cy="342786"/>
    <xdr:sp macro="" textlink="">
      <xdr:nvSpPr>
        <xdr:cNvPr id="3" name="Szövegdoboz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 txBox="1"/>
      </xdr:nvSpPr>
      <xdr:spPr>
        <a:xfrm>
          <a:off x="968375" y="6064250"/>
          <a:ext cx="46717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hu-HU" sz="1600"/>
            <a:t>rim</a:t>
          </a:r>
        </a:p>
      </xdr:txBody>
    </xdr:sp>
    <xdr:clientData/>
  </xdr:oneCellAnchor>
  <xdr:oneCellAnchor>
    <xdr:from>
      <xdr:col>7</xdr:col>
      <xdr:colOff>428625</xdr:colOff>
      <xdr:row>31</xdr:row>
      <xdr:rowOff>174625</xdr:rowOff>
    </xdr:from>
    <xdr:ext cx="553293" cy="342786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SpPr txBox="1"/>
      </xdr:nvSpPr>
      <xdr:spPr>
        <a:xfrm>
          <a:off x="4651375" y="6080125"/>
          <a:ext cx="553293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hu-HU" sz="1600"/>
            <a:t>core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34103</xdr:colOff>
      <xdr:row>37</xdr:row>
      <xdr:rowOff>151500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365125</xdr:colOff>
      <xdr:row>31</xdr:row>
      <xdr:rowOff>158750</xdr:rowOff>
    </xdr:from>
    <xdr:ext cx="467179" cy="342786"/>
    <xdr:sp macro="" textlink="">
      <xdr:nvSpPr>
        <xdr:cNvPr id="3" name="Szövegdoboz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SpPr txBox="1"/>
      </xdr:nvSpPr>
      <xdr:spPr>
        <a:xfrm>
          <a:off x="968375" y="6064250"/>
          <a:ext cx="46717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hu-HU" sz="1600"/>
            <a:t>rim</a:t>
          </a:r>
        </a:p>
      </xdr:txBody>
    </xdr:sp>
    <xdr:clientData/>
  </xdr:oneCellAnchor>
  <xdr:oneCellAnchor>
    <xdr:from>
      <xdr:col>4</xdr:col>
      <xdr:colOff>396875</xdr:colOff>
      <xdr:row>31</xdr:row>
      <xdr:rowOff>174625</xdr:rowOff>
    </xdr:from>
    <xdr:ext cx="553293" cy="342786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SpPr txBox="1"/>
      </xdr:nvSpPr>
      <xdr:spPr>
        <a:xfrm>
          <a:off x="2809875" y="6080125"/>
          <a:ext cx="553293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hu-HU" sz="1600"/>
            <a:t>core</a:t>
          </a:r>
        </a:p>
      </xdr:txBody>
    </xdr:sp>
    <xdr:clientData/>
  </xdr:oneCellAnchor>
  <xdr:oneCellAnchor>
    <xdr:from>
      <xdr:col>7</xdr:col>
      <xdr:colOff>454025</xdr:colOff>
      <xdr:row>31</xdr:row>
      <xdr:rowOff>152400</xdr:rowOff>
    </xdr:from>
    <xdr:ext cx="467179" cy="342786"/>
    <xdr:sp macro="" textlink="">
      <xdr:nvSpPr>
        <xdr:cNvPr id="5" name="Szövegdoboz 4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SpPr txBox="1"/>
      </xdr:nvSpPr>
      <xdr:spPr>
        <a:xfrm>
          <a:off x="4676775" y="6057900"/>
          <a:ext cx="46717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hu-HU" sz="1600"/>
            <a:t>rim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34103</xdr:colOff>
      <xdr:row>37</xdr:row>
      <xdr:rowOff>151500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34103</xdr:colOff>
      <xdr:row>37</xdr:row>
      <xdr:rowOff>151500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365125</xdr:colOff>
      <xdr:row>31</xdr:row>
      <xdr:rowOff>165100</xdr:rowOff>
    </xdr:from>
    <xdr:ext cx="467179" cy="342786"/>
    <xdr:sp macro="" textlink="">
      <xdr:nvSpPr>
        <xdr:cNvPr id="3" name="Szövegdoboz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SpPr txBox="1"/>
      </xdr:nvSpPr>
      <xdr:spPr>
        <a:xfrm>
          <a:off x="968375" y="6070600"/>
          <a:ext cx="46717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hu-HU" sz="1600"/>
            <a:t>rim</a:t>
          </a:r>
        </a:p>
      </xdr:txBody>
    </xdr:sp>
    <xdr:clientData/>
  </xdr:oneCellAnchor>
  <xdr:oneCellAnchor>
    <xdr:from>
      <xdr:col>4</xdr:col>
      <xdr:colOff>396875</xdr:colOff>
      <xdr:row>31</xdr:row>
      <xdr:rowOff>180975</xdr:rowOff>
    </xdr:from>
    <xdr:ext cx="553293" cy="342786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xmlns="" id="{00000000-0008-0000-0700-000004000000}"/>
            </a:ext>
          </a:extLst>
        </xdr:cNvPr>
        <xdr:cNvSpPr txBox="1"/>
      </xdr:nvSpPr>
      <xdr:spPr>
        <a:xfrm>
          <a:off x="2809875" y="6086475"/>
          <a:ext cx="553293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hu-HU" sz="1600"/>
            <a:t>core</a:t>
          </a:r>
        </a:p>
      </xdr:txBody>
    </xdr:sp>
    <xdr:clientData/>
  </xdr:oneCellAnchor>
  <xdr:oneCellAnchor>
    <xdr:from>
      <xdr:col>7</xdr:col>
      <xdr:colOff>454025</xdr:colOff>
      <xdr:row>31</xdr:row>
      <xdr:rowOff>158750</xdr:rowOff>
    </xdr:from>
    <xdr:ext cx="467179" cy="342786"/>
    <xdr:sp macro="" textlink="">
      <xdr:nvSpPr>
        <xdr:cNvPr id="5" name="Szövegdoboz 4">
          <a:extLst>
            <a:ext uri="{FF2B5EF4-FFF2-40B4-BE49-F238E27FC236}">
              <a16:creationId xmlns:a16="http://schemas.microsoft.com/office/drawing/2014/main" xmlns="" id="{00000000-0008-0000-0700-000005000000}"/>
            </a:ext>
          </a:extLst>
        </xdr:cNvPr>
        <xdr:cNvSpPr txBox="1"/>
      </xdr:nvSpPr>
      <xdr:spPr>
        <a:xfrm>
          <a:off x="4676775" y="6064250"/>
          <a:ext cx="46717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hu-HU" sz="1600"/>
            <a:t>rim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34103</xdr:colOff>
      <xdr:row>37</xdr:row>
      <xdr:rowOff>151500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365125</xdr:colOff>
      <xdr:row>31</xdr:row>
      <xdr:rowOff>165100</xdr:rowOff>
    </xdr:from>
    <xdr:ext cx="467179" cy="342786"/>
    <xdr:sp macro="" textlink="">
      <xdr:nvSpPr>
        <xdr:cNvPr id="3" name="Szövegdoboz 2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SpPr txBox="1"/>
      </xdr:nvSpPr>
      <xdr:spPr>
        <a:xfrm>
          <a:off x="968375" y="6070600"/>
          <a:ext cx="46717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hu-HU" sz="1600"/>
            <a:t>rim</a:t>
          </a:r>
        </a:p>
      </xdr:txBody>
    </xdr:sp>
    <xdr:clientData/>
  </xdr:oneCellAnchor>
  <xdr:oneCellAnchor>
    <xdr:from>
      <xdr:col>4</xdr:col>
      <xdr:colOff>396875</xdr:colOff>
      <xdr:row>31</xdr:row>
      <xdr:rowOff>180975</xdr:rowOff>
    </xdr:from>
    <xdr:ext cx="553293" cy="342786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xmlns="" id="{00000000-0008-0000-0800-000004000000}"/>
            </a:ext>
          </a:extLst>
        </xdr:cNvPr>
        <xdr:cNvSpPr txBox="1"/>
      </xdr:nvSpPr>
      <xdr:spPr>
        <a:xfrm>
          <a:off x="2809875" y="6086475"/>
          <a:ext cx="553293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hu-HU" sz="1600"/>
            <a:t>core</a:t>
          </a:r>
        </a:p>
      </xdr:txBody>
    </xdr:sp>
    <xdr:clientData/>
  </xdr:oneCellAnchor>
  <xdr:oneCellAnchor>
    <xdr:from>
      <xdr:col>7</xdr:col>
      <xdr:colOff>454025</xdr:colOff>
      <xdr:row>31</xdr:row>
      <xdr:rowOff>158750</xdr:rowOff>
    </xdr:from>
    <xdr:ext cx="467179" cy="342786"/>
    <xdr:sp macro="" textlink="">
      <xdr:nvSpPr>
        <xdr:cNvPr id="5" name="Szövegdoboz 4">
          <a:extLst>
            <a:ext uri="{FF2B5EF4-FFF2-40B4-BE49-F238E27FC236}">
              <a16:creationId xmlns:a16="http://schemas.microsoft.com/office/drawing/2014/main" xmlns="" id="{00000000-0008-0000-0800-000005000000}"/>
            </a:ext>
          </a:extLst>
        </xdr:cNvPr>
        <xdr:cNvSpPr txBox="1"/>
      </xdr:nvSpPr>
      <xdr:spPr>
        <a:xfrm>
          <a:off x="4676775" y="6064250"/>
          <a:ext cx="46717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hu-HU" sz="1600"/>
            <a:t>rim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2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showGridLines="0" tabSelected="1" workbookViewId="0">
      <selection activeCell="A7" sqref="A7:A8"/>
    </sheetView>
  </sheetViews>
  <sheetFormatPr baseColWidth="10" defaultColWidth="8.83203125" defaultRowHeight="15" x14ac:dyDescent="0.2"/>
  <sheetData>
    <row r="1" spans="1:1" x14ac:dyDescent="0.2">
      <c r="A1" t="s">
        <v>105</v>
      </c>
    </row>
    <row r="2" spans="1:1" x14ac:dyDescent="0.2">
      <c r="A2" t="s">
        <v>101</v>
      </c>
    </row>
    <row r="3" spans="1:1" x14ac:dyDescent="0.2">
      <c r="A3" t="s">
        <v>104</v>
      </c>
    </row>
    <row r="4" spans="1:1" x14ac:dyDescent="0.2">
      <c r="A4" t="s">
        <v>102</v>
      </c>
    </row>
    <row r="5" spans="1:1" x14ac:dyDescent="0.2">
      <c r="A5" t="s">
        <v>103</v>
      </c>
    </row>
    <row r="7" spans="1:1" ht="16" x14ac:dyDescent="0.2">
      <c r="A7" s="30" t="s">
        <v>107</v>
      </c>
    </row>
    <row r="8" spans="1:1" ht="16" x14ac:dyDescent="0.2">
      <c r="A8" s="30" t="s">
        <v>108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zoomScale="80" zoomScaleNormal="80" zoomScalePageLayoutView="80" workbookViewId="0">
      <pane ySplit="4" topLeftCell="A5" activePane="bottomLeft" state="frozen"/>
      <selection pane="bottomLeft" sqref="A1:A2"/>
    </sheetView>
  </sheetViews>
  <sheetFormatPr baseColWidth="10" defaultColWidth="8.83203125" defaultRowHeight="15" x14ac:dyDescent="0.2"/>
  <cols>
    <col min="2" max="3" width="8.83203125" style="21"/>
    <col min="4" max="4" width="18.33203125" style="21" customWidth="1"/>
    <col min="11" max="12" width="16.6640625" customWidth="1"/>
    <col min="18" max="19" width="10.33203125" bestFit="1" customWidth="1"/>
    <col min="20" max="22" width="11.5" bestFit="1" customWidth="1"/>
  </cols>
  <sheetData>
    <row r="1" spans="1:25" ht="16" x14ac:dyDescent="0.2">
      <c r="A1" s="30" t="s">
        <v>107</v>
      </c>
      <c r="B1" s="23"/>
      <c r="C1" s="23"/>
      <c r="D1" s="23"/>
    </row>
    <row r="2" spans="1:25" ht="16" x14ac:dyDescent="0.2">
      <c r="A2" s="30" t="s">
        <v>108</v>
      </c>
      <c r="B2" s="23"/>
      <c r="C2" s="23"/>
      <c r="D2" s="23"/>
    </row>
    <row r="3" spans="1:25" ht="17" x14ac:dyDescent="0.2">
      <c r="F3" s="27" t="s">
        <v>100</v>
      </c>
      <c r="G3" s="27"/>
      <c r="H3" s="27"/>
      <c r="I3" s="27"/>
      <c r="J3" s="27"/>
      <c r="K3" s="27"/>
      <c r="L3" s="28" t="s">
        <v>99</v>
      </c>
      <c r="M3" s="27"/>
      <c r="N3" s="27"/>
      <c r="O3" s="27"/>
      <c r="P3" s="27"/>
      <c r="Q3" s="27"/>
      <c r="T3" s="14"/>
      <c r="U3" s="14"/>
      <c r="V3" s="14"/>
      <c r="W3" s="14"/>
      <c r="X3" s="14"/>
    </row>
    <row r="4" spans="1:25" ht="30" customHeight="1" x14ac:dyDescent="0.2">
      <c r="A4" s="7" t="s">
        <v>8</v>
      </c>
      <c r="B4" s="26" t="s">
        <v>28</v>
      </c>
      <c r="C4" s="26"/>
      <c r="D4" s="6" t="s">
        <v>106</v>
      </c>
      <c r="E4" s="5" t="s">
        <v>27</v>
      </c>
      <c r="F4" s="5" t="s">
        <v>92</v>
      </c>
      <c r="G4" s="5" t="s">
        <v>93</v>
      </c>
      <c r="H4" s="5" t="s">
        <v>94</v>
      </c>
      <c r="I4" s="5" t="s">
        <v>95</v>
      </c>
      <c r="J4" s="5" t="s">
        <v>96</v>
      </c>
      <c r="K4" s="6" t="s">
        <v>98</v>
      </c>
      <c r="L4" s="6" t="s">
        <v>97</v>
      </c>
      <c r="M4" s="5" t="s">
        <v>92</v>
      </c>
      <c r="N4" s="5" t="s">
        <v>93</v>
      </c>
      <c r="O4" s="5" t="s">
        <v>94</v>
      </c>
      <c r="P4" s="5" t="s">
        <v>95</v>
      </c>
      <c r="Q4" s="5" t="s">
        <v>96</v>
      </c>
      <c r="S4" s="13"/>
      <c r="T4" s="15"/>
      <c r="U4" s="15"/>
      <c r="V4" s="15"/>
      <c r="W4" s="15"/>
      <c r="X4" s="15"/>
    </row>
    <row r="5" spans="1:25" s="8" customFormat="1" x14ac:dyDescent="0.2">
      <c r="A5" s="29" t="s">
        <v>3</v>
      </c>
      <c r="B5" s="22"/>
      <c r="C5" s="22">
        <v>1</v>
      </c>
      <c r="D5" s="22">
        <v>50</v>
      </c>
      <c r="E5" s="8" t="s">
        <v>80</v>
      </c>
      <c r="F5" s="9">
        <v>175.67307541765882</v>
      </c>
      <c r="G5" s="9">
        <v>169.41387067414595</v>
      </c>
      <c r="H5" s="9">
        <v>193.48693725286898</v>
      </c>
      <c r="I5" s="9">
        <v>226.42552953116848</v>
      </c>
      <c r="J5" s="9" t="s">
        <v>91</v>
      </c>
      <c r="K5" s="9"/>
      <c r="L5" s="9"/>
      <c r="M5" s="9">
        <f>+F5*6.94</f>
        <v>1219.1711433985522</v>
      </c>
      <c r="N5" s="9">
        <f>+G5*2.61</f>
        <v>442.17020245952091</v>
      </c>
      <c r="O5" s="9">
        <f>+H5*1.53</f>
        <v>296.03501399688957</v>
      </c>
      <c r="P5" s="9">
        <f>+I5*2.22</f>
        <v>502.66467555919405</v>
      </c>
      <c r="Q5" s="9" t="s">
        <v>91</v>
      </c>
      <c r="R5" s="19"/>
      <c r="S5" s="19"/>
      <c r="T5" s="19"/>
      <c r="U5" s="19"/>
      <c r="V5" s="19"/>
      <c r="W5" s="19"/>
      <c r="X5" s="19"/>
      <c r="Y5" s="19"/>
    </row>
    <row r="6" spans="1:25" s="8" customFormat="1" x14ac:dyDescent="0.2">
      <c r="A6" s="25"/>
      <c r="B6" s="22"/>
      <c r="C6" s="22">
        <v>2</v>
      </c>
      <c r="D6" s="22">
        <f>+D5+150</f>
        <v>200</v>
      </c>
      <c r="E6" s="8" t="s">
        <v>81</v>
      </c>
      <c r="F6" s="9">
        <v>266.22221689887266</v>
      </c>
      <c r="G6" s="9">
        <v>139.31039338795833</v>
      </c>
      <c r="H6" s="9">
        <v>162.14268224022197</v>
      </c>
      <c r="I6" s="9">
        <v>85.048199407338004</v>
      </c>
      <c r="J6" s="9" t="s">
        <v>91</v>
      </c>
      <c r="K6" s="9"/>
      <c r="L6" s="9"/>
      <c r="M6" s="9">
        <f t="shared" ref="M6:M66" si="0">+F6*6.94</f>
        <v>1847.5821852781764</v>
      </c>
      <c r="N6" s="9">
        <f t="shared" ref="N6:N66" si="1">+G6*2.61</f>
        <v>363.60012674257121</v>
      </c>
      <c r="O6" s="9">
        <f t="shared" ref="O6:O66" si="2">+H6*1.53</f>
        <v>248.07830382753963</v>
      </c>
      <c r="P6" s="9">
        <f t="shared" ref="P6:P66" si="3">+I6*2.22</f>
        <v>188.80700268429038</v>
      </c>
      <c r="Q6" s="9" t="s">
        <v>91</v>
      </c>
      <c r="W6" s="9"/>
    </row>
    <row r="7" spans="1:25" s="8" customFormat="1" x14ac:dyDescent="0.2">
      <c r="A7" s="25"/>
      <c r="B7" s="22"/>
      <c r="C7" s="22">
        <v>3</v>
      </c>
      <c r="D7" s="22">
        <f t="shared" ref="D7:D15" si="4">+D6+150</f>
        <v>350</v>
      </c>
      <c r="E7" s="8" t="s">
        <v>82</v>
      </c>
      <c r="F7" s="9">
        <v>233.92462602659961</v>
      </c>
      <c r="G7" s="9">
        <v>149.37618482493497</v>
      </c>
      <c r="H7" s="9">
        <v>175.48953688813319</v>
      </c>
      <c r="I7" s="9">
        <v>80.886777148446058</v>
      </c>
      <c r="J7" s="9" t="s">
        <v>91</v>
      </c>
      <c r="K7" s="9"/>
      <c r="L7" s="9"/>
      <c r="M7" s="9">
        <f t="shared" si="0"/>
        <v>1623.4369046246013</v>
      </c>
      <c r="N7" s="9">
        <f t="shared" si="1"/>
        <v>389.87184239308027</v>
      </c>
      <c r="O7" s="9">
        <f t="shared" si="2"/>
        <v>268.4989914388438</v>
      </c>
      <c r="P7" s="9">
        <f t="shared" si="3"/>
        <v>179.56864526955027</v>
      </c>
      <c r="Q7" s="9" t="s">
        <v>91</v>
      </c>
      <c r="R7" s="20"/>
      <c r="S7" s="20"/>
      <c r="T7" s="20"/>
      <c r="U7" s="20"/>
      <c r="V7" s="20"/>
      <c r="W7" s="9"/>
    </row>
    <row r="8" spans="1:25" s="8" customFormat="1" x14ac:dyDescent="0.2">
      <c r="A8" s="25"/>
      <c r="B8" s="22"/>
      <c r="C8" s="22">
        <v>4</v>
      </c>
      <c r="D8" s="22">
        <f t="shared" si="4"/>
        <v>500</v>
      </c>
      <c r="E8" s="8" t="s">
        <v>83</v>
      </c>
      <c r="F8" s="9">
        <v>313.39595176381215</v>
      </c>
      <c r="G8" s="9">
        <v>151.80945206522168</v>
      </c>
      <c r="H8" s="9">
        <v>214.60119461391679</v>
      </c>
      <c r="I8" s="9">
        <v>80.714329936187951</v>
      </c>
      <c r="J8" s="9">
        <v>54.679038521265909</v>
      </c>
      <c r="K8" s="9"/>
      <c r="L8" s="9"/>
      <c r="M8" s="9">
        <f t="shared" si="0"/>
        <v>2174.9679052408565</v>
      </c>
      <c r="N8" s="9">
        <f t="shared" si="1"/>
        <v>396.22266989022853</v>
      </c>
      <c r="O8" s="9">
        <f t="shared" si="2"/>
        <v>328.33982775929269</v>
      </c>
      <c r="P8" s="9">
        <f t="shared" si="3"/>
        <v>179.18581245833727</v>
      </c>
      <c r="Q8" s="9">
        <f>+J8*1.25</f>
        <v>68.348798151582386</v>
      </c>
      <c r="S8" s="9"/>
      <c r="T8" s="9"/>
      <c r="U8" s="9"/>
      <c r="V8" s="9"/>
      <c r="W8" s="9"/>
    </row>
    <row r="9" spans="1:25" s="8" customFormat="1" x14ac:dyDescent="0.2">
      <c r="A9" s="25"/>
      <c r="B9" s="22"/>
      <c r="C9" s="22">
        <v>5</v>
      </c>
      <c r="D9" s="22">
        <f t="shared" si="4"/>
        <v>650</v>
      </c>
      <c r="E9" s="8" t="s">
        <v>84</v>
      </c>
      <c r="F9" s="9">
        <v>281.55521999146288</v>
      </c>
      <c r="G9" s="9">
        <v>154.09472858040488</v>
      </c>
      <c r="H9" s="9">
        <v>243.22688333075661</v>
      </c>
      <c r="I9" s="9">
        <v>84.326592931245997</v>
      </c>
      <c r="J9" s="9" t="s">
        <v>91</v>
      </c>
      <c r="K9" s="9"/>
      <c r="L9" s="9"/>
      <c r="M9" s="9">
        <f t="shared" si="0"/>
        <v>1953.9932267407526</v>
      </c>
      <c r="N9" s="9">
        <f t="shared" si="1"/>
        <v>402.18724159485669</v>
      </c>
      <c r="O9" s="9">
        <f t="shared" si="2"/>
        <v>372.13713149605763</v>
      </c>
      <c r="P9" s="9">
        <f t="shared" si="3"/>
        <v>187.20503630736613</v>
      </c>
      <c r="Q9" s="9" t="s">
        <v>91</v>
      </c>
      <c r="S9" s="9"/>
      <c r="T9" s="9"/>
      <c r="U9" s="9"/>
      <c r="V9" s="9"/>
      <c r="W9" s="9"/>
    </row>
    <row r="10" spans="1:25" s="8" customFormat="1" x14ac:dyDescent="0.2">
      <c r="A10" s="25"/>
      <c r="B10" s="22"/>
      <c r="C10" s="22">
        <v>6</v>
      </c>
      <c r="D10" s="22">
        <f t="shared" si="4"/>
        <v>800</v>
      </c>
      <c r="E10" s="8" t="s">
        <v>85</v>
      </c>
      <c r="F10" s="9">
        <v>317.55152243251871</v>
      </c>
      <c r="G10" s="9">
        <v>161.43386115203239</v>
      </c>
      <c r="H10" s="9">
        <v>179.28409067162906</v>
      </c>
      <c r="I10" s="9">
        <v>80.298418215363697</v>
      </c>
      <c r="J10" s="9">
        <v>51.934844844773053</v>
      </c>
      <c r="K10" s="9"/>
      <c r="L10" s="9"/>
      <c r="M10" s="9">
        <f t="shared" si="0"/>
        <v>2203.80756568168</v>
      </c>
      <c r="N10" s="9">
        <f t="shared" si="1"/>
        <v>421.34237760680452</v>
      </c>
      <c r="O10" s="9">
        <f t="shared" si="2"/>
        <v>274.30465872759248</v>
      </c>
      <c r="P10" s="9">
        <f t="shared" si="3"/>
        <v>178.26248843810743</v>
      </c>
      <c r="Q10" s="9">
        <f>+J10*1.25</f>
        <v>64.91855605596632</v>
      </c>
      <c r="S10" s="9"/>
      <c r="T10" s="9"/>
      <c r="U10" s="9"/>
      <c r="V10" s="9"/>
      <c r="W10" s="9"/>
    </row>
    <row r="11" spans="1:25" s="8" customFormat="1" x14ac:dyDescent="0.2">
      <c r="A11" s="25"/>
      <c r="B11" s="22"/>
      <c r="C11" s="22">
        <v>7</v>
      </c>
      <c r="D11" s="22">
        <f t="shared" si="4"/>
        <v>950</v>
      </c>
      <c r="E11" s="8" t="s">
        <v>86</v>
      </c>
      <c r="F11" s="9">
        <v>279.78779423803189</v>
      </c>
      <c r="G11" s="9">
        <v>149.54374365755888</v>
      </c>
      <c r="H11" s="9">
        <v>184.50364585035223</v>
      </c>
      <c r="I11" s="9">
        <v>71.133039906440189</v>
      </c>
      <c r="J11" s="9">
        <v>50.212379692771449</v>
      </c>
      <c r="K11" s="9"/>
      <c r="L11" s="9"/>
      <c r="M11" s="9">
        <f t="shared" si="0"/>
        <v>1941.7272920119415</v>
      </c>
      <c r="N11" s="9">
        <f t="shared" si="1"/>
        <v>390.30917094622868</v>
      </c>
      <c r="O11" s="9">
        <f t="shared" si="2"/>
        <v>282.29057815103891</v>
      </c>
      <c r="P11" s="9">
        <f t="shared" si="3"/>
        <v>157.91534859229722</v>
      </c>
      <c r="Q11" s="9">
        <f>+J11*1.25</f>
        <v>62.765474615964308</v>
      </c>
      <c r="S11" s="9"/>
      <c r="T11" s="9"/>
      <c r="U11" s="9"/>
      <c r="V11" s="9"/>
      <c r="W11" s="9"/>
    </row>
    <row r="12" spans="1:25" s="8" customFormat="1" x14ac:dyDescent="0.2">
      <c r="A12" s="25"/>
      <c r="B12" s="22"/>
      <c r="C12" s="22">
        <v>8</v>
      </c>
      <c r="D12" s="22">
        <f t="shared" si="4"/>
        <v>1100</v>
      </c>
      <c r="E12" s="8" t="s">
        <v>87</v>
      </c>
      <c r="F12" s="9">
        <v>248.31430058955704</v>
      </c>
      <c r="G12" s="9">
        <v>168.87962456735349</v>
      </c>
      <c r="H12" s="9">
        <v>170.05343820498473</v>
      </c>
      <c r="I12" s="9">
        <v>97.518646239128955</v>
      </c>
      <c r="J12" s="9" t="s">
        <v>91</v>
      </c>
      <c r="K12" s="9"/>
      <c r="L12" s="9"/>
      <c r="M12" s="9">
        <f t="shared" si="0"/>
        <v>1723.3012460915259</v>
      </c>
      <c r="N12" s="9">
        <f t="shared" si="1"/>
        <v>440.77582012079256</v>
      </c>
      <c r="O12" s="9">
        <f t="shared" si="2"/>
        <v>260.18176045362662</v>
      </c>
      <c r="P12" s="9">
        <f t="shared" si="3"/>
        <v>216.49139465086631</v>
      </c>
      <c r="Q12" s="9" t="s">
        <v>91</v>
      </c>
      <c r="S12" s="9"/>
      <c r="T12" s="9"/>
      <c r="U12" s="9"/>
      <c r="V12" s="9"/>
      <c r="W12" s="9"/>
    </row>
    <row r="13" spans="1:25" s="8" customFormat="1" x14ac:dyDescent="0.2">
      <c r="A13" s="25"/>
      <c r="B13" s="22"/>
      <c r="C13" s="22">
        <v>9</v>
      </c>
      <c r="D13" s="22">
        <f t="shared" si="4"/>
        <v>1250</v>
      </c>
      <c r="E13" s="8" t="s">
        <v>88</v>
      </c>
      <c r="F13" s="9">
        <v>190.78759178871147</v>
      </c>
      <c r="G13" s="9">
        <v>154.80928362791437</v>
      </c>
      <c r="H13" s="9">
        <v>196.02344083883582</v>
      </c>
      <c r="I13" s="9">
        <v>116.06116159164934</v>
      </c>
      <c r="J13" s="9" t="s">
        <v>91</v>
      </c>
      <c r="K13" s="9"/>
      <c r="L13" s="9"/>
      <c r="M13" s="9">
        <f t="shared" si="0"/>
        <v>1324.0658870136576</v>
      </c>
      <c r="N13" s="9">
        <f t="shared" si="1"/>
        <v>404.05223026885648</v>
      </c>
      <c r="O13" s="9">
        <f t="shared" si="2"/>
        <v>299.91586448341883</v>
      </c>
      <c r="P13" s="9">
        <f t="shared" si="3"/>
        <v>257.65577873346155</v>
      </c>
      <c r="Q13" s="9" t="s">
        <v>91</v>
      </c>
      <c r="S13" s="9"/>
      <c r="T13" s="9"/>
      <c r="U13" s="9"/>
      <c r="V13" s="9"/>
      <c r="W13" s="9"/>
    </row>
    <row r="14" spans="1:25" s="8" customFormat="1" x14ac:dyDescent="0.2">
      <c r="A14" s="25"/>
      <c r="B14" s="22"/>
      <c r="C14" s="22">
        <v>10</v>
      </c>
      <c r="D14" s="22">
        <f t="shared" si="4"/>
        <v>1400</v>
      </c>
      <c r="E14" s="8" t="s">
        <v>89</v>
      </c>
      <c r="F14" s="9">
        <v>208.28800984630357</v>
      </c>
      <c r="G14" s="9">
        <v>124.80642489405388</v>
      </c>
      <c r="H14" s="9">
        <v>150.58590045108667</v>
      </c>
      <c r="I14" s="9">
        <v>189.76542980225241</v>
      </c>
      <c r="J14" s="9" t="s">
        <v>91</v>
      </c>
      <c r="K14" s="9"/>
      <c r="L14" s="9"/>
      <c r="M14" s="9">
        <f t="shared" si="0"/>
        <v>1445.5187883333467</v>
      </c>
      <c r="N14" s="9">
        <f t="shared" si="1"/>
        <v>325.74476897348057</v>
      </c>
      <c r="O14" s="9">
        <f t="shared" si="2"/>
        <v>230.39642769016262</v>
      </c>
      <c r="P14" s="9">
        <f t="shared" si="3"/>
        <v>421.27925416100038</v>
      </c>
      <c r="Q14" s="9" t="s">
        <v>91</v>
      </c>
      <c r="S14" s="9"/>
      <c r="T14" s="9"/>
      <c r="U14" s="9"/>
      <c r="V14" s="9"/>
      <c r="W14" s="9"/>
    </row>
    <row r="15" spans="1:25" s="8" customFormat="1" x14ac:dyDescent="0.2">
      <c r="A15" s="25"/>
      <c r="B15" s="22"/>
      <c r="C15" s="22">
        <v>11</v>
      </c>
      <c r="D15" s="22">
        <f t="shared" si="4"/>
        <v>1550</v>
      </c>
      <c r="E15" s="8" t="s">
        <v>90</v>
      </c>
      <c r="F15" s="9">
        <v>187.10741129598205</v>
      </c>
      <c r="G15" s="9">
        <v>206.6531014634258</v>
      </c>
      <c r="H15" s="9">
        <v>172.80689769171792</v>
      </c>
      <c r="I15" s="9">
        <v>431.61323679994246</v>
      </c>
      <c r="J15" s="9" t="s">
        <v>91</v>
      </c>
      <c r="K15" s="9"/>
      <c r="L15" s="9"/>
      <c r="M15" s="9">
        <f t="shared" si="0"/>
        <v>1298.5254343941156</v>
      </c>
      <c r="N15" s="9">
        <f t="shared" si="1"/>
        <v>539.36459481954125</v>
      </c>
      <c r="O15" s="9">
        <f t="shared" si="2"/>
        <v>264.39455346832841</v>
      </c>
      <c r="P15" s="9">
        <f t="shared" si="3"/>
        <v>958.18138569587234</v>
      </c>
      <c r="Q15" s="9" t="s">
        <v>91</v>
      </c>
      <c r="S15" s="9"/>
      <c r="T15" s="9"/>
      <c r="U15" s="9"/>
      <c r="V15" s="9"/>
      <c r="W15" s="9"/>
    </row>
    <row r="16" spans="1:25" x14ac:dyDescent="0.2">
      <c r="A16" s="24" t="s">
        <v>2</v>
      </c>
      <c r="C16" s="21">
        <v>1</v>
      </c>
      <c r="D16" s="21">
        <v>50</v>
      </c>
      <c r="E16" t="s">
        <v>73</v>
      </c>
      <c r="F16" s="1">
        <v>163.33216548804228</v>
      </c>
      <c r="G16" s="1">
        <v>187.12032038710123</v>
      </c>
      <c r="H16" s="1">
        <v>167.57342844696552</v>
      </c>
      <c r="I16" s="1">
        <v>220.58497869974795</v>
      </c>
      <c r="J16" s="1" t="s">
        <v>91</v>
      </c>
      <c r="K16" s="1">
        <v>4.6704377748438004</v>
      </c>
      <c r="L16" s="1">
        <f>K16*6.66</f>
        <v>31.10511558045971</v>
      </c>
      <c r="M16" s="1">
        <f t="shared" si="0"/>
        <v>1133.5252284870135</v>
      </c>
      <c r="N16" s="1">
        <f t="shared" si="1"/>
        <v>488.38403621033422</v>
      </c>
      <c r="O16" s="1">
        <f t="shared" si="2"/>
        <v>256.38734552385728</v>
      </c>
      <c r="P16" s="1">
        <f t="shared" si="3"/>
        <v>489.69865271344048</v>
      </c>
      <c r="Q16" s="1" t="s">
        <v>91</v>
      </c>
    </row>
    <row r="17" spans="1:23" x14ac:dyDescent="0.2">
      <c r="A17" s="24"/>
      <c r="C17" s="21">
        <v>2</v>
      </c>
      <c r="D17" s="21">
        <v>200</v>
      </c>
      <c r="E17" t="s">
        <v>74</v>
      </c>
      <c r="F17" s="1">
        <v>279.00046381697859</v>
      </c>
      <c r="G17" s="1">
        <v>160.63270507887813</v>
      </c>
      <c r="H17" s="1">
        <v>195.32765332737006</v>
      </c>
      <c r="I17" s="1">
        <v>74.751200135886336</v>
      </c>
      <c r="J17" s="1" t="s">
        <v>91</v>
      </c>
      <c r="K17" s="1">
        <v>4.676048314062033</v>
      </c>
      <c r="L17" s="1">
        <f t="shared" ref="L17:L53" si="5">K17*6.66</f>
        <v>31.142481771653141</v>
      </c>
      <c r="M17" s="1">
        <f t="shared" si="0"/>
        <v>1936.2632188898315</v>
      </c>
      <c r="N17" s="1">
        <f t="shared" si="1"/>
        <v>419.25136025587193</v>
      </c>
      <c r="O17" s="1">
        <f t="shared" si="2"/>
        <v>298.85130959087621</v>
      </c>
      <c r="P17" s="1">
        <f t="shared" si="3"/>
        <v>165.94766430166769</v>
      </c>
      <c r="Q17" s="1" t="s">
        <v>91</v>
      </c>
    </row>
    <row r="18" spans="1:23" x14ac:dyDescent="0.2">
      <c r="A18" s="24"/>
      <c r="C18" s="21">
        <v>3</v>
      </c>
      <c r="D18" s="21">
        <v>350</v>
      </c>
      <c r="E18" t="s">
        <v>75</v>
      </c>
      <c r="F18" s="1">
        <v>286.63774047710916</v>
      </c>
      <c r="G18" s="1">
        <v>159.92343992196697</v>
      </c>
      <c r="H18" s="1">
        <v>194.86891746001754</v>
      </c>
      <c r="I18" s="1">
        <v>74.569078994641671</v>
      </c>
      <c r="J18" s="1" t="s">
        <v>91</v>
      </c>
      <c r="K18" s="1">
        <v>4.6910788760565669</v>
      </c>
      <c r="L18" s="1">
        <f t="shared" si="5"/>
        <v>31.242585314536736</v>
      </c>
      <c r="M18" s="1">
        <f t="shared" si="0"/>
        <v>1989.2659189111378</v>
      </c>
      <c r="N18" s="1">
        <f t="shared" si="1"/>
        <v>417.4001781963338</v>
      </c>
      <c r="O18" s="1">
        <f t="shared" si="2"/>
        <v>298.14944371382683</v>
      </c>
      <c r="P18" s="1">
        <f t="shared" si="3"/>
        <v>165.54335536810453</v>
      </c>
      <c r="Q18" s="1" t="s">
        <v>91</v>
      </c>
    </row>
    <row r="19" spans="1:23" x14ac:dyDescent="0.2">
      <c r="A19" s="24"/>
      <c r="C19" s="21">
        <v>4</v>
      </c>
      <c r="D19" s="21">
        <v>500</v>
      </c>
      <c r="E19" t="s">
        <v>76</v>
      </c>
      <c r="F19" s="1">
        <v>190.88559035896597</v>
      </c>
      <c r="G19" s="1">
        <v>184.744079497797</v>
      </c>
      <c r="H19" s="1">
        <v>181.76207718371086</v>
      </c>
      <c r="I19" s="1">
        <v>67.237860252790071</v>
      </c>
      <c r="J19" s="1" t="s">
        <v>91</v>
      </c>
      <c r="K19" s="1">
        <v>4.992453628969864</v>
      </c>
      <c r="L19" s="1">
        <f t="shared" si="5"/>
        <v>33.249741168939295</v>
      </c>
      <c r="M19" s="1">
        <f t="shared" si="0"/>
        <v>1324.7459970912239</v>
      </c>
      <c r="N19" s="1">
        <f t="shared" si="1"/>
        <v>482.18204748925018</v>
      </c>
      <c r="O19" s="1">
        <f t="shared" si="2"/>
        <v>278.0959780910776</v>
      </c>
      <c r="P19" s="1">
        <f t="shared" si="3"/>
        <v>149.26804976119396</v>
      </c>
      <c r="Q19" s="1" t="s">
        <v>91</v>
      </c>
    </row>
    <row r="20" spans="1:23" x14ac:dyDescent="0.2">
      <c r="A20" s="24"/>
      <c r="C20" s="21">
        <v>5</v>
      </c>
      <c r="D20" s="21">
        <v>650</v>
      </c>
      <c r="E20" t="s">
        <v>77</v>
      </c>
      <c r="F20" s="1">
        <v>259.30260790611828</v>
      </c>
      <c r="G20" s="1">
        <v>185.89570490449856</v>
      </c>
      <c r="H20" s="1">
        <v>193.07441423357349</v>
      </c>
      <c r="I20" s="1">
        <v>81.700620603782042</v>
      </c>
      <c r="J20" s="1">
        <v>46.475258437704142</v>
      </c>
      <c r="K20" s="1">
        <v>4.4180713832557688</v>
      </c>
      <c r="L20" s="1">
        <f t="shared" si="5"/>
        <v>29.424355412483422</v>
      </c>
      <c r="M20" s="1">
        <f t="shared" si="0"/>
        <v>1799.560098868461</v>
      </c>
      <c r="N20" s="1">
        <f t="shared" si="1"/>
        <v>485.1877898007412</v>
      </c>
      <c r="O20" s="1">
        <f t="shared" si="2"/>
        <v>295.40385377736743</v>
      </c>
      <c r="P20" s="1">
        <f t="shared" si="3"/>
        <v>181.37537774039615</v>
      </c>
      <c r="Q20" s="1">
        <f>+J20*1.25</f>
        <v>58.09407304713018</v>
      </c>
    </row>
    <row r="21" spans="1:23" x14ac:dyDescent="0.2">
      <c r="A21" s="24"/>
      <c r="C21" s="21">
        <v>6</v>
      </c>
      <c r="D21" s="21">
        <v>800</v>
      </c>
      <c r="E21" t="s">
        <v>78</v>
      </c>
      <c r="F21" s="1">
        <v>178.17311093945145</v>
      </c>
      <c r="G21" s="1">
        <v>127.35857686042351</v>
      </c>
      <c r="H21" s="1">
        <v>170.9750771640536</v>
      </c>
      <c r="I21" s="1">
        <v>79.089865358052123</v>
      </c>
      <c r="J21" s="1" t="s">
        <v>91</v>
      </c>
      <c r="K21" s="1">
        <v>3.401945024158989</v>
      </c>
      <c r="L21" s="1">
        <f t="shared" si="5"/>
        <v>22.656953860898867</v>
      </c>
      <c r="M21" s="1">
        <f t="shared" si="0"/>
        <v>1236.5213899197931</v>
      </c>
      <c r="N21" s="1">
        <f t="shared" si="1"/>
        <v>332.40588560570535</v>
      </c>
      <c r="O21" s="1">
        <f t="shared" si="2"/>
        <v>261.591868061002</v>
      </c>
      <c r="P21" s="1">
        <f t="shared" si="3"/>
        <v>175.57950109487572</v>
      </c>
      <c r="Q21" s="1" t="s">
        <v>91</v>
      </c>
    </row>
    <row r="22" spans="1:23" x14ac:dyDescent="0.2">
      <c r="A22" s="24"/>
      <c r="C22" s="21">
        <v>7</v>
      </c>
      <c r="D22" s="21">
        <v>950</v>
      </c>
      <c r="E22" t="s">
        <v>79</v>
      </c>
      <c r="F22" s="1">
        <v>429.94891617112717</v>
      </c>
      <c r="G22" s="1">
        <v>141.2098035214876</v>
      </c>
      <c r="H22" s="1">
        <v>174.39672902106773</v>
      </c>
      <c r="I22" s="1">
        <v>173.48841204424645</v>
      </c>
      <c r="J22" s="1" t="s">
        <v>91</v>
      </c>
      <c r="K22" s="1">
        <v>3.6131033246770099</v>
      </c>
      <c r="L22" s="1">
        <f t="shared" si="5"/>
        <v>24.063268142348885</v>
      </c>
      <c r="M22" s="1">
        <f t="shared" si="0"/>
        <v>2983.8454782276226</v>
      </c>
      <c r="N22" s="1">
        <f t="shared" si="1"/>
        <v>368.55758719108263</v>
      </c>
      <c r="O22" s="1">
        <f t="shared" si="2"/>
        <v>266.82699540223365</v>
      </c>
      <c r="P22" s="1">
        <f t="shared" si="3"/>
        <v>385.14427473822712</v>
      </c>
      <c r="Q22" s="1" t="s">
        <v>91</v>
      </c>
    </row>
    <row r="23" spans="1:23" s="8" customFormat="1" x14ac:dyDescent="0.2">
      <c r="A23" s="25" t="s">
        <v>1</v>
      </c>
      <c r="B23" s="22"/>
      <c r="C23" s="22">
        <v>1</v>
      </c>
      <c r="D23" s="22">
        <v>100</v>
      </c>
      <c r="E23" s="8" t="s">
        <v>62</v>
      </c>
      <c r="F23" s="9">
        <v>194.21412637327728</v>
      </c>
      <c r="G23" s="9">
        <v>169.46060667622353</v>
      </c>
      <c r="H23" s="9">
        <v>185.74523669249649</v>
      </c>
      <c r="I23" s="9">
        <v>456.2630489267554</v>
      </c>
      <c r="J23" s="9">
        <v>95.336031193519275</v>
      </c>
      <c r="K23" s="9">
        <v>10.76807881773399</v>
      </c>
      <c r="L23" s="9">
        <f t="shared" si="5"/>
        <v>71.715404926108377</v>
      </c>
      <c r="M23" s="9">
        <f t="shared" si="0"/>
        <v>1347.8460370305445</v>
      </c>
      <c r="N23" s="9">
        <f t="shared" si="1"/>
        <v>442.2921834249434</v>
      </c>
      <c r="O23" s="9">
        <f t="shared" si="2"/>
        <v>284.19021213951964</v>
      </c>
      <c r="P23" s="9">
        <f t="shared" si="3"/>
        <v>1012.903968617397</v>
      </c>
      <c r="Q23" s="9">
        <f>+J23*1.25</f>
        <v>119.17003899189909</v>
      </c>
      <c r="S23" s="9"/>
      <c r="T23" s="9"/>
      <c r="U23" s="9"/>
      <c r="V23" s="9"/>
      <c r="W23" s="9"/>
    </row>
    <row r="24" spans="1:23" s="8" customFormat="1" x14ac:dyDescent="0.2">
      <c r="A24" s="25"/>
      <c r="B24" s="22"/>
      <c r="C24" s="22">
        <v>2</v>
      </c>
      <c r="D24" s="22">
        <v>250</v>
      </c>
      <c r="E24" s="8" t="s">
        <v>63</v>
      </c>
      <c r="F24" s="9">
        <v>166.30076514857188</v>
      </c>
      <c r="G24" s="9">
        <v>270.20161053711797</v>
      </c>
      <c r="H24" s="9">
        <v>91.460095694406363</v>
      </c>
      <c r="I24" s="9">
        <v>117.22395396246756</v>
      </c>
      <c r="J24" s="9">
        <v>92.615415604415574</v>
      </c>
      <c r="K24" s="9">
        <v>11.523546798029555</v>
      </c>
      <c r="L24" s="9">
        <f t="shared" si="5"/>
        <v>76.746821674876841</v>
      </c>
      <c r="M24" s="9">
        <f t="shared" si="0"/>
        <v>1154.127310131089</v>
      </c>
      <c r="N24" s="9">
        <f t="shared" si="1"/>
        <v>705.22620350187788</v>
      </c>
      <c r="O24" s="9">
        <f t="shared" si="2"/>
        <v>139.93394641244174</v>
      </c>
      <c r="P24" s="9">
        <f t="shared" si="3"/>
        <v>260.237177796678</v>
      </c>
      <c r="Q24" s="9">
        <f>+J24*1.25</f>
        <v>115.76926950551947</v>
      </c>
      <c r="S24" s="9"/>
      <c r="T24" s="9"/>
      <c r="U24" s="9"/>
      <c r="V24" s="9"/>
      <c r="W24" s="9"/>
    </row>
    <row r="25" spans="1:23" s="8" customFormat="1" x14ac:dyDescent="0.2">
      <c r="A25" s="25"/>
      <c r="B25" s="22"/>
      <c r="C25" s="22">
        <v>3</v>
      </c>
      <c r="D25" s="22">
        <v>400</v>
      </c>
      <c r="E25" s="8" t="s">
        <v>64</v>
      </c>
      <c r="F25" s="9">
        <v>159.59354560301938</v>
      </c>
      <c r="G25" s="9">
        <v>109.08060865348327</v>
      </c>
      <c r="H25" s="9">
        <v>163.13475627975086</v>
      </c>
      <c r="I25" s="9">
        <v>96.734237975290966</v>
      </c>
      <c r="J25" s="9">
        <v>91.407030410615022</v>
      </c>
      <c r="K25" s="9">
        <v>9.5763546798029537</v>
      </c>
      <c r="L25" s="9">
        <f t="shared" si="5"/>
        <v>63.778522167487672</v>
      </c>
      <c r="M25" s="9">
        <f t="shared" si="0"/>
        <v>1107.5792064849545</v>
      </c>
      <c r="N25" s="9">
        <f t="shared" si="1"/>
        <v>284.70038858559133</v>
      </c>
      <c r="O25" s="9">
        <f t="shared" si="2"/>
        <v>249.59617710801882</v>
      </c>
      <c r="P25" s="9">
        <f t="shared" si="3"/>
        <v>214.75000830514597</v>
      </c>
      <c r="Q25" s="9">
        <f>+J25*1.25</f>
        <v>114.25878801326877</v>
      </c>
      <c r="S25" s="9"/>
      <c r="T25" s="9"/>
      <c r="U25" s="9"/>
      <c r="V25" s="9"/>
      <c r="W25" s="9"/>
    </row>
    <row r="26" spans="1:23" s="8" customFormat="1" x14ac:dyDescent="0.2">
      <c r="A26" s="25"/>
      <c r="B26" s="22"/>
      <c r="C26" s="22">
        <v>4</v>
      </c>
      <c r="D26" s="22">
        <v>550</v>
      </c>
      <c r="E26" s="8" t="s">
        <v>65</v>
      </c>
      <c r="F26" s="9">
        <v>209.96004361965046</v>
      </c>
      <c r="G26" s="9">
        <v>131.82056091655889</v>
      </c>
      <c r="H26" s="9">
        <v>207.06384692048746</v>
      </c>
      <c r="I26" s="9">
        <v>67.39347888533328</v>
      </c>
      <c r="J26" s="9" t="s">
        <v>91</v>
      </c>
      <c r="K26" s="9">
        <v>10.406305418719212</v>
      </c>
      <c r="L26" s="9">
        <f t="shared" si="5"/>
        <v>69.305994088669948</v>
      </c>
      <c r="M26" s="9">
        <f t="shared" si="0"/>
        <v>1457.1227027203743</v>
      </c>
      <c r="N26" s="9">
        <f t="shared" si="1"/>
        <v>344.05166399221866</v>
      </c>
      <c r="O26" s="9">
        <f t="shared" si="2"/>
        <v>316.80768578834585</v>
      </c>
      <c r="P26" s="9">
        <f t="shared" si="3"/>
        <v>149.61352312543988</v>
      </c>
      <c r="Q26" s="9" t="s">
        <v>91</v>
      </c>
      <c r="S26" s="9"/>
      <c r="T26" s="9"/>
      <c r="U26" s="9"/>
      <c r="V26" s="9"/>
      <c r="W26" s="9"/>
    </row>
    <row r="27" spans="1:23" s="8" customFormat="1" x14ac:dyDescent="0.2">
      <c r="A27" s="25"/>
      <c r="B27" s="22"/>
      <c r="C27" s="22">
        <v>5</v>
      </c>
      <c r="D27" s="22">
        <v>700</v>
      </c>
      <c r="E27" s="8" t="s">
        <v>66</v>
      </c>
      <c r="F27" s="9">
        <v>197.86868001641642</v>
      </c>
      <c r="G27" s="9">
        <v>146.87314402108393</v>
      </c>
      <c r="H27" s="9">
        <v>220.02256269530574</v>
      </c>
      <c r="I27" s="9">
        <v>71.030214498814928</v>
      </c>
      <c r="J27" s="9" t="s">
        <v>91</v>
      </c>
      <c r="K27" s="9">
        <v>9.4061083743842335</v>
      </c>
      <c r="L27" s="9">
        <f t="shared" si="5"/>
        <v>62.644681773398993</v>
      </c>
      <c r="M27" s="9">
        <f t="shared" si="0"/>
        <v>1373.20863931393</v>
      </c>
      <c r="N27" s="9">
        <f t="shared" si="1"/>
        <v>383.33890589502903</v>
      </c>
      <c r="O27" s="9">
        <f t="shared" si="2"/>
        <v>336.63452092381777</v>
      </c>
      <c r="P27" s="9">
        <f t="shared" si="3"/>
        <v>157.68707618736914</v>
      </c>
      <c r="Q27" s="9" t="s">
        <v>91</v>
      </c>
      <c r="S27" s="9"/>
      <c r="T27" s="9"/>
      <c r="U27" s="9"/>
      <c r="V27" s="9"/>
      <c r="W27" s="9"/>
    </row>
    <row r="28" spans="1:23" s="8" customFormat="1" x14ac:dyDescent="0.2">
      <c r="A28" s="25"/>
      <c r="B28" s="22"/>
      <c r="C28" s="22">
        <v>6</v>
      </c>
      <c r="D28" s="22">
        <v>850</v>
      </c>
      <c r="E28" s="8" t="s">
        <v>67</v>
      </c>
      <c r="F28" s="9">
        <v>236.70575924596577</v>
      </c>
      <c r="G28" s="9">
        <v>126.16929417286052</v>
      </c>
      <c r="H28" s="9">
        <v>174.73218449703216</v>
      </c>
      <c r="I28" s="9">
        <v>72.101838434017893</v>
      </c>
      <c r="J28" s="9" t="s">
        <v>91</v>
      </c>
      <c r="K28" s="9">
        <v>9.9487684729064032</v>
      </c>
      <c r="L28" s="9">
        <f t="shared" si="5"/>
        <v>66.258798029556644</v>
      </c>
      <c r="M28" s="9">
        <f t="shared" si="0"/>
        <v>1642.7379691670026</v>
      </c>
      <c r="N28" s="9">
        <f t="shared" si="1"/>
        <v>329.30185779116596</v>
      </c>
      <c r="O28" s="9">
        <f t="shared" si="2"/>
        <v>267.34024228045922</v>
      </c>
      <c r="P28" s="9">
        <f t="shared" si="3"/>
        <v>160.06608132351974</v>
      </c>
      <c r="Q28" s="9" t="s">
        <v>91</v>
      </c>
      <c r="S28" s="9"/>
      <c r="T28" s="9"/>
      <c r="U28" s="9"/>
      <c r="V28" s="9"/>
      <c r="W28" s="9"/>
    </row>
    <row r="29" spans="1:23" s="8" customFormat="1" x14ac:dyDescent="0.2">
      <c r="A29" s="25"/>
      <c r="B29" s="22"/>
      <c r="C29" s="22">
        <v>7</v>
      </c>
      <c r="D29" s="22">
        <v>1000</v>
      </c>
      <c r="E29" s="8" t="s">
        <v>68</v>
      </c>
      <c r="F29" s="9">
        <v>190.16546581232481</v>
      </c>
      <c r="G29" s="9">
        <v>121.29140794261664</v>
      </c>
      <c r="H29" s="9">
        <v>148.93781101799686</v>
      </c>
      <c r="I29" s="9">
        <v>69.836248826448781</v>
      </c>
      <c r="J29" s="9" t="s">
        <v>91</v>
      </c>
      <c r="K29" s="9">
        <v>9.6295566502463039</v>
      </c>
      <c r="L29" s="9">
        <f t="shared" si="5"/>
        <v>64.132847290640385</v>
      </c>
      <c r="M29" s="9">
        <f t="shared" si="0"/>
        <v>1319.7483327375342</v>
      </c>
      <c r="N29" s="9">
        <f t="shared" si="1"/>
        <v>316.57057473022945</v>
      </c>
      <c r="O29" s="9">
        <f t="shared" si="2"/>
        <v>227.87485085753519</v>
      </c>
      <c r="P29" s="9">
        <f t="shared" si="3"/>
        <v>155.0364723947163</v>
      </c>
      <c r="Q29" s="9" t="s">
        <v>91</v>
      </c>
      <c r="S29" s="9"/>
      <c r="T29" s="9"/>
      <c r="U29" s="9"/>
      <c r="V29" s="9"/>
      <c r="W29" s="9"/>
    </row>
    <row r="30" spans="1:23" s="8" customFormat="1" x14ac:dyDescent="0.2">
      <c r="A30" s="25"/>
      <c r="B30" s="22"/>
      <c r="C30" s="22">
        <v>8</v>
      </c>
      <c r="D30" s="22">
        <v>1150</v>
      </c>
      <c r="E30" s="8" t="s">
        <v>69</v>
      </c>
      <c r="F30" s="9">
        <v>288.88501324615385</v>
      </c>
      <c r="G30" s="9">
        <v>191.37537651341879</v>
      </c>
      <c r="H30" s="9">
        <v>144.00110038894363</v>
      </c>
      <c r="I30" s="9">
        <v>71.877722350055578</v>
      </c>
      <c r="J30" s="9" t="s">
        <v>91</v>
      </c>
      <c r="K30" s="9">
        <v>8.9060098522167479</v>
      </c>
      <c r="L30" s="9">
        <f t="shared" si="5"/>
        <v>59.314025615763541</v>
      </c>
      <c r="M30" s="9">
        <f t="shared" si="0"/>
        <v>2004.8619919283078</v>
      </c>
      <c r="N30" s="9">
        <f t="shared" si="1"/>
        <v>499.48973270002301</v>
      </c>
      <c r="O30" s="9">
        <f t="shared" si="2"/>
        <v>220.32168359508375</v>
      </c>
      <c r="P30" s="9">
        <f t="shared" si="3"/>
        <v>159.5685436171234</v>
      </c>
      <c r="Q30" s="9" t="s">
        <v>91</v>
      </c>
      <c r="S30" s="9"/>
      <c r="T30" s="9"/>
      <c r="U30" s="9"/>
      <c r="V30" s="9"/>
      <c r="W30" s="9"/>
    </row>
    <row r="31" spans="1:23" s="8" customFormat="1" x14ac:dyDescent="0.2">
      <c r="A31" s="25"/>
      <c r="B31" s="22"/>
      <c r="C31" s="22">
        <v>9</v>
      </c>
      <c r="D31" s="22">
        <v>1300</v>
      </c>
      <c r="E31" s="8" t="s">
        <v>70</v>
      </c>
      <c r="F31" s="9">
        <v>226.14102300174605</v>
      </c>
      <c r="G31" s="9">
        <v>246.052239982148</v>
      </c>
      <c r="H31" s="9">
        <v>182.87118180208586</v>
      </c>
      <c r="I31" s="9">
        <v>74.925659931773794</v>
      </c>
      <c r="J31" s="9" t="s">
        <v>91</v>
      </c>
      <c r="K31" s="9">
        <v>8.4697536945812804</v>
      </c>
      <c r="L31" s="9">
        <f t="shared" si="5"/>
        <v>56.408559605911329</v>
      </c>
      <c r="M31" s="9">
        <f t="shared" si="0"/>
        <v>1569.4186996321178</v>
      </c>
      <c r="N31" s="9">
        <f t="shared" si="1"/>
        <v>642.19634635340628</v>
      </c>
      <c r="O31" s="9">
        <f t="shared" si="2"/>
        <v>279.79290815719139</v>
      </c>
      <c r="P31" s="9">
        <f t="shared" si="3"/>
        <v>166.33496504853784</v>
      </c>
      <c r="Q31" s="9" t="s">
        <v>91</v>
      </c>
      <c r="S31" s="9"/>
      <c r="T31" s="9"/>
      <c r="U31" s="9"/>
      <c r="V31" s="9"/>
      <c r="W31" s="9"/>
    </row>
    <row r="32" spans="1:23" s="8" customFormat="1" x14ac:dyDescent="0.2">
      <c r="A32" s="25"/>
      <c r="B32" s="22"/>
      <c r="C32" s="22">
        <v>10</v>
      </c>
      <c r="D32" s="22">
        <v>1450</v>
      </c>
      <c r="E32" s="8" t="s">
        <v>71</v>
      </c>
      <c r="F32" s="9">
        <v>199.56467459892062</v>
      </c>
      <c r="G32" s="9">
        <v>309.28008202857455</v>
      </c>
      <c r="H32" s="9">
        <v>133.45268022891284</v>
      </c>
      <c r="I32" s="9">
        <v>75.269722117060581</v>
      </c>
      <c r="J32" s="9" t="s">
        <v>91</v>
      </c>
      <c r="K32" s="9">
        <v>7.9058128078817722</v>
      </c>
      <c r="L32" s="9">
        <f t="shared" si="5"/>
        <v>52.652713300492607</v>
      </c>
      <c r="M32" s="9">
        <f t="shared" si="0"/>
        <v>1384.9788417165091</v>
      </c>
      <c r="N32" s="9">
        <f t="shared" si="1"/>
        <v>807.22101409457957</v>
      </c>
      <c r="O32" s="9">
        <f t="shared" si="2"/>
        <v>204.18260075023665</v>
      </c>
      <c r="P32" s="9">
        <f t="shared" si="3"/>
        <v>167.09878309987451</v>
      </c>
      <c r="Q32" s="9" t="s">
        <v>91</v>
      </c>
      <c r="S32" s="9"/>
      <c r="T32" s="9"/>
      <c r="U32" s="9"/>
      <c r="V32" s="9"/>
      <c r="W32" s="9"/>
    </row>
    <row r="33" spans="1:23" s="8" customFormat="1" x14ac:dyDescent="0.2">
      <c r="A33" s="25"/>
      <c r="B33" s="22"/>
      <c r="C33" s="22">
        <v>11</v>
      </c>
      <c r="D33" s="22">
        <v>1600</v>
      </c>
      <c r="E33" s="8" t="s">
        <v>72</v>
      </c>
      <c r="F33" s="9">
        <v>252.86020060805035</v>
      </c>
      <c r="G33" s="9">
        <v>157.23029067159462</v>
      </c>
      <c r="H33" s="9">
        <v>214.01577095753166</v>
      </c>
      <c r="I33" s="9">
        <v>82.157845020032156</v>
      </c>
      <c r="J33" s="9" t="s">
        <v>91</v>
      </c>
      <c r="K33" s="9"/>
      <c r="L33" s="9"/>
      <c r="M33" s="9">
        <f t="shared" si="0"/>
        <v>1754.8497922198694</v>
      </c>
      <c r="N33" s="9">
        <f t="shared" si="1"/>
        <v>410.3710586528619</v>
      </c>
      <c r="O33" s="9">
        <f t="shared" si="2"/>
        <v>327.44412956502345</v>
      </c>
      <c r="P33" s="9">
        <f t="shared" si="3"/>
        <v>182.39041594447141</v>
      </c>
      <c r="Q33" s="9" t="s">
        <v>91</v>
      </c>
      <c r="S33" s="9"/>
      <c r="T33" s="9"/>
      <c r="U33" s="9"/>
      <c r="V33" s="9"/>
      <c r="W33" s="9"/>
    </row>
    <row r="34" spans="1:23" x14ac:dyDescent="0.2">
      <c r="A34" s="24" t="s">
        <v>0</v>
      </c>
      <c r="C34" s="21">
        <v>1</v>
      </c>
      <c r="D34" s="21">
        <v>100</v>
      </c>
      <c r="E34" t="s">
        <v>54</v>
      </c>
      <c r="F34" s="1">
        <v>251.74581716296029</v>
      </c>
      <c r="G34" s="1">
        <v>153.27975121048979</v>
      </c>
      <c r="H34" s="1">
        <v>234.2532575363297</v>
      </c>
      <c r="I34" s="1">
        <v>444.91969665908368</v>
      </c>
      <c r="J34" s="1">
        <v>76.814450102706701</v>
      </c>
      <c r="K34" s="1">
        <v>9.2990936555891217</v>
      </c>
      <c r="L34" s="1">
        <f t="shared" si="5"/>
        <v>61.931963746223552</v>
      </c>
      <c r="M34" s="1">
        <f t="shared" si="0"/>
        <v>1747.1159711109444</v>
      </c>
      <c r="N34" s="1">
        <f t="shared" si="1"/>
        <v>400.06015065937834</v>
      </c>
      <c r="O34" s="1">
        <f t="shared" si="2"/>
        <v>358.40748403058444</v>
      </c>
      <c r="P34" s="1">
        <f t="shared" si="3"/>
        <v>987.72172658316583</v>
      </c>
      <c r="Q34" s="1">
        <f>+J34*1.25</f>
        <v>96.018062628383376</v>
      </c>
    </row>
    <row r="35" spans="1:23" x14ac:dyDescent="0.2">
      <c r="A35" s="24"/>
      <c r="C35" s="21">
        <v>2</v>
      </c>
      <c r="D35" s="21">
        <v>250</v>
      </c>
      <c r="E35" t="s">
        <v>55</v>
      </c>
      <c r="F35" s="1">
        <v>324.54768474465942</v>
      </c>
      <c r="G35" s="1">
        <v>215.04639163727057</v>
      </c>
      <c r="H35" s="1">
        <v>143.82904690956394</v>
      </c>
      <c r="I35" s="1">
        <v>167.46667691510027</v>
      </c>
      <c r="J35" s="1">
        <v>63.642991315642178</v>
      </c>
      <c r="K35" s="1">
        <v>11.211117824773412</v>
      </c>
      <c r="L35" s="1">
        <f t="shared" si="5"/>
        <v>74.666044712990924</v>
      </c>
      <c r="M35" s="1">
        <f t="shared" si="0"/>
        <v>2252.3609321279364</v>
      </c>
      <c r="N35" s="1">
        <f t="shared" si="1"/>
        <v>561.27108217327623</v>
      </c>
      <c r="O35" s="1">
        <f t="shared" si="2"/>
        <v>220.05844177163283</v>
      </c>
      <c r="P35" s="1">
        <f t="shared" si="3"/>
        <v>371.77602275152265</v>
      </c>
      <c r="Q35" s="1">
        <f t="shared" ref="Q35:Q66" si="6">+J35*1.25</f>
        <v>79.553739144552722</v>
      </c>
    </row>
    <row r="36" spans="1:23" x14ac:dyDescent="0.2">
      <c r="A36" s="24"/>
      <c r="C36" s="21">
        <v>3</v>
      </c>
      <c r="D36" s="21">
        <v>400</v>
      </c>
      <c r="E36" t="s">
        <v>56</v>
      </c>
      <c r="F36" s="1">
        <v>267.98022540042274</v>
      </c>
      <c r="G36" s="1">
        <v>246.30780294921743</v>
      </c>
      <c r="H36" s="1">
        <v>209.41176622225868</v>
      </c>
      <c r="I36" s="1">
        <v>156.15486740243924</v>
      </c>
      <c r="J36" s="1">
        <v>50.848520100959242</v>
      </c>
      <c r="K36" s="1">
        <v>10.669486404833837</v>
      </c>
      <c r="L36" s="1">
        <f t="shared" si="5"/>
        <v>71.058779456193349</v>
      </c>
      <c r="M36" s="1">
        <f t="shared" si="0"/>
        <v>1859.7827642789339</v>
      </c>
      <c r="N36" s="1">
        <f t="shared" si="1"/>
        <v>642.86336569745743</v>
      </c>
      <c r="O36" s="1">
        <f t="shared" si="2"/>
        <v>320.40000232005576</v>
      </c>
      <c r="P36" s="1">
        <f t="shared" si="3"/>
        <v>346.66380563341511</v>
      </c>
      <c r="Q36" s="1">
        <f t="shared" si="6"/>
        <v>63.56065012619905</v>
      </c>
    </row>
    <row r="37" spans="1:23" x14ac:dyDescent="0.2">
      <c r="A37" s="24"/>
      <c r="C37" s="21">
        <v>4</v>
      </c>
      <c r="D37" s="21">
        <v>550</v>
      </c>
      <c r="E37" t="s">
        <v>57</v>
      </c>
      <c r="F37" s="1">
        <v>377.9848794255991</v>
      </c>
      <c r="G37" s="1">
        <v>213.6162451156894</v>
      </c>
      <c r="H37" s="1">
        <v>208.61396020320871</v>
      </c>
      <c r="I37" s="1">
        <v>182.53984486274777</v>
      </c>
      <c r="J37" s="1">
        <v>59.653727257182936</v>
      </c>
      <c r="K37" s="1">
        <v>11.198066465256796</v>
      </c>
      <c r="L37" s="1">
        <f t="shared" si="5"/>
        <v>74.57912265861026</v>
      </c>
      <c r="M37" s="1">
        <f t="shared" si="0"/>
        <v>2623.2150632136581</v>
      </c>
      <c r="N37" s="1">
        <f t="shared" si="1"/>
        <v>557.53839975194933</v>
      </c>
      <c r="O37" s="1">
        <f t="shared" si="2"/>
        <v>319.17935911090933</v>
      </c>
      <c r="P37" s="1">
        <f t="shared" si="3"/>
        <v>405.23845559530008</v>
      </c>
      <c r="Q37" s="1">
        <f t="shared" si="6"/>
        <v>74.56715907147867</v>
      </c>
    </row>
    <row r="38" spans="1:23" x14ac:dyDescent="0.2">
      <c r="A38" s="24"/>
      <c r="C38" s="21">
        <v>5</v>
      </c>
      <c r="D38" s="21">
        <v>700</v>
      </c>
      <c r="E38" t="s">
        <v>58</v>
      </c>
      <c r="F38" s="1">
        <v>218.02660433436122</v>
      </c>
      <c r="G38" s="1">
        <v>323.91489938895802</v>
      </c>
      <c r="H38" s="1">
        <v>238.2320181013917</v>
      </c>
      <c r="I38" s="1">
        <v>169.95566601005083</v>
      </c>
      <c r="J38" s="1">
        <v>77.170979870419686</v>
      </c>
      <c r="K38" s="1">
        <v>10.747794561933533</v>
      </c>
      <c r="L38" s="1">
        <f t="shared" si="5"/>
        <v>71.580311782477338</v>
      </c>
      <c r="M38" s="1">
        <f t="shared" si="0"/>
        <v>1513.1046340804669</v>
      </c>
      <c r="N38" s="1">
        <f t="shared" si="1"/>
        <v>845.41788740518041</v>
      </c>
      <c r="O38" s="1">
        <f t="shared" si="2"/>
        <v>364.49498769512934</v>
      </c>
      <c r="P38" s="1">
        <f t="shared" si="3"/>
        <v>377.30157854231288</v>
      </c>
      <c r="Q38" s="1">
        <f t="shared" si="6"/>
        <v>96.463724838024604</v>
      </c>
    </row>
    <row r="39" spans="1:23" x14ac:dyDescent="0.2">
      <c r="A39" s="24"/>
      <c r="C39" s="21">
        <v>6</v>
      </c>
      <c r="D39" s="21">
        <v>850</v>
      </c>
      <c r="E39" t="s">
        <v>59</v>
      </c>
      <c r="F39" s="1">
        <v>298.59671759530301</v>
      </c>
      <c r="G39" s="1">
        <v>232.65412861337467</v>
      </c>
      <c r="H39" s="1">
        <v>152.70553682308469</v>
      </c>
      <c r="I39" s="1">
        <v>375.83418177290315</v>
      </c>
      <c r="J39" s="1">
        <v>50.46399408269626</v>
      </c>
      <c r="K39" s="1">
        <v>9.9712386706948628</v>
      </c>
      <c r="L39" s="1">
        <f t="shared" si="5"/>
        <v>66.408449546827782</v>
      </c>
      <c r="M39" s="1">
        <f t="shared" si="0"/>
        <v>2072.261220111403</v>
      </c>
      <c r="N39" s="1">
        <f t="shared" si="1"/>
        <v>607.22727568090784</v>
      </c>
      <c r="O39" s="1">
        <f t="shared" si="2"/>
        <v>233.63947133931958</v>
      </c>
      <c r="P39" s="1">
        <f t="shared" si="3"/>
        <v>834.3518835358451</v>
      </c>
      <c r="Q39" s="1">
        <f t="shared" si="6"/>
        <v>63.079992603370329</v>
      </c>
    </row>
    <row r="40" spans="1:23" x14ac:dyDescent="0.2">
      <c r="A40" s="24"/>
      <c r="C40" s="21">
        <v>7</v>
      </c>
      <c r="D40" s="21">
        <v>1000</v>
      </c>
      <c r="E40" t="s">
        <v>60</v>
      </c>
      <c r="F40" s="1">
        <v>222.79378472933485</v>
      </c>
      <c r="G40" s="1">
        <v>281.42270797658193</v>
      </c>
      <c r="H40" s="1">
        <v>202.57454847809299</v>
      </c>
      <c r="I40" s="1">
        <v>731.80846107031402</v>
      </c>
      <c r="J40" s="1">
        <v>69.730083473458805</v>
      </c>
      <c r="K40" s="1">
        <v>10.636858006042294</v>
      </c>
      <c r="L40" s="1">
        <f t="shared" si="5"/>
        <v>70.841474320241673</v>
      </c>
      <c r="M40" s="1">
        <f t="shared" si="0"/>
        <v>1546.1888660215839</v>
      </c>
      <c r="N40" s="1">
        <f t="shared" si="1"/>
        <v>734.51326781887883</v>
      </c>
      <c r="O40" s="1">
        <f t="shared" si="2"/>
        <v>309.93905917148226</v>
      </c>
      <c r="P40" s="1">
        <f t="shared" si="3"/>
        <v>1624.6147835760974</v>
      </c>
      <c r="Q40" s="1">
        <f t="shared" si="6"/>
        <v>87.16260434182351</v>
      </c>
    </row>
    <row r="41" spans="1:23" x14ac:dyDescent="0.2">
      <c r="A41" s="24"/>
      <c r="C41" s="21">
        <v>8</v>
      </c>
      <c r="D41" s="21">
        <v>1150</v>
      </c>
      <c r="E41" t="s">
        <v>61</v>
      </c>
      <c r="F41" s="1">
        <v>140.98692382689018</v>
      </c>
      <c r="G41" s="1">
        <v>231.28932132673495</v>
      </c>
      <c r="H41" s="1">
        <v>143.2672303706201</v>
      </c>
      <c r="I41" s="1">
        <v>546.84403686172345</v>
      </c>
      <c r="J41" s="1">
        <v>73.210832010962946</v>
      </c>
      <c r="K41" s="1">
        <v>10.029969788519637</v>
      </c>
      <c r="L41" s="1">
        <f t="shared" si="5"/>
        <v>66.799598791540788</v>
      </c>
      <c r="M41" s="1">
        <f t="shared" si="0"/>
        <v>978.44925135861786</v>
      </c>
      <c r="N41" s="1">
        <f t="shared" si="1"/>
        <v>603.66512866277822</v>
      </c>
      <c r="O41" s="1">
        <f t="shared" si="2"/>
        <v>219.19886246704874</v>
      </c>
      <c r="P41" s="1">
        <f t="shared" si="3"/>
        <v>1213.9937618330262</v>
      </c>
      <c r="Q41" s="1">
        <f t="shared" si="6"/>
        <v>91.513540013703675</v>
      </c>
    </row>
    <row r="42" spans="1:23" s="8" customFormat="1" x14ac:dyDescent="0.2">
      <c r="A42" s="25" t="s">
        <v>7</v>
      </c>
      <c r="B42" s="22">
        <v>100</v>
      </c>
      <c r="C42" s="22">
        <v>1</v>
      </c>
      <c r="D42" s="22">
        <v>50</v>
      </c>
      <c r="E42" s="8" t="s">
        <v>46</v>
      </c>
      <c r="F42" s="9">
        <v>387.16670328170812</v>
      </c>
      <c r="G42" s="9">
        <v>374.72115290091699</v>
      </c>
      <c r="H42" s="9">
        <v>325.76168165377112</v>
      </c>
      <c r="I42" s="9">
        <v>432.02910959822407</v>
      </c>
      <c r="J42" s="9">
        <v>45.723632138532707</v>
      </c>
      <c r="K42" s="9">
        <v>2.2870588235294118</v>
      </c>
      <c r="L42" s="9">
        <f t="shared" si="5"/>
        <v>15.231811764705883</v>
      </c>
      <c r="M42" s="9">
        <f t="shared" si="0"/>
        <v>2686.9369207750547</v>
      </c>
      <c r="N42" s="9">
        <f t="shared" si="1"/>
        <v>978.02220907139326</v>
      </c>
      <c r="O42" s="9">
        <f t="shared" si="2"/>
        <v>498.41537293026983</v>
      </c>
      <c r="P42" s="9">
        <f t="shared" si="3"/>
        <v>959.10462330805751</v>
      </c>
      <c r="Q42" s="9">
        <f t="shared" si="6"/>
        <v>57.154540173165884</v>
      </c>
      <c r="S42" s="9"/>
      <c r="T42" s="9"/>
      <c r="U42" s="9"/>
      <c r="V42" s="9"/>
      <c r="W42" s="9"/>
    </row>
    <row r="43" spans="1:23" s="8" customFormat="1" x14ac:dyDescent="0.2">
      <c r="A43" s="25"/>
      <c r="B43" s="22">
        <v>300</v>
      </c>
      <c r="C43" s="22">
        <v>2</v>
      </c>
      <c r="D43" s="22">
        <v>150</v>
      </c>
      <c r="E43" s="8" t="s">
        <v>47</v>
      </c>
      <c r="F43" s="9">
        <v>567.48817379535205</v>
      </c>
      <c r="G43" s="9">
        <v>413.45118766611557</v>
      </c>
      <c r="H43" s="9">
        <v>322.60413390057971</v>
      </c>
      <c r="I43" s="9">
        <v>276.8519197069985</v>
      </c>
      <c r="J43" s="9">
        <v>54.243283509586632</v>
      </c>
      <c r="K43" s="9">
        <v>2.414117647058823</v>
      </c>
      <c r="L43" s="9">
        <f t="shared" si="5"/>
        <v>16.078023529411762</v>
      </c>
      <c r="M43" s="9">
        <f t="shared" si="0"/>
        <v>3938.3679261397433</v>
      </c>
      <c r="N43" s="9">
        <f t="shared" si="1"/>
        <v>1079.1075998085616</v>
      </c>
      <c r="O43" s="9">
        <f t="shared" si="2"/>
        <v>493.58432486788695</v>
      </c>
      <c r="P43" s="9">
        <f t="shared" si="3"/>
        <v>614.61126174953677</v>
      </c>
      <c r="Q43" s="9">
        <f t="shared" si="6"/>
        <v>67.804104386983283</v>
      </c>
      <c r="S43" s="9"/>
      <c r="T43" s="9"/>
      <c r="U43" s="9"/>
      <c r="V43" s="9"/>
      <c r="W43" s="9"/>
    </row>
    <row r="44" spans="1:23" s="8" customFormat="1" x14ac:dyDescent="0.2">
      <c r="A44" s="25"/>
      <c r="B44" s="22">
        <v>550</v>
      </c>
      <c r="C44" s="22">
        <v>3</v>
      </c>
      <c r="D44" s="22">
        <v>250</v>
      </c>
      <c r="E44" s="8" t="s">
        <v>48</v>
      </c>
      <c r="F44" s="9">
        <v>451.1651436209558</v>
      </c>
      <c r="G44" s="9">
        <v>351.69391229892494</v>
      </c>
      <c r="H44" s="9">
        <v>386.4189827721749</v>
      </c>
      <c r="I44" s="9">
        <v>147.86205253865626</v>
      </c>
      <c r="J44" s="9">
        <v>57.295376861789642</v>
      </c>
      <c r="K44" s="9">
        <v>2.3082352941176478</v>
      </c>
      <c r="L44" s="9">
        <f t="shared" si="5"/>
        <v>15.372847058823535</v>
      </c>
      <c r="M44" s="9">
        <f t="shared" si="0"/>
        <v>3131.0860967294334</v>
      </c>
      <c r="N44" s="9">
        <f t="shared" si="1"/>
        <v>917.92111110019403</v>
      </c>
      <c r="O44" s="9">
        <f t="shared" si="2"/>
        <v>591.22104364142763</v>
      </c>
      <c r="P44" s="9">
        <f t="shared" si="3"/>
        <v>328.2537566358169</v>
      </c>
      <c r="Q44" s="9">
        <f t="shared" si="6"/>
        <v>71.619221077237057</v>
      </c>
      <c r="S44" s="9"/>
      <c r="T44" s="9"/>
      <c r="U44" s="9"/>
      <c r="V44" s="9"/>
      <c r="W44" s="9"/>
    </row>
    <row r="45" spans="1:23" s="8" customFormat="1" x14ac:dyDescent="0.2">
      <c r="A45" s="25"/>
      <c r="B45" s="22">
        <v>800</v>
      </c>
      <c r="C45" s="22">
        <v>4</v>
      </c>
      <c r="D45" s="22">
        <v>350</v>
      </c>
      <c r="E45" s="8" t="s">
        <v>49</v>
      </c>
      <c r="F45" s="9">
        <v>446.23986191694581</v>
      </c>
      <c r="G45" s="9">
        <v>226.2725794152378</v>
      </c>
      <c r="H45" s="9">
        <v>243.65740924661159</v>
      </c>
      <c r="I45" s="9">
        <v>160.00617591670607</v>
      </c>
      <c r="J45" s="9">
        <v>46.131816594746191</v>
      </c>
      <c r="K45" s="9">
        <v>2.2129411764705882</v>
      </c>
      <c r="L45" s="9">
        <f t="shared" si="5"/>
        <v>14.738188235294118</v>
      </c>
      <c r="M45" s="9">
        <f t="shared" si="0"/>
        <v>3096.9046417036043</v>
      </c>
      <c r="N45" s="9">
        <f t="shared" si="1"/>
        <v>590.5714322737706</v>
      </c>
      <c r="O45" s="9">
        <f t="shared" si="2"/>
        <v>372.79583614731575</v>
      </c>
      <c r="P45" s="9">
        <f t="shared" si="3"/>
        <v>355.2137105350875</v>
      </c>
      <c r="Q45" s="9">
        <f t="shared" si="6"/>
        <v>57.66477074343274</v>
      </c>
      <c r="S45" s="9"/>
      <c r="T45" s="9"/>
      <c r="U45" s="9"/>
      <c r="V45" s="9"/>
      <c r="W45" s="9"/>
    </row>
    <row r="46" spans="1:23" s="8" customFormat="1" x14ac:dyDescent="0.2">
      <c r="A46" s="25"/>
      <c r="B46" s="22"/>
      <c r="C46" s="22">
        <v>5</v>
      </c>
      <c r="D46" s="22">
        <v>470</v>
      </c>
      <c r="E46" s="8" t="s">
        <v>50</v>
      </c>
      <c r="F46" s="9">
        <v>436.54348609414689</v>
      </c>
      <c r="G46" s="9">
        <v>292.89603041415108</v>
      </c>
      <c r="H46" s="9">
        <v>253.45626356882886</v>
      </c>
      <c r="I46" s="9">
        <v>143.21162572245612</v>
      </c>
      <c r="J46" s="9">
        <v>62.111170707312006</v>
      </c>
      <c r="K46" s="9"/>
      <c r="L46" s="9"/>
      <c r="M46" s="9">
        <f t="shared" si="0"/>
        <v>3029.6117934933795</v>
      </c>
      <c r="N46" s="9">
        <f t="shared" si="1"/>
        <v>764.4586393809343</v>
      </c>
      <c r="O46" s="9">
        <f t="shared" si="2"/>
        <v>387.78808326030816</v>
      </c>
      <c r="P46" s="9">
        <f t="shared" si="3"/>
        <v>317.92980910385262</v>
      </c>
      <c r="Q46" s="9">
        <f t="shared" si="6"/>
        <v>77.638963384140013</v>
      </c>
      <c r="S46" s="9"/>
      <c r="T46" s="9"/>
      <c r="U46" s="9"/>
      <c r="V46" s="9"/>
      <c r="W46" s="9"/>
    </row>
    <row r="47" spans="1:23" s="8" customFormat="1" x14ac:dyDescent="0.2">
      <c r="A47" s="25"/>
      <c r="B47" s="22"/>
      <c r="C47" s="22">
        <v>6</v>
      </c>
      <c r="D47" s="22">
        <v>590</v>
      </c>
      <c r="E47" s="8" t="s">
        <v>51</v>
      </c>
      <c r="F47" s="9">
        <v>377.31013564567388</v>
      </c>
      <c r="G47" s="9">
        <v>218.04144175138103</v>
      </c>
      <c r="H47" s="9">
        <v>233.66842137579073</v>
      </c>
      <c r="I47" s="9">
        <v>141.16832813025471</v>
      </c>
      <c r="J47" s="9">
        <v>64.217830174654878</v>
      </c>
      <c r="K47" s="9"/>
      <c r="L47" s="9"/>
      <c r="M47" s="9">
        <f t="shared" si="0"/>
        <v>2618.532341380977</v>
      </c>
      <c r="N47" s="9">
        <f t="shared" si="1"/>
        <v>569.08816297110445</v>
      </c>
      <c r="O47" s="9">
        <f t="shared" si="2"/>
        <v>357.51268470495984</v>
      </c>
      <c r="P47" s="9">
        <f t="shared" si="3"/>
        <v>313.3936884491655</v>
      </c>
      <c r="Q47" s="9">
        <f t="shared" si="6"/>
        <v>80.272287718318594</v>
      </c>
      <c r="S47" s="9"/>
      <c r="T47" s="9"/>
      <c r="U47" s="9"/>
      <c r="V47" s="9"/>
      <c r="W47" s="9"/>
    </row>
    <row r="48" spans="1:23" s="8" customFormat="1" x14ac:dyDescent="0.2">
      <c r="A48" s="25"/>
      <c r="B48" s="22"/>
      <c r="C48" s="22">
        <v>7</v>
      </c>
      <c r="D48" s="22">
        <v>710</v>
      </c>
      <c r="E48" s="8" t="s">
        <v>52</v>
      </c>
      <c r="F48" s="9">
        <v>312.38468396906819</v>
      </c>
      <c r="G48" s="9">
        <v>317.84827908555746</v>
      </c>
      <c r="H48" s="9">
        <v>387.25621256764794</v>
      </c>
      <c r="I48" s="9">
        <v>277.63533819670931</v>
      </c>
      <c r="J48" s="9">
        <v>58.677470048395406</v>
      </c>
      <c r="K48" s="9"/>
      <c r="L48" s="9"/>
      <c r="M48" s="9">
        <f t="shared" si="0"/>
        <v>2167.9497067453335</v>
      </c>
      <c r="N48" s="9">
        <f t="shared" si="1"/>
        <v>829.5840084133049</v>
      </c>
      <c r="O48" s="9">
        <f t="shared" si="2"/>
        <v>592.50200522850139</v>
      </c>
      <c r="P48" s="9">
        <f t="shared" si="3"/>
        <v>616.35045079669476</v>
      </c>
      <c r="Q48" s="9">
        <f t="shared" si="6"/>
        <v>73.346837560494265</v>
      </c>
      <c r="S48" s="9"/>
      <c r="T48" s="9"/>
      <c r="U48" s="9"/>
      <c r="V48" s="9"/>
      <c r="W48" s="9"/>
    </row>
    <row r="49" spans="1:23" s="8" customFormat="1" x14ac:dyDescent="0.2">
      <c r="A49" s="25"/>
      <c r="B49" s="22"/>
      <c r="C49" s="22">
        <v>8</v>
      </c>
      <c r="D49" s="22">
        <v>860</v>
      </c>
      <c r="E49" s="8" t="s">
        <v>53</v>
      </c>
      <c r="F49" s="9">
        <v>327.35730388727495</v>
      </c>
      <c r="G49" s="9">
        <v>222.22423109253685</v>
      </c>
      <c r="H49" s="9">
        <v>307.49445128208254</v>
      </c>
      <c r="I49" s="9">
        <v>228.53017257263383</v>
      </c>
      <c r="J49" s="9">
        <v>53.170941169879683</v>
      </c>
      <c r="K49" s="9"/>
      <c r="L49" s="9"/>
      <c r="M49" s="9">
        <f t="shared" si="0"/>
        <v>2271.8596889776882</v>
      </c>
      <c r="N49" s="9">
        <f t="shared" si="1"/>
        <v>580.0052431515212</v>
      </c>
      <c r="O49" s="9">
        <f t="shared" si="2"/>
        <v>470.46651046158627</v>
      </c>
      <c r="P49" s="9">
        <f t="shared" si="3"/>
        <v>507.33698311124715</v>
      </c>
      <c r="Q49" s="9">
        <f t="shared" si="6"/>
        <v>66.463676462349611</v>
      </c>
      <c r="S49" s="9"/>
      <c r="T49" s="9"/>
      <c r="U49" s="9"/>
      <c r="V49" s="9"/>
      <c r="W49" s="9"/>
    </row>
    <row r="50" spans="1:23" x14ac:dyDescent="0.2">
      <c r="A50" s="24" t="s">
        <v>6</v>
      </c>
      <c r="C50" s="21">
        <v>1</v>
      </c>
      <c r="D50" s="21">
        <v>50</v>
      </c>
      <c r="E50" t="s">
        <v>36</v>
      </c>
      <c r="F50" s="1">
        <v>176.03741665466217</v>
      </c>
      <c r="G50" s="1">
        <v>195.08017818753868</v>
      </c>
      <c r="H50" s="1">
        <v>112.42245620354609</v>
      </c>
      <c r="I50" s="1">
        <v>219.3470155742389</v>
      </c>
      <c r="J50" s="1">
        <v>36.299455930583072</v>
      </c>
      <c r="K50" s="1">
        <v>2.2698305084745765</v>
      </c>
      <c r="L50" s="1">
        <f t="shared" si="5"/>
        <v>15.117071186440679</v>
      </c>
      <c r="M50" s="1">
        <f t="shared" si="0"/>
        <v>1221.6996715833554</v>
      </c>
      <c r="N50" s="1">
        <f t="shared" si="1"/>
        <v>509.15926506947591</v>
      </c>
      <c r="O50" s="1">
        <f t="shared" si="2"/>
        <v>172.00635799142552</v>
      </c>
      <c r="P50" s="1">
        <f t="shared" si="3"/>
        <v>486.95037457481038</v>
      </c>
      <c r="Q50" s="1">
        <f t="shared" si="6"/>
        <v>45.374319913228838</v>
      </c>
    </row>
    <row r="51" spans="1:23" x14ac:dyDescent="0.2">
      <c r="A51" s="24"/>
      <c r="C51" s="21">
        <v>2</v>
      </c>
      <c r="D51" s="21">
        <v>200</v>
      </c>
      <c r="E51" t="s">
        <v>37</v>
      </c>
      <c r="F51" s="1">
        <v>142.36768366478148</v>
      </c>
      <c r="G51" s="1">
        <v>169.67593954917743</v>
      </c>
      <c r="H51" s="1">
        <v>163.1583372894751</v>
      </c>
      <c r="I51" s="1">
        <v>81.553062262114821</v>
      </c>
      <c r="J51" s="1">
        <v>34.812949533029808</v>
      </c>
      <c r="K51" s="1">
        <v>2.2698305084745765</v>
      </c>
      <c r="L51" s="1">
        <f t="shared" si="5"/>
        <v>15.117071186440679</v>
      </c>
      <c r="M51" s="1">
        <f t="shared" si="0"/>
        <v>988.03172463358351</v>
      </c>
      <c r="N51" s="1">
        <f t="shared" si="1"/>
        <v>442.85420222335307</v>
      </c>
      <c r="O51" s="1">
        <f t="shared" si="2"/>
        <v>249.63225605289691</v>
      </c>
      <c r="P51" s="1">
        <f t="shared" si="3"/>
        <v>181.04779822189491</v>
      </c>
      <c r="Q51" s="1">
        <f t="shared" si="6"/>
        <v>43.516186916287261</v>
      </c>
    </row>
    <row r="52" spans="1:23" x14ac:dyDescent="0.2">
      <c r="A52" s="24"/>
      <c r="C52" s="21">
        <v>3</v>
      </c>
      <c r="D52" s="21">
        <v>350</v>
      </c>
      <c r="E52" t="s">
        <v>38</v>
      </c>
      <c r="F52" s="1">
        <v>124.1510326456788</v>
      </c>
      <c r="G52" s="1">
        <v>97.144414991936429</v>
      </c>
      <c r="H52" s="1">
        <v>90.011527023880035</v>
      </c>
      <c r="I52" s="1">
        <v>84.720614131133857</v>
      </c>
      <c r="J52" s="1">
        <v>31.238861539240339</v>
      </c>
      <c r="K52" s="1">
        <v>2.2820338983050843</v>
      </c>
      <c r="L52" s="1">
        <f t="shared" si="5"/>
        <v>15.198345762711861</v>
      </c>
      <c r="M52" s="1">
        <f t="shared" si="0"/>
        <v>861.60816656101088</v>
      </c>
      <c r="N52" s="1">
        <f t="shared" si="1"/>
        <v>253.54692312895406</v>
      </c>
      <c r="O52" s="1">
        <f t="shared" si="2"/>
        <v>137.71763634653647</v>
      </c>
      <c r="P52" s="1">
        <f t="shared" si="3"/>
        <v>188.07976337111717</v>
      </c>
      <c r="Q52" s="1">
        <f t="shared" si="6"/>
        <v>39.048576924050423</v>
      </c>
    </row>
    <row r="53" spans="1:23" x14ac:dyDescent="0.2">
      <c r="A53" s="24"/>
      <c r="C53" s="21">
        <v>4</v>
      </c>
      <c r="D53" s="21">
        <v>500</v>
      </c>
      <c r="E53" t="s">
        <v>39</v>
      </c>
      <c r="F53" s="1">
        <v>168.27133740186301</v>
      </c>
      <c r="G53" s="1">
        <v>136.46195996850088</v>
      </c>
      <c r="H53" s="1">
        <v>147.67621938152584</v>
      </c>
      <c r="I53" s="1">
        <v>85.126269755509895</v>
      </c>
      <c r="J53" s="1">
        <v>27.184017800833313</v>
      </c>
      <c r="K53" s="1">
        <v>2.2576271186440673</v>
      </c>
      <c r="L53" s="1">
        <f t="shared" si="5"/>
        <v>15.035796610169488</v>
      </c>
      <c r="M53" s="1">
        <f t="shared" si="0"/>
        <v>1167.8030815689294</v>
      </c>
      <c r="N53" s="1">
        <f t="shared" si="1"/>
        <v>356.16571551778725</v>
      </c>
      <c r="O53" s="1">
        <f t="shared" si="2"/>
        <v>225.94461565373453</v>
      </c>
      <c r="P53" s="1">
        <f t="shared" si="3"/>
        <v>188.98031885723199</v>
      </c>
      <c r="Q53" s="1">
        <f t="shared" si="6"/>
        <v>33.980022251041639</v>
      </c>
    </row>
    <row r="54" spans="1:23" x14ac:dyDescent="0.2">
      <c r="A54" s="24"/>
      <c r="C54" s="21">
        <v>5</v>
      </c>
      <c r="D54" s="21">
        <v>650</v>
      </c>
      <c r="E54" t="s">
        <v>40</v>
      </c>
      <c r="F54" s="1">
        <v>153.96632248110953</v>
      </c>
      <c r="G54" s="1">
        <v>126.5290420369878</v>
      </c>
      <c r="H54" s="1">
        <v>178.01134085549762</v>
      </c>
      <c r="I54" s="1">
        <v>93.649882286248186</v>
      </c>
      <c r="J54" s="1">
        <v>27.673569164936989</v>
      </c>
      <c r="K54" s="1"/>
      <c r="L54" s="1"/>
      <c r="M54" s="1">
        <f t="shared" si="0"/>
        <v>1068.5262780189003</v>
      </c>
      <c r="N54" s="1">
        <f t="shared" si="1"/>
        <v>330.24079971653816</v>
      </c>
      <c r="O54" s="1">
        <f t="shared" si="2"/>
        <v>272.35735150891139</v>
      </c>
      <c r="P54" s="1">
        <f t="shared" si="3"/>
        <v>207.902738675471</v>
      </c>
      <c r="Q54" s="1">
        <f t="shared" si="6"/>
        <v>34.591961456171234</v>
      </c>
    </row>
    <row r="55" spans="1:23" s="8" customFormat="1" x14ac:dyDescent="0.2">
      <c r="A55" s="25" t="s">
        <v>5</v>
      </c>
      <c r="B55" s="22"/>
      <c r="C55" s="22">
        <v>1</v>
      </c>
      <c r="D55" s="17">
        <v>50</v>
      </c>
      <c r="E55" s="8" t="s">
        <v>41</v>
      </c>
      <c r="F55" s="9">
        <v>135.43824375415798</v>
      </c>
      <c r="G55" s="9">
        <v>118.55662919012785</v>
      </c>
      <c r="H55" s="9">
        <v>99.135000383642307</v>
      </c>
      <c r="I55" s="9">
        <v>191.76637818049321</v>
      </c>
      <c r="J55" s="9">
        <v>26.893326759295917</v>
      </c>
      <c r="K55" s="9"/>
      <c r="L55" s="9"/>
      <c r="M55" s="9">
        <f t="shared" si="0"/>
        <v>939.94141165385645</v>
      </c>
      <c r="N55" s="9">
        <f t="shared" si="1"/>
        <v>309.43280218623369</v>
      </c>
      <c r="O55" s="9">
        <f t="shared" si="2"/>
        <v>151.67655058697272</v>
      </c>
      <c r="P55" s="9">
        <f t="shared" si="3"/>
        <v>425.72135956069496</v>
      </c>
      <c r="Q55" s="9">
        <f t="shared" si="6"/>
        <v>33.616658449119896</v>
      </c>
      <c r="S55" s="9"/>
      <c r="T55" s="9"/>
      <c r="U55" s="9"/>
      <c r="V55" s="9"/>
      <c r="W55" s="9"/>
    </row>
    <row r="56" spans="1:23" s="8" customFormat="1" x14ac:dyDescent="0.2">
      <c r="A56" s="25"/>
      <c r="B56" s="22"/>
      <c r="C56" s="22">
        <v>2</v>
      </c>
      <c r="D56" s="17">
        <v>200</v>
      </c>
      <c r="E56" s="8" t="s">
        <v>42</v>
      </c>
      <c r="F56" s="9">
        <v>150.44850713067464</v>
      </c>
      <c r="G56" s="9">
        <v>141.38589304428527</v>
      </c>
      <c r="H56" s="9">
        <v>105.36148179304131</v>
      </c>
      <c r="I56" s="9">
        <v>125.71479979902387</v>
      </c>
      <c r="J56" s="9">
        <v>26.204562940352673</v>
      </c>
      <c r="K56" s="9"/>
      <c r="L56" s="9"/>
      <c r="M56" s="9">
        <f>+F56*6.94</f>
        <v>1044.112639486882</v>
      </c>
      <c r="N56" s="9">
        <f t="shared" si="1"/>
        <v>369.01718084558451</v>
      </c>
      <c r="O56" s="9">
        <f t="shared" si="2"/>
        <v>161.20306714335319</v>
      </c>
      <c r="P56" s="9">
        <f t="shared" si="3"/>
        <v>279.086855553833</v>
      </c>
      <c r="Q56" s="9">
        <f t="shared" si="6"/>
        <v>32.755703675440841</v>
      </c>
      <c r="S56" s="9"/>
      <c r="T56" s="9"/>
      <c r="U56" s="9"/>
      <c r="V56" s="9"/>
      <c r="W56" s="9"/>
    </row>
    <row r="57" spans="1:23" s="8" customFormat="1" x14ac:dyDescent="0.2">
      <c r="A57" s="25"/>
      <c r="B57" s="22"/>
      <c r="C57" s="22">
        <v>3</v>
      </c>
      <c r="D57" s="17">
        <v>350</v>
      </c>
      <c r="E57" s="8" t="s">
        <v>43</v>
      </c>
      <c r="F57" s="9">
        <v>141.79783278898105</v>
      </c>
      <c r="G57" s="9">
        <v>186.98520757828612</v>
      </c>
      <c r="H57" s="9">
        <v>164.76283590998835</v>
      </c>
      <c r="I57" s="9">
        <v>108.37620619133321</v>
      </c>
      <c r="J57" s="9">
        <v>80.364222726450549</v>
      </c>
      <c r="K57" s="9"/>
      <c r="L57" s="9"/>
      <c r="M57" s="9">
        <f t="shared" si="0"/>
        <v>984.07695955552856</v>
      </c>
      <c r="N57" s="9">
        <f t="shared" si="1"/>
        <v>488.03139177932678</v>
      </c>
      <c r="O57" s="9">
        <f t="shared" si="2"/>
        <v>252.08713894228219</v>
      </c>
      <c r="P57" s="9">
        <f t="shared" si="3"/>
        <v>240.59517774475975</v>
      </c>
      <c r="Q57" s="9">
        <f t="shared" si="6"/>
        <v>100.45527840806318</v>
      </c>
      <c r="S57" s="9"/>
      <c r="T57" s="9"/>
      <c r="U57" s="9"/>
      <c r="V57" s="9"/>
      <c r="W57" s="9"/>
    </row>
    <row r="58" spans="1:23" s="8" customFormat="1" x14ac:dyDescent="0.2">
      <c r="A58" s="25"/>
      <c r="B58" s="22"/>
      <c r="C58" s="22">
        <v>4</v>
      </c>
      <c r="D58" s="17">
        <v>500</v>
      </c>
      <c r="E58" s="8" t="s">
        <v>44</v>
      </c>
      <c r="F58" s="9">
        <v>145.87083538315562</v>
      </c>
      <c r="G58" s="9">
        <v>118.53901627081258</v>
      </c>
      <c r="H58" s="9">
        <v>76.889993635676788</v>
      </c>
      <c r="I58" s="9">
        <v>141.78493965779703</v>
      </c>
      <c r="J58" s="9">
        <v>87.497917938057341</v>
      </c>
      <c r="K58" s="9"/>
      <c r="L58" s="9"/>
      <c r="M58" s="9">
        <f t="shared" si="0"/>
        <v>1012.3435975591001</v>
      </c>
      <c r="N58" s="9">
        <f t="shared" si="1"/>
        <v>309.38683246682081</v>
      </c>
      <c r="O58" s="9">
        <f t="shared" si="2"/>
        <v>117.64169026258548</v>
      </c>
      <c r="P58" s="9">
        <f t="shared" si="3"/>
        <v>314.76256604030942</v>
      </c>
      <c r="Q58" s="9">
        <f t="shared" si="6"/>
        <v>109.37239742257168</v>
      </c>
      <c r="S58" s="9"/>
      <c r="T58" s="9"/>
      <c r="U58" s="9"/>
      <c r="V58" s="9"/>
      <c r="W58" s="9"/>
    </row>
    <row r="59" spans="1:23" s="8" customFormat="1" x14ac:dyDescent="0.2">
      <c r="A59" s="25"/>
      <c r="B59" s="22"/>
      <c r="C59" s="22">
        <v>5</v>
      </c>
      <c r="D59" s="17">
        <v>650</v>
      </c>
      <c r="E59" s="8" t="s">
        <v>45</v>
      </c>
      <c r="F59" s="9">
        <v>173.89504424376213</v>
      </c>
      <c r="G59" s="9">
        <v>271.28398443325284</v>
      </c>
      <c r="H59" s="9">
        <v>58.539762406498689</v>
      </c>
      <c r="I59" s="9">
        <v>137.41723899869442</v>
      </c>
      <c r="J59" s="9">
        <v>38.588326837414115</v>
      </c>
      <c r="K59" s="9"/>
      <c r="L59" s="9"/>
      <c r="M59" s="9">
        <f t="shared" si="0"/>
        <v>1206.8316070517092</v>
      </c>
      <c r="N59" s="9">
        <f t="shared" si="1"/>
        <v>708.05119937078985</v>
      </c>
      <c r="O59" s="9">
        <f t="shared" si="2"/>
        <v>89.565836481942995</v>
      </c>
      <c r="P59" s="9">
        <f t="shared" si="3"/>
        <v>305.06627057710165</v>
      </c>
      <c r="Q59" s="9">
        <f t="shared" si="6"/>
        <v>48.235408546767644</v>
      </c>
      <c r="S59" s="9"/>
      <c r="T59" s="9"/>
      <c r="U59" s="9"/>
      <c r="V59" s="9"/>
      <c r="W59" s="9"/>
    </row>
    <row r="60" spans="1:23" x14ac:dyDescent="0.2">
      <c r="A60" s="24" t="s">
        <v>4</v>
      </c>
      <c r="B60" s="21">
        <v>50</v>
      </c>
      <c r="C60" s="21">
        <v>1</v>
      </c>
      <c r="D60" s="21">
        <v>50</v>
      </c>
      <c r="E60" t="s">
        <v>29</v>
      </c>
      <c r="F60" s="1">
        <v>169.39115787470067</v>
      </c>
      <c r="G60" s="1">
        <v>146.92198105397566</v>
      </c>
      <c r="H60" s="1">
        <v>100.61750244300602</v>
      </c>
      <c r="I60" s="1">
        <v>261.2788247659613</v>
      </c>
      <c r="J60" s="1">
        <v>35.981335268653126</v>
      </c>
      <c r="K60" s="1">
        <v>12.038943396226415</v>
      </c>
      <c r="L60" s="1">
        <f>K60*6.66</f>
        <v>80.179363018867932</v>
      </c>
      <c r="M60" s="1">
        <f t="shared" si="0"/>
        <v>1175.5746356504228</v>
      </c>
      <c r="N60" s="1">
        <f t="shared" si="1"/>
        <v>383.46637055087643</v>
      </c>
      <c r="O60" s="1">
        <f t="shared" si="2"/>
        <v>153.9447787377992</v>
      </c>
      <c r="P60" s="1">
        <f t="shared" si="3"/>
        <v>580.03899098043416</v>
      </c>
      <c r="Q60" s="1">
        <f t="shared" si="6"/>
        <v>44.976669085816411</v>
      </c>
    </row>
    <row r="61" spans="1:23" x14ac:dyDescent="0.2">
      <c r="A61" s="24"/>
      <c r="B61" s="21">
        <v>150</v>
      </c>
      <c r="C61" s="21">
        <v>2</v>
      </c>
      <c r="D61" s="21">
        <v>200</v>
      </c>
      <c r="E61" t="s">
        <v>30</v>
      </c>
      <c r="F61" s="1">
        <v>210.74973263849452</v>
      </c>
      <c r="G61" s="1">
        <v>202.78140364027416</v>
      </c>
      <c r="H61" s="1">
        <v>79.082497946750237</v>
      </c>
      <c r="I61" s="1">
        <v>63.407898285035728</v>
      </c>
      <c r="J61" s="1">
        <v>31.581444957397188</v>
      </c>
      <c r="K61" s="1">
        <v>12.389433962264151</v>
      </c>
      <c r="L61" s="1">
        <f t="shared" ref="L61:L64" si="7">K61*6.66</f>
        <v>82.513630188679244</v>
      </c>
      <c r="M61" s="1">
        <f t="shared" si="0"/>
        <v>1462.6031445111521</v>
      </c>
      <c r="N61" s="1">
        <f t="shared" si="1"/>
        <v>529.25946350111553</v>
      </c>
      <c r="O61" s="1">
        <f t="shared" si="2"/>
        <v>120.99622185852786</v>
      </c>
      <c r="P61" s="1">
        <f t="shared" si="3"/>
        <v>140.76553419277934</v>
      </c>
      <c r="Q61" s="1">
        <f t="shared" si="6"/>
        <v>39.476806196746487</v>
      </c>
    </row>
    <row r="62" spans="1:23" x14ac:dyDescent="0.2">
      <c r="A62" s="24"/>
      <c r="B62" s="21">
        <v>350</v>
      </c>
      <c r="C62" s="21">
        <v>3</v>
      </c>
      <c r="D62" s="21">
        <v>350</v>
      </c>
      <c r="E62" t="s">
        <v>31</v>
      </c>
      <c r="F62" s="1">
        <v>200.04190247168813</v>
      </c>
      <c r="G62" s="1">
        <v>103.50763370469963</v>
      </c>
      <c r="H62" s="1">
        <v>210.39017484557567</v>
      </c>
      <c r="I62" s="1">
        <v>73.009087653865691</v>
      </c>
      <c r="J62" s="1">
        <v>38.748236964797776</v>
      </c>
      <c r="K62" s="1">
        <v>12.715471698113207</v>
      </c>
      <c r="L62" s="1">
        <f t="shared" si="7"/>
        <v>84.685041509433958</v>
      </c>
      <c r="M62" s="1">
        <f t="shared" si="0"/>
        <v>1388.2908031535158</v>
      </c>
      <c r="N62" s="1">
        <f t="shared" si="1"/>
        <v>270.15492396926601</v>
      </c>
      <c r="O62" s="1">
        <f t="shared" si="2"/>
        <v>321.89696751373077</v>
      </c>
      <c r="P62" s="1">
        <f t="shared" si="3"/>
        <v>162.08017459158185</v>
      </c>
      <c r="Q62" s="1">
        <f t="shared" si="6"/>
        <v>48.435296205997219</v>
      </c>
    </row>
    <row r="63" spans="1:23" x14ac:dyDescent="0.2">
      <c r="A63" s="24"/>
      <c r="B63" s="21">
        <v>575</v>
      </c>
      <c r="C63" s="21">
        <v>4</v>
      </c>
      <c r="D63" s="21">
        <v>500</v>
      </c>
      <c r="E63" t="s">
        <v>32</v>
      </c>
      <c r="F63" s="1">
        <v>151.57921626918355</v>
      </c>
      <c r="G63" s="1">
        <v>182.486963419707</v>
      </c>
      <c r="H63" s="1">
        <v>82.22586023528811</v>
      </c>
      <c r="I63" s="1">
        <v>71.980838258158016</v>
      </c>
      <c r="J63" s="1">
        <v>44.221207557257863</v>
      </c>
      <c r="K63" s="1">
        <v>13.000754716981131</v>
      </c>
      <c r="L63" s="1">
        <f t="shared" si="7"/>
        <v>86.585026415094333</v>
      </c>
      <c r="M63" s="1">
        <f t="shared" si="0"/>
        <v>1051.9597609081338</v>
      </c>
      <c r="N63" s="1">
        <f t="shared" si="1"/>
        <v>476.29097452543522</v>
      </c>
      <c r="O63" s="1">
        <f t="shared" si="2"/>
        <v>125.8055661599908</v>
      </c>
      <c r="P63" s="1">
        <f t="shared" si="3"/>
        <v>159.79746093311081</v>
      </c>
      <c r="Q63" s="1">
        <f t="shared" si="6"/>
        <v>55.276509446572327</v>
      </c>
    </row>
    <row r="64" spans="1:23" x14ac:dyDescent="0.2">
      <c r="A64" s="24"/>
      <c r="B64" s="21">
        <v>800</v>
      </c>
      <c r="C64" s="21">
        <v>5</v>
      </c>
      <c r="D64" s="21">
        <v>650</v>
      </c>
      <c r="E64" t="s">
        <v>33</v>
      </c>
      <c r="F64" s="1">
        <v>195.36213114167899</v>
      </c>
      <c r="G64" s="1">
        <v>91.252960208707762</v>
      </c>
      <c r="H64" s="1">
        <v>178.34428663467187</v>
      </c>
      <c r="I64" s="1">
        <v>78.882398122392573</v>
      </c>
      <c r="J64" s="1">
        <v>31.357048723363199</v>
      </c>
      <c r="K64" s="1">
        <v>12.299773584905658</v>
      </c>
      <c r="L64" s="1">
        <f t="shared" si="7"/>
        <v>81.91649207547168</v>
      </c>
      <c r="M64" s="1">
        <f t="shared" si="0"/>
        <v>1355.8131901232523</v>
      </c>
      <c r="N64" s="1">
        <f t="shared" si="1"/>
        <v>238.17022614472725</v>
      </c>
      <c r="O64" s="1">
        <f t="shared" si="2"/>
        <v>272.86675855104795</v>
      </c>
      <c r="P64" s="1">
        <f t="shared" si="3"/>
        <v>175.11892383171153</v>
      </c>
      <c r="Q64" s="1">
        <f t="shared" si="6"/>
        <v>39.196310904203997</v>
      </c>
    </row>
    <row r="65" spans="1:19" x14ac:dyDescent="0.2">
      <c r="A65" s="24"/>
      <c r="C65" s="21">
        <v>6</v>
      </c>
      <c r="D65" s="21">
        <v>800</v>
      </c>
      <c r="E65" t="s">
        <v>34</v>
      </c>
      <c r="F65" s="1">
        <v>244.41226305876867</v>
      </c>
      <c r="G65" s="1">
        <v>119.24316833506786</v>
      </c>
      <c r="H65" s="1">
        <v>87.710900257065347</v>
      </c>
      <c r="I65" s="1">
        <v>77.636549384668683</v>
      </c>
      <c r="J65" s="1">
        <v>26.647006459391442</v>
      </c>
      <c r="K65" s="1"/>
      <c r="L65" s="1"/>
      <c r="M65" s="1">
        <f t="shared" si="0"/>
        <v>1696.2211056278547</v>
      </c>
      <c r="N65" s="1">
        <f t="shared" si="1"/>
        <v>311.22466935452712</v>
      </c>
      <c r="O65" s="1">
        <f t="shared" si="2"/>
        <v>134.19767739330999</v>
      </c>
      <c r="P65" s="1">
        <f t="shared" si="3"/>
        <v>172.3531396339645</v>
      </c>
      <c r="Q65" s="1">
        <f t="shared" si="6"/>
        <v>33.3087580742393</v>
      </c>
    </row>
    <row r="66" spans="1:19" x14ac:dyDescent="0.2">
      <c r="A66" s="24"/>
      <c r="C66" s="21">
        <v>7</v>
      </c>
      <c r="D66" s="21">
        <v>950</v>
      </c>
      <c r="E66" t="s">
        <v>35</v>
      </c>
      <c r="F66" s="1">
        <v>220.03842256675401</v>
      </c>
      <c r="G66" s="1">
        <v>111.67187362032764</v>
      </c>
      <c r="H66" s="1">
        <v>88.776207259801254</v>
      </c>
      <c r="I66" s="1">
        <v>116.10745570976778</v>
      </c>
      <c r="J66" s="1">
        <v>35.486481006164553</v>
      </c>
      <c r="K66" s="1"/>
      <c r="L66" s="1"/>
      <c r="M66" s="1">
        <f t="shared" si="0"/>
        <v>1527.0666526132729</v>
      </c>
      <c r="N66" s="1">
        <f t="shared" si="1"/>
        <v>291.46359014905516</v>
      </c>
      <c r="O66" s="1">
        <f t="shared" si="2"/>
        <v>135.82759710749593</v>
      </c>
      <c r="P66" s="1">
        <f t="shared" si="3"/>
        <v>257.75855167568449</v>
      </c>
      <c r="Q66" s="1">
        <f t="shared" si="6"/>
        <v>44.358101257705691</v>
      </c>
      <c r="S66" s="1"/>
    </row>
    <row r="67" spans="1:19" x14ac:dyDescent="0.2">
      <c r="M67" s="11"/>
      <c r="N67" s="11"/>
      <c r="O67" s="11"/>
      <c r="P67" s="11"/>
      <c r="Q67" s="11"/>
    </row>
    <row r="68" spans="1:19" x14ac:dyDescent="0.2"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</row>
    <row r="69" spans="1:19" x14ac:dyDescent="0.2"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</row>
    <row r="70" spans="1:19" x14ac:dyDescent="0.2">
      <c r="L70" s="11"/>
      <c r="M70" s="11"/>
      <c r="N70" s="11"/>
      <c r="O70" s="11"/>
      <c r="P70" s="11"/>
      <c r="Q70" s="11"/>
    </row>
  </sheetData>
  <mergeCells count="11">
    <mergeCell ref="B4:C4"/>
    <mergeCell ref="F3:K3"/>
    <mergeCell ref="L3:Q3"/>
    <mergeCell ref="A5:A15"/>
    <mergeCell ref="A16:A22"/>
    <mergeCell ref="A60:A66"/>
    <mergeCell ref="A23:A33"/>
    <mergeCell ref="A34:A41"/>
    <mergeCell ref="A42:A49"/>
    <mergeCell ref="A50:A54"/>
    <mergeCell ref="A55:A59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8.83203125" defaultRowHeight="15" x14ac:dyDescent="0.2"/>
  <cols>
    <col min="2" max="2" width="11.33203125" customWidth="1"/>
  </cols>
  <sheetData>
    <row r="1" spans="1:19" ht="16" x14ac:dyDescent="0.2">
      <c r="A1" s="30" t="s">
        <v>107</v>
      </c>
    </row>
    <row r="2" spans="1:19" ht="16" x14ac:dyDescent="0.2">
      <c r="A2" s="30" t="s">
        <v>108</v>
      </c>
    </row>
    <row r="3" spans="1:19" x14ac:dyDescent="0.2">
      <c r="A3" s="3"/>
      <c r="B3" s="3"/>
      <c r="C3" s="26" t="s">
        <v>26</v>
      </c>
      <c r="D3" s="26"/>
      <c r="E3" s="26"/>
      <c r="F3" s="26"/>
      <c r="G3" s="26"/>
      <c r="H3" s="26"/>
    </row>
    <row r="4" spans="1:19" x14ac:dyDescent="0.2">
      <c r="A4" s="4" t="s">
        <v>8</v>
      </c>
      <c r="B4" s="4" t="s">
        <v>16</v>
      </c>
      <c r="C4" s="5" t="s">
        <v>9</v>
      </c>
      <c r="D4" s="5" t="s">
        <v>10</v>
      </c>
      <c r="E4" s="5" t="s">
        <v>11</v>
      </c>
      <c r="F4" s="5" t="s">
        <v>12</v>
      </c>
      <c r="G4" s="5" t="s">
        <v>13</v>
      </c>
      <c r="H4" s="5" t="s">
        <v>14</v>
      </c>
    </row>
    <row r="5" spans="1:19" x14ac:dyDescent="0.2">
      <c r="A5" t="s">
        <v>0</v>
      </c>
      <c r="B5" t="s">
        <v>17</v>
      </c>
      <c r="C5" s="1">
        <f>+C16/C28*100</f>
        <v>6.2914010511909702</v>
      </c>
      <c r="D5" s="1">
        <f>+D16/D28*100</f>
        <v>27.644203895682551</v>
      </c>
      <c r="E5" s="1">
        <f t="shared" ref="E5:H5" si="0">+E16/E28*100</f>
        <v>21.202088002658911</v>
      </c>
      <c r="F5" s="1">
        <f t="shared" si="0"/>
        <v>20.548683045084456</v>
      </c>
      <c r="G5" s="1">
        <f t="shared" si="0"/>
        <v>62.152517939070776</v>
      </c>
      <c r="H5" s="1">
        <f t="shared" si="0"/>
        <v>16.5939805814888</v>
      </c>
      <c r="J5" s="1"/>
    </row>
    <row r="6" spans="1:19" x14ac:dyDescent="0.2">
      <c r="A6" t="s">
        <v>1</v>
      </c>
      <c r="B6" t="s">
        <v>18</v>
      </c>
      <c r="C6" s="1">
        <f t="shared" ref="C6:C12" si="1">+C17/C29*100</f>
        <v>11.17519909219752</v>
      </c>
      <c r="D6" s="1">
        <f t="shared" ref="D6:G8" si="2">+D17/D29*100</f>
        <v>17.95541448344445</v>
      </c>
      <c r="E6" s="1">
        <f t="shared" si="2"/>
        <v>37.191839548655267</v>
      </c>
      <c r="F6" s="1">
        <f t="shared" si="2"/>
        <v>22.77575062031352</v>
      </c>
      <c r="G6" s="1">
        <f t="shared" si="2"/>
        <v>100.33111438645486</v>
      </c>
      <c r="H6" s="2"/>
      <c r="N6" s="1"/>
      <c r="O6" s="1"/>
      <c r="P6" s="1"/>
      <c r="Q6" s="1"/>
      <c r="R6" s="1"/>
      <c r="S6" s="12"/>
    </row>
    <row r="7" spans="1:19" x14ac:dyDescent="0.2">
      <c r="A7" t="s">
        <v>2</v>
      </c>
      <c r="B7" t="s">
        <v>19</v>
      </c>
      <c r="C7" s="1">
        <f>+C18/C30*100</f>
        <v>13.86513583068489</v>
      </c>
      <c r="D7" s="1">
        <f t="shared" si="2"/>
        <v>35.973414230897994</v>
      </c>
      <c r="E7" s="1">
        <f t="shared" si="2"/>
        <v>14.387621657542986</v>
      </c>
      <c r="F7" s="1">
        <f t="shared" si="2"/>
        <v>6.5238520040914514</v>
      </c>
      <c r="G7" s="1">
        <f t="shared" si="2"/>
        <v>55.372459018385165</v>
      </c>
      <c r="H7" s="2"/>
      <c r="N7" s="1"/>
      <c r="O7" s="1"/>
      <c r="P7" s="1"/>
      <c r="Q7" s="1"/>
      <c r="R7" s="1"/>
      <c r="S7" s="12"/>
    </row>
    <row r="8" spans="1:19" x14ac:dyDescent="0.2">
      <c r="A8" t="s">
        <v>3</v>
      </c>
      <c r="B8" t="s">
        <v>20</v>
      </c>
      <c r="C8" s="1"/>
      <c r="D8" s="1">
        <f>+D19/D31*100</f>
        <v>20.55785029359626</v>
      </c>
      <c r="E8" s="1">
        <f t="shared" si="2"/>
        <v>13.157440792180314</v>
      </c>
      <c r="F8" s="1">
        <f t="shared" si="2"/>
        <v>13.898052976175832</v>
      </c>
      <c r="G8" s="1">
        <f t="shared" si="2"/>
        <v>77.661361290105233</v>
      </c>
      <c r="H8" s="2"/>
      <c r="N8" s="12"/>
      <c r="O8" s="1"/>
      <c r="P8" s="1"/>
      <c r="Q8" s="1"/>
      <c r="R8" s="1"/>
      <c r="S8" s="12"/>
    </row>
    <row r="9" spans="1:19" x14ac:dyDescent="0.2">
      <c r="A9" t="s">
        <v>4</v>
      </c>
      <c r="B9" t="s">
        <v>22</v>
      </c>
      <c r="C9" s="1">
        <f t="shared" si="1"/>
        <v>2.9998770681898375</v>
      </c>
      <c r="D9" s="16">
        <f>+D20/D32*100</f>
        <v>15.61598909819614</v>
      </c>
      <c r="E9" s="1">
        <v>35.345779362785166</v>
      </c>
      <c r="F9" s="1">
        <v>51.019567763860451</v>
      </c>
      <c r="G9" s="1">
        <v>80.069610706615521</v>
      </c>
      <c r="H9" s="1">
        <v>15.41501835086444</v>
      </c>
      <c r="N9" s="1"/>
      <c r="O9" s="1"/>
      <c r="P9" s="1"/>
      <c r="Q9" s="1"/>
      <c r="R9" s="1"/>
      <c r="S9" s="1"/>
    </row>
    <row r="10" spans="1:19" x14ac:dyDescent="0.2">
      <c r="A10" t="s">
        <v>5</v>
      </c>
      <c r="B10" t="s">
        <v>21</v>
      </c>
      <c r="C10" s="1"/>
      <c r="D10" s="1">
        <f t="shared" ref="D10:H10" si="3">+D21/D33*100</f>
        <v>9.8441416469418606</v>
      </c>
      <c r="E10" s="1">
        <f t="shared" si="3"/>
        <v>38.52370599755907</v>
      </c>
      <c r="F10" s="1">
        <f t="shared" si="3"/>
        <v>39.851707100409271</v>
      </c>
      <c r="G10" s="1">
        <f t="shared" si="3"/>
        <v>22.111198842267083</v>
      </c>
      <c r="H10" s="1">
        <f t="shared" si="3"/>
        <v>57.310794209485472</v>
      </c>
      <c r="N10" s="12"/>
      <c r="O10" s="1"/>
      <c r="P10" s="1"/>
      <c r="Q10" s="1"/>
      <c r="R10" s="1"/>
      <c r="S10" s="1"/>
    </row>
    <row r="11" spans="1:19" x14ac:dyDescent="0.2">
      <c r="A11" t="s">
        <v>6</v>
      </c>
      <c r="B11" t="s">
        <v>23</v>
      </c>
      <c r="C11" s="1">
        <f t="shared" si="1"/>
        <v>0.43897665641275813</v>
      </c>
      <c r="D11" s="1">
        <f t="shared" ref="D11:H11" si="4">+D22/D34*100</f>
        <v>13.518091421621683</v>
      </c>
      <c r="E11" s="1">
        <f t="shared" si="4"/>
        <v>26.313073217519335</v>
      </c>
      <c r="F11" s="1">
        <f t="shared" si="4"/>
        <v>26.289237143462824</v>
      </c>
      <c r="G11" s="1">
        <f t="shared" si="4"/>
        <v>52.875815663733029</v>
      </c>
      <c r="H11" s="1">
        <f t="shared" si="4"/>
        <v>13.04879188075104</v>
      </c>
      <c r="N11" s="1"/>
      <c r="O11" s="1"/>
      <c r="P11" s="1"/>
      <c r="Q11" s="1"/>
      <c r="R11" s="1"/>
      <c r="S11" s="1"/>
    </row>
    <row r="12" spans="1:19" x14ac:dyDescent="0.2">
      <c r="A12" t="s">
        <v>7</v>
      </c>
      <c r="B12" t="s">
        <v>24</v>
      </c>
      <c r="C12" s="1">
        <f t="shared" si="1"/>
        <v>3.6039058146172303</v>
      </c>
      <c r="D12" s="1">
        <f t="shared" ref="D12:H12" si="5">+D23/D35*100</f>
        <v>19.699473627427913</v>
      </c>
      <c r="E12" s="1">
        <f t="shared" si="5"/>
        <v>24.912607217945869</v>
      </c>
      <c r="F12" s="1">
        <f t="shared" si="5"/>
        <v>19.663358238430309</v>
      </c>
      <c r="G12" s="1">
        <f t="shared" si="5"/>
        <v>44.960718565414822</v>
      </c>
      <c r="H12" s="1">
        <f t="shared" si="5"/>
        <v>12.299726831499916</v>
      </c>
      <c r="N12" s="1"/>
      <c r="O12" s="1"/>
      <c r="P12" s="1"/>
      <c r="Q12" s="1"/>
      <c r="R12" s="1"/>
      <c r="S12" s="1"/>
    </row>
    <row r="13" spans="1:19" x14ac:dyDescent="0.2">
      <c r="C13" s="2"/>
      <c r="D13" s="2"/>
      <c r="E13" s="2"/>
      <c r="F13" s="2"/>
      <c r="G13" s="2"/>
      <c r="H13" s="2"/>
    </row>
    <row r="14" spans="1:19" x14ac:dyDescent="0.2">
      <c r="A14" s="3"/>
      <c r="B14" s="3"/>
      <c r="C14" s="26" t="s">
        <v>25</v>
      </c>
      <c r="D14" s="26"/>
      <c r="E14" s="26"/>
      <c r="F14" s="26"/>
      <c r="G14" s="26"/>
      <c r="H14" s="26"/>
    </row>
    <row r="15" spans="1:19" x14ac:dyDescent="0.2">
      <c r="A15" s="4" t="s">
        <v>8</v>
      </c>
      <c r="B15" s="4" t="s">
        <v>16</v>
      </c>
      <c r="C15" s="5" t="s">
        <v>9</v>
      </c>
      <c r="D15" s="5" t="s">
        <v>10</v>
      </c>
      <c r="E15" s="5" t="s">
        <v>11</v>
      </c>
      <c r="F15" s="5" t="s">
        <v>12</v>
      </c>
      <c r="G15" s="5" t="s">
        <v>13</v>
      </c>
      <c r="H15" s="5" t="s">
        <v>14</v>
      </c>
    </row>
    <row r="16" spans="1:19" x14ac:dyDescent="0.2">
      <c r="A16" t="s">
        <v>0</v>
      </c>
      <c r="B16" t="s">
        <v>17</v>
      </c>
      <c r="C16" s="1">
        <f>+STDEV(Data!L34:L41)</f>
        <v>4.3871964182643364</v>
      </c>
      <c r="D16" s="1">
        <f>+STDEV(Data!M34:M41)</f>
        <v>504.24682073735539</v>
      </c>
      <c r="E16" s="1">
        <f>+STDEV(Data!N34:N41)</f>
        <v>131.25567497209636</v>
      </c>
      <c r="F16" s="1">
        <f>+STDEV(Data!O34:O41)</f>
        <v>60.241486747300478</v>
      </c>
      <c r="G16" s="1">
        <f>+STDEV(Data!P34:P41)</f>
        <v>478.70351138923269</v>
      </c>
      <c r="H16" s="1">
        <f>+STDEV(Data!Q34:Q41)</f>
        <v>13.522423839748635</v>
      </c>
    </row>
    <row r="17" spans="1:9" x14ac:dyDescent="0.2">
      <c r="A17" t="s">
        <v>1</v>
      </c>
      <c r="B17" t="s">
        <v>18</v>
      </c>
      <c r="C17" s="1">
        <f>+STDEV(Data!L23:L33)</f>
        <v>7.1851877756792213</v>
      </c>
      <c r="D17" s="1">
        <f>+STDEV(Data!M23:M33)</f>
        <v>263.07097259171513</v>
      </c>
      <c r="E17" s="1">
        <f>+STDEV(Data!N23:N33)</f>
        <v>174.62447510321996</v>
      </c>
      <c r="F17" s="1">
        <f>+STDEV(Data!O23:O33)</f>
        <v>59.09518328954389</v>
      </c>
      <c r="G17" s="1">
        <f>+STDEV(Data!P23:P33)</f>
        <v>254.08280235727884</v>
      </c>
      <c r="H17" s="2"/>
    </row>
    <row r="18" spans="1:9" x14ac:dyDescent="0.2">
      <c r="A18" t="s">
        <v>2</v>
      </c>
      <c r="B18" t="s">
        <v>19</v>
      </c>
      <c r="C18" s="1">
        <f>+STDEV(Data!L16:L22)</f>
        <v>4.0186016682718728</v>
      </c>
      <c r="D18" s="1">
        <f>+STDEV(Data!M16:M22)</f>
        <v>637.43488751916118</v>
      </c>
      <c r="E18" s="1">
        <f>+STDEV(Data!N16:N22)</f>
        <v>61.524941421763721</v>
      </c>
      <c r="F18" s="1">
        <f>+STDEV(Data!O16:O22)</f>
        <v>18.223045925279887</v>
      </c>
      <c r="G18" s="1">
        <f>+STDEV(Data!P16:P22)</f>
        <v>135.46926488191923</v>
      </c>
      <c r="H18" s="2"/>
    </row>
    <row r="19" spans="1:9" x14ac:dyDescent="0.2">
      <c r="A19" t="s">
        <v>3</v>
      </c>
      <c r="B19" t="s">
        <v>20</v>
      </c>
      <c r="C19" s="1"/>
      <c r="D19" s="1">
        <f>+STDEV(Data!M5:M15)</f>
        <v>350.53186010658447</v>
      </c>
      <c r="E19" s="1">
        <f>+STDEV(Data!N5:N15)</f>
        <v>54.012981544602454</v>
      </c>
      <c r="F19" s="1">
        <f>+STDEV(Data!O5:O15)</f>
        <v>39.477711483146692</v>
      </c>
      <c r="G19" s="1">
        <f>+STDEV(Data!P5:P15)</f>
        <v>241.96574897782614</v>
      </c>
      <c r="H19" s="2"/>
    </row>
    <row r="20" spans="1:9" x14ac:dyDescent="0.2">
      <c r="A20" t="s">
        <v>4</v>
      </c>
      <c r="B20" t="s">
        <v>22</v>
      </c>
      <c r="C20" s="1">
        <f>+STDEV(Data!L60:L66)</f>
        <v>2.4951750695927122</v>
      </c>
      <c r="D20" s="1">
        <f>+STDEV(Data!M60:M66)</f>
        <v>215.44553164079699</v>
      </c>
      <c r="E20" s="1">
        <f>+STDEV(Data!N60:N66)</f>
        <v>110.04314367164331</v>
      </c>
      <c r="F20" s="1">
        <f>+STDEV(Data!O60:O66)</f>
        <v>81.548572146982309</v>
      </c>
      <c r="G20" s="1">
        <f>+STDEV(Data!P60:P66)</f>
        <v>156.48848450501291</v>
      </c>
      <c r="H20" s="1">
        <f>+STDEV(Data!Q60:Q66)</f>
        <v>7.1237812825260542</v>
      </c>
    </row>
    <row r="21" spans="1:9" x14ac:dyDescent="0.2">
      <c r="A21" t="s">
        <v>5</v>
      </c>
      <c r="B21" t="s">
        <v>21</v>
      </c>
      <c r="C21" s="1"/>
      <c r="D21" s="1">
        <f>+STDEV(Data!M55:M59)</f>
        <v>102.12915429908949</v>
      </c>
      <c r="E21" s="1">
        <f>+STDEV(Data!N55:N59)</f>
        <v>168.26533828820064</v>
      </c>
      <c r="F21" s="1">
        <f>+STDEV(Data!O55:O59)</f>
        <v>61.544926746416287</v>
      </c>
      <c r="G21" s="1">
        <f>+STDEV(Data!P55:P59)</f>
        <v>69.218322120568615</v>
      </c>
      <c r="H21" s="1">
        <f>+STDEV(Data!Q55:Q59)</f>
        <v>37.1873062174731</v>
      </c>
    </row>
    <row r="22" spans="1:9" x14ac:dyDescent="0.2">
      <c r="A22" t="s">
        <v>6</v>
      </c>
      <c r="B22" t="s">
        <v>23</v>
      </c>
      <c r="C22" s="1">
        <f>+STDEV(Data!L50:L54)</f>
        <v>6.6360413641773738E-2</v>
      </c>
      <c r="D22" s="1">
        <f>+STDEV(Data!M50:M54)</f>
        <v>143.49910745648171</v>
      </c>
      <c r="E22" s="1">
        <f>+STDEV(Data!N50:N54)</f>
        <v>99.56692742730533</v>
      </c>
      <c r="F22" s="1">
        <f>+STDEV(Data!O50:O54)</f>
        <v>55.610055395992575</v>
      </c>
      <c r="G22" s="1">
        <f>+STDEV(Data!P50:P54)</f>
        <v>132.50266907351349</v>
      </c>
      <c r="H22" s="1">
        <f>+STDEV(Data!Q50:Q54)</f>
        <v>5.1284640431198749</v>
      </c>
    </row>
    <row r="23" spans="1:9" x14ac:dyDescent="0.2">
      <c r="A23" t="s">
        <v>7</v>
      </c>
      <c r="B23" t="s">
        <v>24</v>
      </c>
      <c r="C23" s="1">
        <f>+STDEV(Data!L42:L49)</f>
        <v>0.55338758162948409</v>
      </c>
      <c r="D23" s="1">
        <f>+STDEV(Data!M42:M49)</f>
        <v>564.91316492477085</v>
      </c>
      <c r="E23" s="1">
        <f>+STDEV(Data!N42:N49)</f>
        <v>196.45952525730871</v>
      </c>
      <c r="F23" s="1">
        <f>+STDEV(Data!O42:O49)</f>
        <v>92.523126751830802</v>
      </c>
      <c r="G23" s="1">
        <f>+STDEV(Data!P42:P49)</f>
        <v>225.48892252340985</v>
      </c>
      <c r="H23" s="1">
        <f>+STDEV(Data!Q42:Q49)</f>
        <v>8.486264199047044</v>
      </c>
    </row>
    <row r="24" spans="1:9" x14ac:dyDescent="0.2">
      <c r="C24" s="2"/>
      <c r="D24" s="2"/>
      <c r="E24" s="2"/>
      <c r="F24" s="2"/>
      <c r="G24" s="2"/>
      <c r="H24" s="2"/>
    </row>
    <row r="25" spans="1:9" x14ac:dyDescent="0.2">
      <c r="C25" s="2"/>
      <c r="D25" s="2"/>
      <c r="E25" s="2"/>
      <c r="F25" s="2"/>
      <c r="G25" s="2"/>
      <c r="H25" s="2"/>
    </row>
    <row r="26" spans="1:9" x14ac:dyDescent="0.2">
      <c r="A26" s="3"/>
      <c r="B26" s="3"/>
      <c r="C26" s="26" t="s">
        <v>15</v>
      </c>
      <c r="D26" s="26"/>
      <c r="E26" s="26"/>
      <c r="F26" s="26"/>
      <c r="G26" s="26"/>
      <c r="H26" s="26"/>
    </row>
    <row r="27" spans="1:9" x14ac:dyDescent="0.2">
      <c r="A27" s="4" t="s">
        <v>8</v>
      </c>
      <c r="B27" s="4" t="s">
        <v>16</v>
      </c>
      <c r="C27" s="5" t="s">
        <v>9</v>
      </c>
      <c r="D27" s="5" t="s">
        <v>10</v>
      </c>
      <c r="E27" s="5" t="s">
        <v>11</v>
      </c>
      <c r="F27" s="5" t="s">
        <v>12</v>
      </c>
      <c r="G27" s="5" t="s">
        <v>13</v>
      </c>
      <c r="H27" s="5" t="s">
        <v>14</v>
      </c>
    </row>
    <row r="28" spans="1:9" x14ac:dyDescent="0.2">
      <c r="A28" t="s">
        <v>0</v>
      </c>
      <c r="B28" t="s">
        <v>17</v>
      </c>
      <c r="C28" s="1">
        <f>+AVERAGE(Data!L34:L41)</f>
        <v>69.733218126888204</v>
      </c>
      <c r="D28" s="1">
        <f>+AVERAGE(Data!M34:M41)</f>
        <v>1824.059837787943</v>
      </c>
      <c r="E28" s="1">
        <f>+AVERAGE(Data!N34:N41)</f>
        <v>619.06956973122578</v>
      </c>
      <c r="F28" s="1">
        <f>+AVERAGE(Data!O34:O41)</f>
        <v>293.16470848827032</v>
      </c>
      <c r="G28" s="1">
        <f>+AVERAGE(Data!P34:P41)</f>
        <v>770.20775225633554</v>
      </c>
      <c r="H28" s="1">
        <f>+AVERAGE(Data!Q34:Q41)</f>
        <v>81.489934095942004</v>
      </c>
      <c r="I28" s="11"/>
    </row>
    <row r="29" spans="1:9" x14ac:dyDescent="0.2">
      <c r="A29" t="s">
        <v>1</v>
      </c>
      <c r="B29" t="s">
        <v>18</v>
      </c>
      <c r="C29" s="1">
        <f>+AVERAGE(Data!L23:L33)</f>
        <v>64.29583684729063</v>
      </c>
      <c r="D29" s="1">
        <f>+AVERAGE(Data!M23:M33)</f>
        <v>1465.1345020983847</v>
      </c>
      <c r="E29" s="1">
        <f>+AVERAGE(Data!N23:N33)</f>
        <v>469.52362997472062</v>
      </c>
      <c r="F29" s="1">
        <f>+AVERAGE(Data!O23:O33)</f>
        <v>259.46535977978851</v>
      </c>
      <c r="G29" s="1">
        <f>+AVERAGE(Data!P23:P33)</f>
        <v>253.24427413275214</v>
      </c>
      <c r="H29" s="2"/>
      <c r="I29" s="11"/>
    </row>
    <row r="30" spans="1:9" x14ac:dyDescent="0.2">
      <c r="A30" t="s">
        <v>2</v>
      </c>
      <c r="B30" t="s">
        <v>19</v>
      </c>
      <c r="C30" s="1">
        <f>+AVERAGE(Data!L16:L22)</f>
        <v>28.983500178760007</v>
      </c>
      <c r="D30" s="1">
        <f>+AVERAGE(Data!M16:M22)</f>
        <v>1771.9610471992976</v>
      </c>
      <c r="E30" s="1">
        <f>+AVERAGE(Data!N16:N22)</f>
        <v>427.62412639275993</v>
      </c>
      <c r="F30" s="1">
        <f>+AVERAGE(Data!O16:O22)</f>
        <v>279.32954202289159</v>
      </c>
      <c r="G30" s="1">
        <f>+AVERAGE(Data!P16:P22)</f>
        <v>244.65098224541507</v>
      </c>
      <c r="H30" s="2"/>
      <c r="I30" s="11"/>
    </row>
    <row r="31" spans="1:9" x14ac:dyDescent="0.2">
      <c r="A31" t="s">
        <v>3</v>
      </c>
      <c r="B31" t="s">
        <v>20</v>
      </c>
      <c r="C31" s="1"/>
      <c r="D31" s="1">
        <f>+AVERAGE(Data!M5:M15)</f>
        <v>1705.0997798917458</v>
      </c>
      <c r="E31" s="1">
        <f>+AVERAGE(Data!N5:N15)</f>
        <v>410.51282234690558</v>
      </c>
      <c r="F31" s="1">
        <f>+AVERAGE(Data!O5:O15)</f>
        <v>284.0521010447992</v>
      </c>
      <c r="G31" s="1">
        <f>+AVERAGE(Data!P5:P15)</f>
        <v>311.56516568639489</v>
      </c>
      <c r="H31" s="2"/>
      <c r="I31" s="11"/>
    </row>
    <row r="32" spans="1:9" x14ac:dyDescent="0.2">
      <c r="A32" t="s">
        <v>4</v>
      </c>
      <c r="B32" t="s">
        <v>22</v>
      </c>
      <c r="C32" s="1">
        <f>+AVERAGE(Data!L60:L66)</f>
        <v>83.175910641509432</v>
      </c>
      <c r="D32" s="1">
        <f>+AVERAGE(Data!M60:M66)</f>
        <v>1379.6470417982291</v>
      </c>
      <c r="E32" s="1">
        <f>+AVERAGE(Data!N60:N66)</f>
        <v>357.14717402785755</v>
      </c>
      <c r="F32" s="1">
        <f>+AVERAGE(Data!O60:O66)</f>
        <v>180.79079533170034</v>
      </c>
      <c r="G32" s="1">
        <f>+AVERAGE(Data!P60:P66)</f>
        <v>235.41611083418096</v>
      </c>
      <c r="H32" s="1">
        <f>+AVERAGE(Data!Q60:Q66)</f>
        <v>43.57549302446877</v>
      </c>
      <c r="I32" s="11"/>
    </row>
    <row r="33" spans="1:9" x14ac:dyDescent="0.2">
      <c r="A33" t="s">
        <v>5</v>
      </c>
      <c r="B33" t="s">
        <v>21</v>
      </c>
      <c r="C33" s="1"/>
      <c r="D33" s="1">
        <f>+AVERAGE(Data!M55:M59)</f>
        <v>1037.4612430614152</v>
      </c>
      <c r="E33" s="1">
        <f>+AVERAGE(Data!N55:N59)</f>
        <v>436.78388132975113</v>
      </c>
      <c r="F33" s="1">
        <f>+AVERAGE(Data!O55:O59)</f>
        <v>154.43485668342731</v>
      </c>
      <c r="G33" s="1">
        <f>+AVERAGE(Data!P55:P59)</f>
        <v>313.04644589533979</v>
      </c>
      <c r="H33" s="1">
        <f>+AVERAGE(Data!Q55:Q59)</f>
        <v>64.88708930039266</v>
      </c>
      <c r="I33" s="11"/>
    </row>
    <row r="34" spans="1:9" x14ac:dyDescent="0.2">
      <c r="A34" t="s">
        <v>6</v>
      </c>
      <c r="B34" t="s">
        <v>23</v>
      </c>
      <c r="C34" s="1">
        <f>+AVERAGE(Data!L50:L54)</f>
        <v>15.117071186440675</v>
      </c>
      <c r="D34" s="1">
        <f>+AVERAGE(Data!M50:M54)</f>
        <v>1061.5337844731559</v>
      </c>
      <c r="E34" s="1">
        <f>+AVERAGE(Data!N50:N54)</f>
        <v>378.39338113122164</v>
      </c>
      <c r="F34" s="1">
        <f>+AVERAGE(Data!O50:O54)</f>
        <v>211.531643510701</v>
      </c>
      <c r="G34" s="1">
        <f>+AVERAGE(Data!P50:P54)</f>
        <v>250.59219874010509</v>
      </c>
      <c r="H34" s="1">
        <f>+AVERAGE(Data!Q50:Q54)</f>
        <v>39.302213492155872</v>
      </c>
      <c r="I34" s="11"/>
    </row>
    <row r="35" spans="1:9" x14ac:dyDescent="0.2">
      <c r="A35" t="s">
        <v>7</v>
      </c>
      <c r="B35" t="s">
        <v>24</v>
      </c>
      <c r="C35" s="1">
        <f>+AVERAGE(Data!L42:L49)</f>
        <v>15.355217647058826</v>
      </c>
      <c r="D35" s="1">
        <f>+AVERAGE(Data!M42:M49)</f>
        <v>2867.6561394931518</v>
      </c>
      <c r="E35" s="1">
        <f>+AVERAGE(Data!N42:N49)</f>
        <v>788.5948007713481</v>
      </c>
      <c r="F35" s="1">
        <f>+AVERAGE(Data!O42:O49)</f>
        <v>470.535732655282</v>
      </c>
      <c r="G35" s="1">
        <f>+AVERAGE(Data!P42:P49)</f>
        <v>501.52428546118239</v>
      </c>
      <c r="H35" s="1">
        <f>+AVERAGE(Data!Q42:Q49)</f>
        <v>68.995550188265184</v>
      </c>
      <c r="I35" s="11"/>
    </row>
    <row r="36" spans="1:9" x14ac:dyDescent="0.2">
      <c r="I36" s="11"/>
    </row>
    <row r="37" spans="1:9" x14ac:dyDescent="0.2">
      <c r="I37" s="11"/>
    </row>
  </sheetData>
  <mergeCells count="3">
    <mergeCell ref="C3:H3"/>
    <mergeCell ref="C14:H14"/>
    <mergeCell ref="C26:H26"/>
  </mergeCell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2:A43"/>
  <sheetViews>
    <sheetView topLeftCell="A7" zoomScale="60" zoomScaleNormal="60" zoomScalePageLayoutView="60" workbookViewId="0">
      <selection activeCell="A42" sqref="A42:A43"/>
    </sheetView>
  </sheetViews>
  <sheetFormatPr baseColWidth="10" defaultColWidth="8.83203125" defaultRowHeight="15" x14ac:dyDescent="0.2"/>
  <sheetData>
    <row r="42" spans="1:1" ht="16" x14ac:dyDescent="0.2">
      <c r="A42" s="30" t="s">
        <v>107</v>
      </c>
    </row>
    <row r="43" spans="1:1" ht="16" x14ac:dyDescent="0.2">
      <c r="A43" s="30" t="s">
        <v>108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1"/>
  <sheetViews>
    <sheetView topLeftCell="A7" zoomScale="60" zoomScaleNormal="60" zoomScalePageLayoutView="60" workbookViewId="0">
      <selection activeCell="A40" sqref="A40:A41"/>
    </sheetView>
  </sheetViews>
  <sheetFormatPr baseColWidth="10" defaultColWidth="8.83203125" defaultRowHeight="15" x14ac:dyDescent="0.2"/>
  <sheetData>
    <row r="2" spans="12:12" ht="19" x14ac:dyDescent="0.25">
      <c r="L2" s="10"/>
    </row>
    <row r="40" spans="1:1" ht="16" x14ac:dyDescent="0.2">
      <c r="A40" s="30" t="s">
        <v>107</v>
      </c>
    </row>
    <row r="41" spans="1:1" ht="16" x14ac:dyDescent="0.2">
      <c r="A41" s="30" t="s">
        <v>108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2:A43"/>
  <sheetViews>
    <sheetView zoomScale="60" zoomScaleNormal="60" zoomScalePageLayoutView="60" workbookViewId="0">
      <selection activeCell="A42" sqref="A42:A43"/>
    </sheetView>
  </sheetViews>
  <sheetFormatPr baseColWidth="10" defaultColWidth="8.83203125" defaultRowHeight="15" x14ac:dyDescent="0.2"/>
  <sheetData>
    <row r="42" spans="1:1" ht="16" x14ac:dyDescent="0.2">
      <c r="A42" s="30" t="s">
        <v>107</v>
      </c>
    </row>
    <row r="43" spans="1:1" ht="16" x14ac:dyDescent="0.2">
      <c r="A43" s="30" t="s">
        <v>108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1:A42"/>
  <sheetViews>
    <sheetView zoomScale="60" zoomScaleNormal="60" zoomScalePageLayoutView="60" workbookViewId="0">
      <selection activeCell="A41" sqref="A41:A42"/>
    </sheetView>
  </sheetViews>
  <sheetFormatPr baseColWidth="10" defaultColWidth="8.83203125" defaultRowHeight="15" x14ac:dyDescent="0.2"/>
  <sheetData>
    <row r="41" spans="1:1" ht="16" x14ac:dyDescent="0.2">
      <c r="A41" s="30" t="s">
        <v>107</v>
      </c>
    </row>
    <row r="42" spans="1:1" ht="16" x14ac:dyDescent="0.2">
      <c r="A42" s="30" t="s">
        <v>108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0:A41"/>
  <sheetViews>
    <sheetView zoomScale="60" zoomScaleNormal="60" zoomScalePageLayoutView="60" workbookViewId="0"/>
  </sheetViews>
  <sheetFormatPr baseColWidth="10" defaultColWidth="8.83203125" defaultRowHeight="15" x14ac:dyDescent="0.2"/>
  <sheetData>
    <row r="40" spans="1:1" ht="16" x14ac:dyDescent="0.2">
      <c r="A40" s="30" t="s">
        <v>107</v>
      </c>
    </row>
    <row r="41" spans="1:1" ht="16" x14ac:dyDescent="0.2">
      <c r="A41" s="30" t="s">
        <v>108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0:A41"/>
  <sheetViews>
    <sheetView topLeftCell="A7" zoomScale="60" zoomScaleNormal="60" zoomScalePageLayoutView="60" workbookViewId="0">
      <selection activeCell="A40" sqref="A40:A41"/>
    </sheetView>
  </sheetViews>
  <sheetFormatPr baseColWidth="10" defaultColWidth="8.83203125" defaultRowHeight="15" x14ac:dyDescent="0.2"/>
  <sheetData>
    <row r="40" spans="1:1" ht="16" x14ac:dyDescent="0.2">
      <c r="A40" s="30" t="s">
        <v>107</v>
      </c>
    </row>
    <row r="41" spans="1:1" ht="16" x14ac:dyDescent="0.2">
      <c r="A41" s="30" t="s">
        <v>108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0:A41"/>
  <sheetViews>
    <sheetView zoomScale="60" zoomScaleNormal="60" zoomScalePageLayoutView="60" workbookViewId="0">
      <selection activeCell="A40" sqref="A40:A41"/>
    </sheetView>
  </sheetViews>
  <sheetFormatPr baseColWidth="10" defaultColWidth="8.83203125" defaultRowHeight="15" x14ac:dyDescent="0.2"/>
  <sheetData>
    <row r="40" spans="1:1" ht="16" x14ac:dyDescent="0.2">
      <c r="A40" s="30" t="s">
        <v>107</v>
      </c>
    </row>
    <row r="41" spans="1:1" ht="16" x14ac:dyDescent="0.2">
      <c r="A41" s="30" t="s">
        <v>108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1:A42"/>
  <sheetViews>
    <sheetView zoomScale="60" zoomScaleNormal="60" zoomScalePageLayoutView="60" workbookViewId="0">
      <selection activeCell="A41" sqref="A41:A42"/>
    </sheetView>
  </sheetViews>
  <sheetFormatPr baseColWidth="10" defaultColWidth="8.83203125" defaultRowHeight="15" x14ac:dyDescent="0.2"/>
  <sheetData>
    <row r="41" spans="1:1" ht="16" x14ac:dyDescent="0.2">
      <c r="A41" s="30" t="s">
        <v>107</v>
      </c>
    </row>
    <row r="42" spans="1:1" ht="16" x14ac:dyDescent="0.2">
      <c r="A42" s="30" t="s">
        <v>108</v>
      </c>
    </row>
  </sheetData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Description</vt:lpstr>
      <vt:lpstr>E-1</vt:lpstr>
      <vt:lpstr>E-2</vt:lpstr>
      <vt:lpstr>E-3</vt:lpstr>
      <vt:lpstr>E-4</vt:lpstr>
      <vt:lpstr>BG-1</vt:lpstr>
      <vt:lpstr>BG-2</vt:lpstr>
      <vt:lpstr>BG-3</vt:lpstr>
      <vt:lpstr>BG-4</vt:lpstr>
      <vt:lpstr>Data</vt:lpstr>
      <vt:lpstr>Relative standard deviations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2017-04-06T15:07:13Z</dcterms:modified>
</cp:coreProperties>
</file>