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DB37DEDC-ABAF-D446-953C-B5F795E07730}" xr6:coauthVersionLast="47" xr6:coauthVersionMax="47" xr10:uidLastSave="{00000000-0000-0000-0000-000000000000}"/>
  <bookViews>
    <workbookView xWindow="0" yWindow="500" windowWidth="25600" windowHeight="18580" tabRatio="500" activeTab="2" xr2:uid="{00000000-000D-0000-FFFF-FFFF00000000}"/>
  </bookViews>
  <sheets>
    <sheet name="ICP-MS Results" sheetId="1" r:id="rId1"/>
    <sheet name="Laser Settings" sheetId="2" r:id="rId2"/>
    <sheet name="Dur_FAp_Spots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1" i="3" l="1"/>
  <c r="N71" i="3"/>
  <c r="D71" i="3"/>
  <c r="Z70" i="3"/>
  <c r="Z72" i="3" s="1"/>
  <c r="Y70" i="3"/>
  <c r="Y72" i="3" s="1"/>
  <c r="X70" i="3"/>
  <c r="X72" i="3" s="1"/>
  <c r="W70" i="3"/>
  <c r="W72" i="3" s="1"/>
  <c r="V70" i="3"/>
  <c r="V72" i="3" s="1"/>
  <c r="U70" i="3"/>
  <c r="U72" i="3" s="1"/>
  <c r="T70" i="3"/>
  <c r="T72" i="3" s="1"/>
  <c r="S70" i="3"/>
  <c r="S71" i="3" s="1"/>
  <c r="R70" i="3"/>
  <c r="R71" i="3" s="1"/>
  <c r="Q70" i="3"/>
  <c r="Q71" i="3" s="1"/>
  <c r="P70" i="3"/>
  <c r="P71" i="3" s="1"/>
  <c r="O70" i="3"/>
  <c r="O71" i="3" s="1"/>
  <c r="N70" i="3"/>
  <c r="N72" i="3" s="1"/>
  <c r="M70" i="3"/>
  <c r="M71" i="3" s="1"/>
  <c r="L70" i="3"/>
  <c r="L72" i="3" s="1"/>
  <c r="K70" i="3"/>
  <c r="K72" i="3" s="1"/>
  <c r="J70" i="3"/>
  <c r="J72" i="3" s="1"/>
  <c r="I70" i="3"/>
  <c r="I72" i="3" s="1"/>
  <c r="H70" i="3"/>
  <c r="H72" i="3" s="1"/>
  <c r="G70" i="3"/>
  <c r="G72" i="3" s="1"/>
  <c r="F70" i="3"/>
  <c r="F72" i="3" s="1"/>
  <c r="E70" i="3"/>
  <c r="E72" i="3" s="1"/>
  <c r="D70" i="3"/>
  <c r="D72" i="3" s="1"/>
  <c r="C70" i="3"/>
  <c r="C71" i="3" s="1"/>
  <c r="B70" i="3"/>
  <c r="B71" i="3" s="1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W55" i="3"/>
  <c r="T55" i="3"/>
  <c r="G55" i="3"/>
  <c r="D55" i="3"/>
  <c r="X54" i="3"/>
  <c r="R54" i="3"/>
  <c r="P54" i="3"/>
  <c r="O54" i="3"/>
  <c r="H54" i="3"/>
  <c r="Z53" i="3"/>
  <c r="Z54" i="3" s="1"/>
  <c r="Y53" i="3"/>
  <c r="Y55" i="3" s="1"/>
  <c r="X53" i="3"/>
  <c r="X55" i="3" s="1"/>
  <c r="W53" i="3"/>
  <c r="W54" i="3" s="1"/>
  <c r="V53" i="3"/>
  <c r="V54" i="3" s="1"/>
  <c r="U53" i="3"/>
  <c r="U54" i="3" s="1"/>
  <c r="T53" i="3"/>
  <c r="T54" i="3" s="1"/>
  <c r="S53" i="3"/>
  <c r="S54" i="3" s="1"/>
  <c r="R53" i="3"/>
  <c r="R55" i="3" s="1"/>
  <c r="Q53" i="3"/>
  <c r="Q54" i="3" s="1"/>
  <c r="P53" i="3"/>
  <c r="P55" i="3" s="1"/>
  <c r="O53" i="3"/>
  <c r="O55" i="3" s="1"/>
  <c r="N53" i="3"/>
  <c r="N55" i="3" s="1"/>
  <c r="M53" i="3"/>
  <c r="M55" i="3" s="1"/>
  <c r="L53" i="3"/>
  <c r="L55" i="3" s="1"/>
  <c r="K53" i="3"/>
  <c r="K55" i="3" s="1"/>
  <c r="J53" i="3"/>
  <c r="J54" i="3" s="1"/>
  <c r="I53" i="3"/>
  <c r="I55" i="3" s="1"/>
  <c r="H53" i="3"/>
  <c r="H55" i="3" s="1"/>
  <c r="G53" i="3"/>
  <c r="G54" i="3" s="1"/>
  <c r="F53" i="3"/>
  <c r="F54" i="3" s="1"/>
  <c r="E53" i="3"/>
  <c r="E54" i="3" s="1"/>
  <c r="D53" i="3"/>
  <c r="D54" i="3" s="1"/>
  <c r="C53" i="3"/>
  <c r="C54" i="3" s="1"/>
  <c r="B53" i="3"/>
  <c r="B54" i="3" s="1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H38" i="3"/>
  <c r="T37" i="3"/>
  <c r="R37" i="3"/>
  <c r="Q37" i="3"/>
  <c r="D37" i="3"/>
  <c r="C37" i="3"/>
  <c r="B37" i="3"/>
  <c r="Z36" i="3"/>
  <c r="Z37" i="3" s="1"/>
  <c r="Y36" i="3"/>
  <c r="Y37" i="3" s="1"/>
  <c r="X36" i="3"/>
  <c r="X37" i="3" s="1"/>
  <c r="W36" i="3"/>
  <c r="W37" i="3" s="1"/>
  <c r="V36" i="3"/>
  <c r="V37" i="3" s="1"/>
  <c r="U36" i="3"/>
  <c r="U37" i="3" s="1"/>
  <c r="T36" i="3"/>
  <c r="T38" i="3" s="1"/>
  <c r="S36" i="3"/>
  <c r="S38" i="3" s="1"/>
  <c r="R36" i="3"/>
  <c r="R38" i="3" s="1"/>
  <c r="Q36" i="3"/>
  <c r="Q38" i="3" s="1"/>
  <c r="P36" i="3"/>
  <c r="P38" i="3" s="1"/>
  <c r="O36" i="3"/>
  <c r="O38" i="3" s="1"/>
  <c r="N36" i="3"/>
  <c r="N38" i="3" s="1"/>
  <c r="M36" i="3"/>
  <c r="M38" i="3" s="1"/>
  <c r="L36" i="3"/>
  <c r="L38" i="3" s="1"/>
  <c r="K36" i="3"/>
  <c r="K37" i="3" s="1"/>
  <c r="J36" i="3"/>
  <c r="J37" i="3" s="1"/>
  <c r="I36" i="3"/>
  <c r="I37" i="3" s="1"/>
  <c r="H36" i="3"/>
  <c r="H37" i="3" s="1"/>
  <c r="G36" i="3"/>
  <c r="G37" i="3" s="1"/>
  <c r="F36" i="3"/>
  <c r="F37" i="3" s="1"/>
  <c r="E36" i="3"/>
  <c r="E37" i="3" s="1"/>
  <c r="D36" i="3"/>
  <c r="D38" i="3" s="1"/>
  <c r="C36" i="3"/>
  <c r="C38" i="3" s="1"/>
  <c r="B36" i="3"/>
  <c r="B38" i="3" s="1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R20" i="3"/>
  <c r="Q20" i="3"/>
  <c r="B20" i="3"/>
  <c r="Z19" i="3"/>
  <c r="Z20" i="3" s="1"/>
  <c r="Y19" i="3"/>
  <c r="Y20" i="3" s="1"/>
  <c r="X19" i="3"/>
  <c r="X21" i="3" s="1"/>
  <c r="W19" i="3"/>
  <c r="W20" i="3" s="1"/>
  <c r="V19" i="3"/>
  <c r="V21" i="3" s="1"/>
  <c r="U19" i="3"/>
  <c r="U21" i="3" s="1"/>
  <c r="T19" i="3"/>
  <c r="T21" i="3" s="1"/>
  <c r="S19" i="3"/>
  <c r="S21" i="3" s="1"/>
  <c r="R19" i="3"/>
  <c r="R21" i="3" s="1"/>
  <c r="Q19" i="3"/>
  <c r="Q21" i="3" s="1"/>
  <c r="P19" i="3"/>
  <c r="P21" i="3" s="1"/>
  <c r="O19" i="3"/>
  <c r="O20" i="3" s="1"/>
  <c r="N19" i="3"/>
  <c r="N20" i="3" s="1"/>
  <c r="M19" i="3"/>
  <c r="M20" i="3" s="1"/>
  <c r="L19" i="3"/>
  <c r="L20" i="3" s="1"/>
  <c r="K19" i="3"/>
  <c r="K20" i="3" s="1"/>
  <c r="J19" i="3"/>
  <c r="J20" i="3" s="1"/>
  <c r="I19" i="3"/>
  <c r="I20" i="3" s="1"/>
  <c r="H19" i="3"/>
  <c r="H20" i="3" s="1"/>
  <c r="G19" i="3"/>
  <c r="G20" i="3" s="1"/>
  <c r="F19" i="3"/>
  <c r="F21" i="3" s="1"/>
  <c r="E19" i="3"/>
  <c r="E21" i="3" s="1"/>
  <c r="D19" i="3"/>
  <c r="D21" i="3" s="1"/>
  <c r="C19" i="3"/>
  <c r="C21" i="3" s="1"/>
  <c r="B19" i="3"/>
  <c r="B21" i="3" s="1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S5" i="1"/>
  <c r="R5" i="1"/>
  <c r="Q5" i="1"/>
  <c r="P5" i="1"/>
  <c r="N5" i="1"/>
  <c r="M5" i="1"/>
  <c r="L5" i="1"/>
  <c r="K5" i="1"/>
  <c r="J5" i="1"/>
  <c r="I5" i="1"/>
  <c r="H5" i="1"/>
  <c r="G5" i="1"/>
  <c r="E5" i="1"/>
  <c r="D5" i="1"/>
  <c r="C5" i="1"/>
  <c r="Z55" i="3" l="1"/>
  <c r="M54" i="3"/>
  <c r="S37" i="3"/>
  <c r="I71" i="3"/>
  <c r="K71" i="3"/>
  <c r="S20" i="3"/>
  <c r="V20" i="3"/>
  <c r="F71" i="3"/>
  <c r="L71" i="3"/>
  <c r="U20" i="3"/>
  <c r="T20" i="3"/>
  <c r="M37" i="3"/>
  <c r="H21" i="3"/>
  <c r="D20" i="3"/>
  <c r="E20" i="3"/>
  <c r="J55" i="3"/>
  <c r="W21" i="3"/>
  <c r="V71" i="3"/>
  <c r="N37" i="3"/>
  <c r="G21" i="3"/>
  <c r="Y71" i="3"/>
  <c r="X20" i="3"/>
  <c r="L21" i="3"/>
  <c r="F20" i="3"/>
  <c r="X38" i="3"/>
  <c r="Q55" i="3"/>
  <c r="C72" i="3"/>
  <c r="C20" i="3"/>
  <c r="M21" i="3"/>
  <c r="P20" i="3"/>
  <c r="L37" i="3"/>
  <c r="I54" i="3"/>
  <c r="Y54" i="3"/>
  <c r="E71" i="3"/>
  <c r="U71" i="3"/>
  <c r="M72" i="3"/>
  <c r="U38" i="3"/>
  <c r="J21" i="3"/>
  <c r="Z21" i="3"/>
  <c r="O37" i="3"/>
  <c r="F38" i="3"/>
  <c r="V38" i="3"/>
  <c r="K54" i="3"/>
  <c r="B55" i="3"/>
  <c r="G71" i="3"/>
  <c r="W71" i="3"/>
  <c r="E38" i="3"/>
  <c r="K21" i="3"/>
  <c r="P37" i="3"/>
  <c r="G38" i="3"/>
  <c r="W38" i="3"/>
  <c r="L54" i="3"/>
  <c r="C55" i="3"/>
  <c r="S55" i="3"/>
  <c r="H71" i="3"/>
  <c r="X71" i="3"/>
  <c r="O72" i="3"/>
  <c r="P72" i="3"/>
  <c r="I38" i="3"/>
  <c r="Y38" i="3"/>
  <c r="N54" i="3"/>
  <c r="E55" i="3"/>
  <c r="U55" i="3"/>
  <c r="J71" i="3"/>
  <c r="Z71" i="3"/>
  <c r="Q72" i="3"/>
  <c r="J38" i="3"/>
  <c r="Z38" i="3"/>
  <c r="F55" i="3"/>
  <c r="V55" i="3"/>
  <c r="B72" i="3"/>
  <c r="R72" i="3"/>
  <c r="S72" i="3"/>
  <c r="Y21" i="3"/>
  <c r="N21" i="3"/>
  <c r="O21" i="3"/>
  <c r="K38" i="3"/>
  <c r="I21" i="3"/>
</calcChain>
</file>

<file path=xl/sharedStrings.xml><?xml version="1.0" encoding="utf-8"?>
<sst xmlns="http://schemas.openxmlformats.org/spreadsheetml/2006/main" count="269" uniqueCount="173">
  <si>
    <t>Results of solution ICP-MS analyses for all experiments discussed in the text.</t>
  </si>
  <si>
    <t>Element</t>
  </si>
  <si>
    <t>Isotope used</t>
  </si>
  <si>
    <t>Ap150_1</t>
  </si>
  <si>
    <t>Ap150_2_REE</t>
  </si>
  <si>
    <t>Ap150_3_REE</t>
  </si>
  <si>
    <t>Ap150_4</t>
  </si>
  <si>
    <t>Ap150_5_REE</t>
  </si>
  <si>
    <t>Ap150_6_REE</t>
  </si>
  <si>
    <t>Ap250_1</t>
  </si>
  <si>
    <t>Ap250_2</t>
  </si>
  <si>
    <t>Ap250_3</t>
  </si>
  <si>
    <t>Ap250_4_REE</t>
  </si>
  <si>
    <t>Ap250_5_REE</t>
  </si>
  <si>
    <t>Ap250_6</t>
  </si>
  <si>
    <t>Ap250_7</t>
  </si>
  <si>
    <t>Ap250_8_REE</t>
  </si>
  <si>
    <t>Ap250_9_REE</t>
  </si>
  <si>
    <t>Ap250_10_REE</t>
  </si>
  <si>
    <t>Ap250_11</t>
  </si>
  <si>
    <t>P (ppm)</t>
  </si>
  <si>
    <t>BDL</t>
  </si>
  <si>
    <t>Y (ppb)</t>
  </si>
  <si>
    <t>La (ppb)</t>
  </si>
  <si>
    <t>Ce (ppb)</t>
  </si>
  <si>
    <t>Pr (ppb)</t>
  </si>
  <si>
    <t>Nd (ppb)</t>
  </si>
  <si>
    <t>Sm (ppb)</t>
  </si>
  <si>
    <t>Eu (ppb)</t>
  </si>
  <si>
    <t>Gd (ppb)</t>
  </si>
  <si>
    <t>Tb (ppb)</t>
  </si>
  <si>
    <t>Dy (ppb)</t>
  </si>
  <si>
    <t>Ho (ppb)</t>
  </si>
  <si>
    <t>Er (ppb)</t>
  </si>
  <si>
    <t>Tm (ppb)</t>
  </si>
  <si>
    <t>Yb (ppb)</t>
  </si>
  <si>
    <t>Lu (ppb)</t>
  </si>
  <si>
    <r>
      <rPr>
        <sz val="12"/>
        <color rgb="FF000000"/>
        <rFont val="Times New Roman"/>
        <family val="1"/>
        <charset val="1"/>
      </rPr>
      <t>175</t>
    </r>
    <r>
      <rPr>
        <sz val="8"/>
        <color rgb="FF000000"/>
        <rFont val="Times New Roman"/>
        <family val="1"/>
        <charset val="1"/>
      </rPr>
      <t> </t>
    </r>
  </si>
  <si>
    <t>Below Detection Limit = BDL</t>
  </si>
  <si>
    <t>Mass</t>
  </si>
  <si>
    <t>Dwell Time/sec</t>
  </si>
  <si>
    <t>Laser Settings, Standards</t>
  </si>
  <si>
    <t>P</t>
  </si>
  <si>
    <t>Fluence</t>
  </si>
  <si>
    <t>J/cm^2</t>
  </si>
  <si>
    <t>Cl</t>
  </si>
  <si>
    <t>Frequency</t>
  </si>
  <si>
    <t>Hz</t>
  </si>
  <si>
    <t>Ca</t>
  </si>
  <si>
    <t>Ablation Time</t>
  </si>
  <si>
    <t>s</t>
  </si>
  <si>
    <t>V</t>
  </si>
  <si>
    <t>Acq. Time</t>
  </si>
  <si>
    <t>Mn</t>
  </si>
  <si>
    <t>Spot Size</t>
  </si>
  <si>
    <t>microns</t>
  </si>
  <si>
    <t>Fe</t>
  </si>
  <si>
    <t>As</t>
  </si>
  <si>
    <t>Laser Settings, Sample</t>
  </si>
  <si>
    <t>Sr</t>
  </si>
  <si>
    <t>Y</t>
  </si>
  <si>
    <t>La</t>
  </si>
  <si>
    <t>Ce</t>
  </si>
  <si>
    <t>Pr</t>
  </si>
  <si>
    <t>Nd</t>
  </si>
  <si>
    <t>Sm</t>
  </si>
  <si>
    <t>ICP-MS Settings</t>
  </si>
  <si>
    <t>Eu</t>
  </si>
  <si>
    <t>Neb. Flow Rate, Ar</t>
  </si>
  <si>
    <t>L/min</t>
  </si>
  <si>
    <t>Gd</t>
  </si>
  <si>
    <t>Carrier Gas, He</t>
  </si>
  <si>
    <t>mL/min</t>
  </si>
  <si>
    <t>Tb</t>
  </si>
  <si>
    <t>RF Power</t>
  </si>
  <si>
    <t>W</t>
  </si>
  <si>
    <t>Dy</t>
  </si>
  <si>
    <t>RF Matching</t>
  </si>
  <si>
    <t>Ho</t>
  </si>
  <si>
    <t>Sample Depth</t>
  </si>
  <si>
    <t>mm</t>
  </si>
  <si>
    <t>Er</t>
  </si>
  <si>
    <t>Tm</t>
  </si>
  <si>
    <t>Laser System Model</t>
  </si>
  <si>
    <t>Applied Spectra RESOlution-SE</t>
  </si>
  <si>
    <t>Yb</t>
  </si>
  <si>
    <t>Laser Type</t>
  </si>
  <si>
    <t>ATLEX 193 nm Excimer ArF</t>
  </si>
  <si>
    <t>Lu</t>
  </si>
  <si>
    <t>ICP-MS</t>
  </si>
  <si>
    <t>Agilent 8900 Triple Quadrupole</t>
  </si>
  <si>
    <t>Hg</t>
  </si>
  <si>
    <t>Pb</t>
  </si>
  <si>
    <t>Th</t>
  </si>
  <si>
    <t>U</t>
  </si>
  <si>
    <t>Sample ID</t>
  </si>
  <si>
    <t>ppm</t>
  </si>
  <si>
    <t>Isotopes used</t>
  </si>
  <si>
    <t>P31</t>
  </si>
  <si>
    <t>Cl35</t>
  </si>
  <si>
    <t>V51</t>
  </si>
  <si>
    <t>Mn55</t>
  </si>
  <si>
    <t>Fe57</t>
  </si>
  <si>
    <t>As75</t>
  </si>
  <si>
    <t>Sr88</t>
  </si>
  <si>
    <t>Y89</t>
  </si>
  <si>
    <t>La139</t>
  </si>
  <si>
    <t>Ce140</t>
  </si>
  <si>
    <t>Pr141</t>
  </si>
  <si>
    <t>Nd146</t>
  </si>
  <si>
    <t>Sm147</t>
  </si>
  <si>
    <t>Eu153</t>
  </si>
  <si>
    <t>Gd157</t>
  </si>
  <si>
    <t>Tb159</t>
  </si>
  <si>
    <t>Dy163</t>
  </si>
  <si>
    <t>Ho165</t>
  </si>
  <si>
    <t>Er166</t>
  </si>
  <si>
    <t>Tm169</t>
  </si>
  <si>
    <t>Yb172</t>
  </si>
  <si>
    <t>Lu175</t>
  </si>
  <si>
    <t>Pb208</t>
  </si>
  <si>
    <t>Th232</t>
  </si>
  <si>
    <t>U238</t>
  </si>
  <si>
    <t>Dur_Fap_A_Core</t>
  </si>
  <si>
    <t>Dur_Fap_A_Spot_01</t>
  </si>
  <si>
    <t>Dur_Fap_A_Spot_02</t>
  </si>
  <si>
    <t>Dur_Fap_A_Spot_03</t>
  </si>
  <si>
    <t>Dur_Fap_A_Spot_04</t>
  </si>
  <si>
    <t>Dur_Fap_A_Spot_05</t>
  </si>
  <si>
    <t>Dur_Fap_A_Spot_06</t>
  </si>
  <si>
    <t>Dur_Fap_A_Spot_07</t>
  </si>
  <si>
    <t>Dur_Fap_A_Spot_08</t>
  </si>
  <si>
    <t>Dur_Fap_A_Spot_09</t>
  </si>
  <si>
    <t>Dur_Fap_A_Spot_10</t>
  </si>
  <si>
    <t>Average</t>
  </si>
  <si>
    <t>STDEV</t>
  </si>
  <si>
    <t>5σ</t>
  </si>
  <si>
    <t>3σ</t>
  </si>
  <si>
    <t>Dur_Fap_A_Rim</t>
  </si>
  <si>
    <t>Dur_Fap_A_Spot_41</t>
  </si>
  <si>
    <t>Dur_Fap_A_Spot_42</t>
  </si>
  <si>
    <t>Dur_Fap_A_Spot_43</t>
  </si>
  <si>
    <t>Dur_Fap_A_Spot_44</t>
  </si>
  <si>
    <t>Dur_Fap_A_Spot_45</t>
  </si>
  <si>
    <t>Dur_Fap_A_Spot_46</t>
  </si>
  <si>
    <t>Dur_Fap_A_Spot_47</t>
  </si>
  <si>
    <t>Dur_Fap_A_Spot_48</t>
  </si>
  <si>
    <t>Dur_Fap_A_Spot_49</t>
  </si>
  <si>
    <t>Dur_Fap_A_Spot_50</t>
  </si>
  <si>
    <t>Dur_Fap_B_Core</t>
  </si>
  <si>
    <t>Dur_Fap_B_Spot_01</t>
  </si>
  <si>
    <t>Dur_Fap_B_Spot_02</t>
  </si>
  <si>
    <t>Dur_Fap_B_Spot_03</t>
  </si>
  <si>
    <t>Dur_Fap_B_Spot_04</t>
  </si>
  <si>
    <t>Dur_Fap_B_Spot_05</t>
  </si>
  <si>
    <t>Dur_Fap_B_Spot_06</t>
  </si>
  <si>
    <t>Dur_Fap_B_Spot_07</t>
  </si>
  <si>
    <t>Dur_Fap_B_Spot_08</t>
  </si>
  <si>
    <t>Dur_Fap_B_Spot_09</t>
  </si>
  <si>
    <t>Dur_Fap_B_Spot_10</t>
  </si>
  <si>
    <t>Dur_Fap_B_Rim</t>
  </si>
  <si>
    <t>Dur_Fap_B_Spot_41</t>
  </si>
  <si>
    <t>Dur_Fap_B_Spot_42</t>
  </si>
  <si>
    <t>Dur_Fap_B_Spot_43</t>
  </si>
  <si>
    <t>Dur_Fap_B_Spot_44</t>
  </si>
  <si>
    <t>Dur_Fap_B_Spot_45</t>
  </si>
  <si>
    <t>Dur_Fap_B_Spot_46</t>
  </si>
  <si>
    <t>Dur_Fap_B_Spot_47</t>
  </si>
  <si>
    <t>Dur_Fap_B_Spot_48</t>
  </si>
  <si>
    <t>Dur_Fap_B_Spot_49</t>
  </si>
  <si>
    <t>Dur_Fap_B_Spot_50</t>
  </si>
  <si>
    <t xml:space="preserve">American Mineralogist: August 2023 Online Materials AM-23-88589 (use tabs to navigate to other tables) </t>
  </si>
  <si>
    <t>Chappell et al.: Experimental apatite-fluid interaction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</si>
</sst>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u/>
      <sz val="11"/>
      <color rgb="FF000000"/>
      <name val="Calibri"/>
      <family val="2"/>
      <charset val="1"/>
    </font>
    <font>
      <sz val="11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/>
    <xf numFmtId="1" fontId="0" fillId="0" borderId="1" xfId="0" applyNumberFormat="1" applyBorder="1"/>
    <xf numFmtId="0" fontId="0" fillId="0" borderId="2" xfId="0" applyBorder="1"/>
    <xf numFmtId="1" fontId="0" fillId="0" borderId="2" xfId="0" applyNumberFormat="1" applyBorder="1"/>
    <xf numFmtId="1" fontId="0" fillId="0" borderId="0" xfId="0" applyNumberForma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2"/>
  <sheetViews>
    <sheetView zoomScaleNormal="100" workbookViewId="0">
      <pane ySplit="3" topLeftCell="A4" activePane="bottomLeft" state="frozen"/>
      <selection pane="bottomLeft" sqref="A1:A2"/>
    </sheetView>
  </sheetViews>
  <sheetFormatPr baseColWidth="10" defaultColWidth="24.5" defaultRowHeight="15" x14ac:dyDescent="0.2"/>
  <cols>
    <col min="1" max="1" width="16.5" customWidth="1"/>
    <col min="2" max="2" width="12.5" customWidth="1"/>
    <col min="3" max="3" width="8.33203125" customWidth="1"/>
    <col min="4" max="5" width="12.5" customWidth="1"/>
    <col min="6" max="6" width="8.33203125" customWidth="1"/>
    <col min="7" max="8" width="12.5" customWidth="1"/>
    <col min="9" max="11" width="8.33203125" customWidth="1"/>
    <col min="12" max="13" width="12.5" customWidth="1"/>
    <col min="14" max="15" width="8.33203125" customWidth="1"/>
    <col min="16" max="17" width="12.5" customWidth="1"/>
    <col min="18" max="18" width="13.6640625" customWidth="1"/>
    <col min="19" max="19" width="9.5" customWidth="1"/>
  </cols>
  <sheetData>
    <row r="1" spans="1:26" x14ac:dyDescent="0.2">
      <c r="A1" t="s">
        <v>171</v>
      </c>
    </row>
    <row r="2" spans="1:26" x14ac:dyDescent="0.2">
      <c r="A2" t="s">
        <v>172</v>
      </c>
    </row>
    <row r="3" spans="1:26" x14ac:dyDescent="0.2">
      <c r="A3" t="s">
        <v>0</v>
      </c>
    </row>
    <row r="4" spans="1:26" x14ac:dyDescent="0.2">
      <c r="A4" s="1" t="s">
        <v>1</v>
      </c>
      <c r="B4" s="1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s="2"/>
      <c r="U4" s="2"/>
      <c r="V4" s="2"/>
      <c r="W4" s="2"/>
      <c r="X4" s="2"/>
      <c r="Y4" s="2"/>
      <c r="Z4" s="2"/>
    </row>
    <row r="5" spans="1:26" ht="16" x14ac:dyDescent="0.2">
      <c r="A5" s="1" t="s">
        <v>20</v>
      </c>
      <c r="B5" s="3">
        <v>31</v>
      </c>
      <c r="C5" s="4">
        <f>16554.3710361289/1000</f>
        <v>16.554371036128902</v>
      </c>
      <c r="D5" s="4">
        <f>50930.5593282805/1000</f>
        <v>50.930559328280495</v>
      </c>
      <c r="E5" s="4">
        <f>62264.6527591305/1000</f>
        <v>62.264652759130499</v>
      </c>
      <c r="F5" s="5" t="s">
        <v>21</v>
      </c>
      <c r="G5" s="4">
        <f>33547.0869103301/1000</f>
        <v>33.547086910330101</v>
      </c>
      <c r="H5" s="4">
        <f>24497.7215295166/1000</f>
        <v>24.4977215295166</v>
      </c>
      <c r="I5" s="6">
        <f>165467.610492375/1000</f>
        <v>165.467610492375</v>
      </c>
      <c r="J5" s="6">
        <f>184433.207668653/1000</f>
        <v>184.43320766865298</v>
      </c>
      <c r="K5" s="4">
        <f>14950.8033950983/1000</f>
        <v>14.950803395098301</v>
      </c>
      <c r="L5" s="4">
        <f>30680.0340203459/1000</f>
        <v>30.6800340203459</v>
      </c>
      <c r="M5" s="6">
        <f>105353.704596912/1000</f>
        <v>105.353704596912</v>
      </c>
      <c r="N5" s="7">
        <f>551.93693781421/1000</f>
        <v>0.55193693781420994</v>
      </c>
      <c r="O5" s="7" t="s">
        <v>21</v>
      </c>
      <c r="P5" s="4">
        <f>17992.4112497634/1000</f>
        <v>17.9924112497634</v>
      </c>
      <c r="Q5" s="4">
        <f>9983.94642442918/1000</f>
        <v>9.9839464244291793</v>
      </c>
      <c r="R5" s="4">
        <f>17100.9070663117/1000</f>
        <v>17.100907066311702</v>
      </c>
      <c r="S5" s="7">
        <f>3350.80431923523/1000</f>
        <v>3.3508043192352304</v>
      </c>
      <c r="T5" s="2"/>
      <c r="U5" s="2"/>
      <c r="V5" s="2"/>
      <c r="W5" s="2"/>
      <c r="X5" s="2"/>
      <c r="Y5" s="2"/>
      <c r="Z5" s="8"/>
    </row>
    <row r="6" spans="1:26" ht="16" x14ac:dyDescent="0.2">
      <c r="A6" s="1" t="s">
        <v>22</v>
      </c>
      <c r="B6" s="3">
        <v>89</v>
      </c>
      <c r="C6" s="5" t="s">
        <v>21</v>
      </c>
      <c r="D6" s="4">
        <v>68.285782176585798</v>
      </c>
      <c r="E6" s="7">
        <v>1.06956561158315</v>
      </c>
      <c r="F6" s="5" t="s">
        <v>21</v>
      </c>
      <c r="G6" s="7">
        <v>9.8239965088372205</v>
      </c>
      <c r="H6" s="7">
        <v>5.6391847169670903</v>
      </c>
      <c r="I6" s="6">
        <v>149.438329558112</v>
      </c>
      <c r="J6" s="6">
        <v>138.87931943946799</v>
      </c>
      <c r="K6" s="7">
        <v>4.3708068402133202</v>
      </c>
      <c r="L6" s="6">
        <v>431.69337718323499</v>
      </c>
      <c r="M6" s="6">
        <v>153.75881990741101</v>
      </c>
      <c r="N6" s="4">
        <v>15.5018135148841</v>
      </c>
      <c r="O6" s="4">
        <v>15.499849183032699</v>
      </c>
      <c r="P6" s="4">
        <v>73.579553797046799</v>
      </c>
      <c r="Q6" s="4">
        <v>89.430522487182401</v>
      </c>
      <c r="R6" s="4">
        <v>32.682802482310599</v>
      </c>
      <c r="S6" s="7">
        <v>5.2407752714667204</v>
      </c>
    </row>
    <row r="7" spans="1:26" ht="16" x14ac:dyDescent="0.2">
      <c r="A7" s="1" t="s">
        <v>23</v>
      </c>
      <c r="B7" s="3">
        <v>139</v>
      </c>
      <c r="C7" s="4">
        <v>24.6717532205837</v>
      </c>
      <c r="D7" s="6">
        <v>136.49764088168399</v>
      </c>
      <c r="E7" s="4">
        <v>24.7564332938421</v>
      </c>
      <c r="F7" s="4">
        <v>22.8289563222623</v>
      </c>
      <c r="G7" s="4">
        <v>39.522370473789799</v>
      </c>
      <c r="H7" s="4">
        <v>39.0598423554829</v>
      </c>
      <c r="I7" s="6">
        <v>719.66690391278405</v>
      </c>
      <c r="J7" s="6">
        <v>643.14054830521604</v>
      </c>
      <c r="K7" s="7">
        <v>0.44495397863138098</v>
      </c>
      <c r="L7" s="6">
        <v>535.68526996143896</v>
      </c>
      <c r="M7" s="6">
        <v>206.62905286822499</v>
      </c>
      <c r="N7" s="4">
        <v>16.2944268889648</v>
      </c>
      <c r="O7" s="4">
        <v>17.208718270282699</v>
      </c>
      <c r="P7" s="4">
        <v>83.892898116591098</v>
      </c>
      <c r="Q7" s="6">
        <v>113.974101996836</v>
      </c>
      <c r="R7" s="4">
        <v>41.467364436721297</v>
      </c>
      <c r="S7" s="7">
        <v>1.8750238725496999</v>
      </c>
      <c r="T7" s="2"/>
      <c r="U7" s="2"/>
      <c r="V7" s="2"/>
      <c r="W7" s="2"/>
      <c r="X7" s="2"/>
      <c r="Y7" s="2"/>
      <c r="Z7" s="8"/>
    </row>
    <row r="8" spans="1:26" ht="16" x14ac:dyDescent="0.2">
      <c r="A8" s="1" t="s">
        <v>24</v>
      </c>
      <c r="B8" s="3">
        <v>140</v>
      </c>
      <c r="C8" s="4">
        <v>23.046729980645502</v>
      </c>
      <c r="D8" s="6">
        <v>143.06993319888099</v>
      </c>
      <c r="E8" s="4">
        <v>20.621820336835299</v>
      </c>
      <c r="F8" s="4">
        <v>18.1823425773411</v>
      </c>
      <c r="G8" s="4">
        <v>40.499117153733799</v>
      </c>
      <c r="H8" s="4">
        <v>35.115518453034397</v>
      </c>
      <c r="I8" s="6">
        <v>1088.6594960390401</v>
      </c>
      <c r="J8" s="6">
        <v>976.09478014588899</v>
      </c>
      <c r="K8" s="7" t="s">
        <v>21</v>
      </c>
      <c r="L8" s="6">
        <v>579.462837256071</v>
      </c>
      <c r="M8" s="6">
        <v>223.48625442813801</v>
      </c>
      <c r="N8" s="4">
        <v>17.735972074776001</v>
      </c>
      <c r="O8" s="4">
        <v>19.077161656326702</v>
      </c>
      <c r="P8" s="6">
        <v>312.88630705975601</v>
      </c>
      <c r="Q8" s="6">
        <v>125.005082379627</v>
      </c>
      <c r="R8" s="4">
        <v>59.713284575613102</v>
      </c>
      <c r="S8" s="4" t="s">
        <v>21</v>
      </c>
    </row>
    <row r="9" spans="1:26" ht="16" x14ac:dyDescent="0.2">
      <c r="A9" s="1" t="s">
        <v>25</v>
      </c>
      <c r="B9" s="3">
        <v>141</v>
      </c>
      <c r="C9" s="7">
        <v>1.4483715635290499</v>
      </c>
      <c r="D9" s="4">
        <v>79.152041152395697</v>
      </c>
      <c r="E9" s="7">
        <v>2.2356375166717002</v>
      </c>
      <c r="F9" s="7">
        <v>1.5252822087068201</v>
      </c>
      <c r="G9" s="4">
        <v>12.632881418879</v>
      </c>
      <c r="H9" s="7">
        <v>8.4738803758049901</v>
      </c>
      <c r="I9" s="4">
        <v>99.821841018626898</v>
      </c>
      <c r="J9" s="4">
        <v>89.978004254839206</v>
      </c>
      <c r="K9" s="7" t="s">
        <v>21</v>
      </c>
      <c r="L9" s="6">
        <v>481.84648049716498</v>
      </c>
      <c r="M9" s="6">
        <v>150.69196839085399</v>
      </c>
      <c r="N9" s="7">
        <v>6.8119099293766903</v>
      </c>
      <c r="O9" s="7">
        <v>6.8716428966583596</v>
      </c>
      <c r="P9" s="4">
        <v>80.141821612239198</v>
      </c>
      <c r="Q9" s="6">
        <v>116.09178774052</v>
      </c>
      <c r="R9" s="4">
        <v>51.132216006058499</v>
      </c>
      <c r="S9" s="6">
        <v>0.68173014582938596</v>
      </c>
    </row>
    <row r="10" spans="1:26" ht="16" x14ac:dyDescent="0.2">
      <c r="A10" s="1" t="s">
        <v>26</v>
      </c>
      <c r="B10" s="3">
        <v>146</v>
      </c>
      <c r="C10" s="7">
        <v>2.0475917648808499</v>
      </c>
      <c r="D10" s="4">
        <v>88.164872118666906</v>
      </c>
      <c r="E10" s="7">
        <v>2.7350093927625099</v>
      </c>
      <c r="F10" s="7">
        <v>1.8280703941558201</v>
      </c>
      <c r="G10" s="4">
        <v>15.3993522411331</v>
      </c>
      <c r="H10" s="4">
        <v>10.2654219531619</v>
      </c>
      <c r="I10" s="6">
        <v>338.46713456524998</v>
      </c>
      <c r="J10" s="6">
        <v>303.41757398577801</v>
      </c>
      <c r="K10" s="7" t="s">
        <v>21</v>
      </c>
      <c r="L10" s="6">
        <v>349.546717461909</v>
      </c>
      <c r="M10" s="6">
        <v>115.08361352608</v>
      </c>
      <c r="N10" s="7">
        <v>3.9165832594304999</v>
      </c>
      <c r="O10" s="7">
        <v>4.4502026323076196</v>
      </c>
      <c r="P10" s="4">
        <v>83.626668748245507</v>
      </c>
      <c r="Q10" s="6">
        <v>116.889564161303</v>
      </c>
      <c r="R10" s="4">
        <v>53.050584584185998</v>
      </c>
      <c r="S10" s="6" t="s">
        <v>21</v>
      </c>
    </row>
    <row r="11" spans="1:26" ht="16" x14ac:dyDescent="0.2">
      <c r="A11" s="1" t="s">
        <v>27</v>
      </c>
      <c r="B11" s="3">
        <v>147</v>
      </c>
      <c r="C11" s="7">
        <v>2.1714343680567798</v>
      </c>
      <c r="D11" s="4">
        <v>67.978496778506994</v>
      </c>
      <c r="E11" s="7">
        <v>3.2899319832076102</v>
      </c>
      <c r="F11" s="7">
        <v>2.5243598815465198</v>
      </c>
      <c r="G11" s="4">
        <v>11.662441269551501</v>
      </c>
      <c r="H11" s="7">
        <v>6.8887304370907501</v>
      </c>
      <c r="I11" s="4">
        <v>52.835472596011599</v>
      </c>
      <c r="J11" s="4">
        <v>49.347520075839199</v>
      </c>
      <c r="K11" s="7">
        <v>1.3928539032304701</v>
      </c>
      <c r="L11" s="6">
        <v>472.49304387428498</v>
      </c>
      <c r="M11" s="6">
        <v>147.135660258965</v>
      </c>
      <c r="N11" s="7">
        <v>3.2410399517664699</v>
      </c>
      <c r="O11" s="7">
        <v>3.2754344316308202</v>
      </c>
      <c r="P11" s="6">
        <v>103.169367378305</v>
      </c>
      <c r="Q11" s="6">
        <v>143.61149051142701</v>
      </c>
      <c r="R11" s="4">
        <v>72.535661926782595</v>
      </c>
      <c r="S11" s="7">
        <v>2.8490367003335901</v>
      </c>
    </row>
    <row r="12" spans="1:26" ht="16" x14ac:dyDescent="0.2">
      <c r="A12" s="1" t="s">
        <v>28</v>
      </c>
      <c r="B12" s="3">
        <v>153</v>
      </c>
      <c r="C12" s="7">
        <v>2.3929130309608699</v>
      </c>
      <c r="D12" s="4">
        <v>66.402325874007801</v>
      </c>
      <c r="E12" s="7">
        <v>3.4386511105497402</v>
      </c>
      <c r="F12" s="7">
        <v>2.7033286007473398</v>
      </c>
      <c r="G12" s="4">
        <v>11.386808140767799</v>
      </c>
      <c r="H12" s="7">
        <v>6.8932488429037901</v>
      </c>
      <c r="I12" s="4">
        <v>21.041408795098899</v>
      </c>
      <c r="J12" s="4">
        <v>21.055156813814602</v>
      </c>
      <c r="K12" s="4">
        <v>14.963372981992</v>
      </c>
      <c r="L12" s="4">
        <v>35.896839122121797</v>
      </c>
      <c r="M12" s="4">
        <v>20.830255663381202</v>
      </c>
      <c r="N12" s="4">
        <v>16.8353555477367</v>
      </c>
      <c r="O12" s="4">
        <v>16.611520712271499</v>
      </c>
      <c r="P12" s="6">
        <v>102.741602984568</v>
      </c>
      <c r="Q12" s="6">
        <v>141.906518014569</v>
      </c>
      <c r="R12" s="4">
        <v>70.900442396364795</v>
      </c>
      <c r="S12" s="4">
        <v>15.0231414657064</v>
      </c>
    </row>
    <row r="13" spans="1:26" ht="16" x14ac:dyDescent="0.2">
      <c r="A13" s="1" t="s">
        <v>29</v>
      </c>
      <c r="B13" s="3">
        <v>157</v>
      </c>
      <c r="C13" s="5" t="s">
        <v>21</v>
      </c>
      <c r="D13" s="4">
        <v>79.199619020537199</v>
      </c>
      <c r="E13" s="4" t="s">
        <v>21</v>
      </c>
      <c r="F13" s="5" t="s">
        <v>21</v>
      </c>
      <c r="G13" s="7">
        <v>9.0046172288001092</v>
      </c>
      <c r="H13" s="7">
        <v>4.9711605330633599</v>
      </c>
      <c r="I13" s="4">
        <v>50.4561678532081</v>
      </c>
      <c r="J13" s="4">
        <v>46.920595889171899</v>
      </c>
      <c r="K13" s="4">
        <v>15.098132466752</v>
      </c>
      <c r="L13" s="6">
        <v>424.941405308963</v>
      </c>
      <c r="M13" s="6">
        <v>145.28254217275699</v>
      </c>
      <c r="N13" s="7">
        <v>7.4178237140488896</v>
      </c>
      <c r="O13" s="7">
        <v>7.3847548403220298</v>
      </c>
      <c r="P13" s="6">
        <v>106.686073681189</v>
      </c>
      <c r="Q13" s="6">
        <v>151.33636087142301</v>
      </c>
      <c r="R13" s="4">
        <v>75.2858671717823</v>
      </c>
      <c r="S13" s="4">
        <v>16.083879269594298</v>
      </c>
    </row>
    <row r="14" spans="1:26" ht="16" x14ac:dyDescent="0.2">
      <c r="A14" s="1" t="s">
        <v>30</v>
      </c>
      <c r="B14" s="3">
        <v>159</v>
      </c>
      <c r="C14" s="4">
        <v>24.745183591353801</v>
      </c>
      <c r="D14" s="4">
        <v>87.0540341850175</v>
      </c>
      <c r="E14" s="4">
        <v>26.0090978642687</v>
      </c>
      <c r="F14" s="4">
        <v>25.154434504725302</v>
      </c>
      <c r="G14" s="4">
        <v>32.231663083622799</v>
      </c>
      <c r="H14" s="4">
        <v>29.219688034239098</v>
      </c>
      <c r="I14" s="4">
        <v>14.7370182701891</v>
      </c>
      <c r="J14" s="4">
        <v>14.5785579625339</v>
      </c>
      <c r="K14" s="4">
        <v>16.718271121310401</v>
      </c>
      <c r="L14" s="6">
        <v>466.67346453612498</v>
      </c>
      <c r="M14" s="6">
        <v>149.97825896923001</v>
      </c>
      <c r="N14" s="4">
        <v>10.7468870137065</v>
      </c>
      <c r="O14" s="4">
        <v>10.6061847062747</v>
      </c>
      <c r="P14" s="6">
        <v>101.263330848008</v>
      </c>
      <c r="Q14" s="6">
        <v>138.214488742274</v>
      </c>
      <c r="R14" s="4">
        <v>70.0927931151151</v>
      </c>
      <c r="S14" s="4">
        <v>17.8098007007859</v>
      </c>
    </row>
    <row r="15" spans="1:26" ht="16" x14ac:dyDescent="0.2">
      <c r="A15" s="1" t="s">
        <v>31</v>
      </c>
      <c r="B15" s="3">
        <v>163</v>
      </c>
      <c r="C15" s="5" t="s">
        <v>21</v>
      </c>
      <c r="D15" s="4">
        <v>66.025873015985496</v>
      </c>
      <c r="E15" s="7">
        <v>0.57413781877688597</v>
      </c>
      <c r="F15" s="5" t="s">
        <v>21</v>
      </c>
      <c r="G15" s="7">
        <v>9.0539888483436499</v>
      </c>
      <c r="H15" s="7">
        <v>4.3182005010115603</v>
      </c>
      <c r="I15" s="4">
        <v>32.032060337757599</v>
      </c>
      <c r="J15" s="4">
        <v>31.882288832187001</v>
      </c>
      <c r="K15" s="4">
        <v>12.9986077669049</v>
      </c>
      <c r="L15" s="6">
        <v>465.508216330491</v>
      </c>
      <c r="M15" s="6">
        <v>145.66954161828701</v>
      </c>
      <c r="N15" s="7">
        <v>4.8742052908545999</v>
      </c>
      <c r="O15" s="7">
        <v>4.84748003847091</v>
      </c>
      <c r="P15" s="4">
        <v>99.582985650361607</v>
      </c>
      <c r="Q15" s="6">
        <v>134.84215768710499</v>
      </c>
      <c r="R15" s="4">
        <v>67.441087037654398</v>
      </c>
      <c r="S15" s="4">
        <v>14.048640902802999</v>
      </c>
    </row>
    <row r="16" spans="1:26" ht="16" x14ac:dyDescent="0.2">
      <c r="A16" s="1" t="s">
        <v>32</v>
      </c>
      <c r="B16" s="3">
        <v>165</v>
      </c>
      <c r="C16" s="4">
        <v>19.649296794368801</v>
      </c>
      <c r="D16" s="4">
        <v>83.728310536504495</v>
      </c>
      <c r="E16" s="4">
        <v>20.922055972158098</v>
      </c>
      <c r="F16" s="4">
        <v>19.836413019645398</v>
      </c>
      <c r="G16" s="4">
        <v>27.6250947793535</v>
      </c>
      <c r="H16" s="4">
        <v>24.2613812835943</v>
      </c>
      <c r="I16" s="4">
        <v>15.351463210530699</v>
      </c>
      <c r="J16" s="4">
        <v>15.3024811680715</v>
      </c>
      <c r="K16" s="7">
        <v>7.4777051758316002</v>
      </c>
      <c r="L16" s="6">
        <v>466.42913711750498</v>
      </c>
      <c r="M16" s="6">
        <v>138.862693757313</v>
      </c>
      <c r="N16" s="4">
        <v>10.7374342197809</v>
      </c>
      <c r="O16" s="4">
        <v>10.597473467382001</v>
      </c>
      <c r="P16" s="4">
        <v>99.046216301421296</v>
      </c>
      <c r="Q16" s="6">
        <v>131.516640052268</v>
      </c>
      <c r="R16" s="4">
        <v>65.309395833483407</v>
      </c>
      <c r="S16" s="7">
        <v>8.4481400830681199</v>
      </c>
    </row>
    <row r="17" spans="1:19" ht="16" x14ac:dyDescent="0.2">
      <c r="A17" s="1" t="s">
        <v>33</v>
      </c>
      <c r="B17" s="3">
        <v>167</v>
      </c>
      <c r="C17" s="7">
        <v>4.3555541012298997</v>
      </c>
      <c r="D17" s="4">
        <v>71.122132559506099</v>
      </c>
      <c r="E17" s="7">
        <v>5.7288004370080499</v>
      </c>
      <c r="F17" s="7">
        <v>4.6203656395202604</v>
      </c>
      <c r="G17" s="4">
        <v>13.6246416316169</v>
      </c>
      <c r="H17" s="7">
        <v>9.3135265562775906</v>
      </c>
      <c r="I17" s="4">
        <v>22.046931019861798</v>
      </c>
      <c r="J17" s="4">
        <v>21.504890001976001</v>
      </c>
      <c r="K17" s="7">
        <v>3.4379919504159302</v>
      </c>
      <c r="L17" s="6">
        <v>469.35240106129299</v>
      </c>
      <c r="M17" s="6">
        <v>133.91534708536099</v>
      </c>
      <c r="N17" s="7">
        <v>8.4389568488639206</v>
      </c>
      <c r="O17" s="7">
        <v>8.3468013119958897</v>
      </c>
      <c r="P17" s="6">
        <v>103.76623241976</v>
      </c>
      <c r="Q17" s="6">
        <v>133.08751225075</v>
      </c>
      <c r="R17" s="4">
        <v>68.760538604081304</v>
      </c>
      <c r="S17" s="7">
        <v>4.3994759884840304</v>
      </c>
    </row>
    <row r="18" spans="1:19" ht="16" x14ac:dyDescent="0.2">
      <c r="A18" s="1" t="s">
        <v>34</v>
      </c>
      <c r="B18" s="3">
        <v>169</v>
      </c>
      <c r="C18" s="4">
        <v>19.954028118578599</v>
      </c>
      <c r="D18" s="4">
        <v>83.103645693329597</v>
      </c>
      <c r="E18" s="4">
        <v>21.3687569589476</v>
      </c>
      <c r="F18" s="4">
        <v>20.123599851681099</v>
      </c>
      <c r="G18" s="4">
        <v>27.934920377698301</v>
      </c>
      <c r="H18" s="4">
        <v>24.714487823992702</v>
      </c>
      <c r="I18" s="4">
        <v>14.334490187019099</v>
      </c>
      <c r="J18" s="4">
        <v>14.3791563851455</v>
      </c>
      <c r="K18" s="7">
        <v>0.103839871113488</v>
      </c>
      <c r="L18" s="6">
        <v>467.06328452664599</v>
      </c>
      <c r="M18" s="6">
        <v>122.840828971158</v>
      </c>
      <c r="N18" s="4">
        <v>12.868977238324799</v>
      </c>
      <c r="O18" s="4">
        <v>12.6948003951158</v>
      </c>
      <c r="P18" s="4">
        <v>96.785559391507903</v>
      </c>
      <c r="Q18" s="6">
        <v>120.591235199886</v>
      </c>
      <c r="R18" s="4">
        <v>59.982964581714597</v>
      </c>
      <c r="S18" s="7">
        <v>1.0723562675315701</v>
      </c>
    </row>
    <row r="19" spans="1:19" ht="16" x14ac:dyDescent="0.2">
      <c r="A19" s="1" t="s">
        <v>35</v>
      </c>
      <c r="B19" s="3">
        <v>172</v>
      </c>
      <c r="C19" s="7">
        <v>3.7547481979867499</v>
      </c>
      <c r="D19" s="4">
        <v>67.675970425152798</v>
      </c>
      <c r="E19" s="7">
        <v>5.0089400603305396</v>
      </c>
      <c r="F19" s="7">
        <v>3.71626571187449</v>
      </c>
      <c r="G19" s="4">
        <v>12.810294794321401</v>
      </c>
      <c r="H19" s="7">
        <v>8.5182725962992905</v>
      </c>
      <c r="I19" s="4">
        <v>18.597760886721598</v>
      </c>
      <c r="J19" s="4">
        <v>18.2421670011597</v>
      </c>
      <c r="K19" s="7" t="s">
        <v>21</v>
      </c>
      <c r="L19" s="6">
        <v>462.28505228371301</v>
      </c>
      <c r="M19" s="6">
        <v>113.962018877711</v>
      </c>
      <c r="N19" s="7">
        <v>9.9919769229399193</v>
      </c>
      <c r="O19" s="7">
        <v>9.8703377257951903</v>
      </c>
      <c r="P19" s="4">
        <v>99.626619004866498</v>
      </c>
      <c r="Q19" s="6">
        <v>117.427115632324</v>
      </c>
      <c r="R19" s="4">
        <v>59.045688164437003</v>
      </c>
      <c r="S19" s="7" t="s">
        <v>21</v>
      </c>
    </row>
    <row r="20" spans="1:19" ht="17" x14ac:dyDescent="0.2">
      <c r="A20" s="1" t="s">
        <v>36</v>
      </c>
      <c r="B20" s="3" t="s">
        <v>37</v>
      </c>
      <c r="C20" s="4">
        <v>21.565359964038699</v>
      </c>
      <c r="D20" s="4">
        <v>84.034994871397501</v>
      </c>
      <c r="E20" s="4">
        <v>23.1218785573578</v>
      </c>
      <c r="F20" s="4">
        <v>21.660965662449399</v>
      </c>
      <c r="G20" s="4">
        <v>29.589255566696199</v>
      </c>
      <c r="H20" s="4">
        <v>26.4172368757805</v>
      </c>
      <c r="I20" s="4">
        <v>12.539736964419699</v>
      </c>
      <c r="J20" s="4">
        <v>12.5873763654757</v>
      </c>
      <c r="K20" s="7">
        <v>4.0180281693253397</v>
      </c>
      <c r="L20" s="6">
        <v>467.041225401345</v>
      </c>
      <c r="M20" s="6">
        <v>119.001084665324</v>
      </c>
      <c r="N20" s="4">
        <v>11.543912149073201</v>
      </c>
      <c r="O20" s="4">
        <v>11.3868050325285</v>
      </c>
      <c r="P20" s="4">
        <v>75.491274003289405</v>
      </c>
      <c r="Q20" s="4">
        <v>86.758978654946404</v>
      </c>
      <c r="R20" s="4">
        <v>38.7929509097007</v>
      </c>
      <c r="S20" s="7">
        <v>4.8702798271846799</v>
      </c>
    </row>
    <row r="21" spans="1:19" x14ac:dyDescent="0.2">
      <c r="B21" s="9"/>
    </row>
    <row r="22" spans="1:19" x14ac:dyDescent="0.2">
      <c r="A22" t="s">
        <v>38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zoomScaleNormal="100" workbookViewId="0">
      <selection activeCell="A2" sqref="A1:A2"/>
    </sheetView>
  </sheetViews>
  <sheetFormatPr baseColWidth="10" defaultColWidth="8.6640625" defaultRowHeight="15" x14ac:dyDescent="0.2"/>
  <cols>
    <col min="1" max="1" width="8" customWidth="1"/>
    <col min="2" max="2" width="5.33203125" customWidth="1"/>
    <col min="3" max="3" width="14.1640625" customWidth="1"/>
    <col min="5" max="5" width="22.1640625" customWidth="1"/>
    <col min="6" max="6" width="27.5" customWidth="1"/>
    <col min="7" max="7" width="7.5" customWidth="1"/>
  </cols>
  <sheetData>
    <row r="1" spans="1:7" x14ac:dyDescent="0.2">
      <c r="A1" t="s">
        <v>171</v>
      </c>
    </row>
    <row r="2" spans="1:7" x14ac:dyDescent="0.2">
      <c r="A2" t="s">
        <v>172</v>
      </c>
    </row>
    <row r="3" spans="1:7" x14ac:dyDescent="0.2">
      <c r="A3" s="10" t="s">
        <v>1</v>
      </c>
      <c r="B3" s="11" t="s">
        <v>39</v>
      </c>
      <c r="C3" s="10" t="s">
        <v>40</v>
      </c>
      <c r="E3" s="12" t="s">
        <v>41</v>
      </c>
    </row>
    <row r="4" spans="1:7" ht="16" x14ac:dyDescent="0.2">
      <c r="A4" s="13" t="s">
        <v>42</v>
      </c>
      <c r="B4" s="14">
        <v>31</v>
      </c>
      <c r="C4" s="13">
        <v>0.01</v>
      </c>
      <c r="E4" s="13" t="s">
        <v>43</v>
      </c>
      <c r="F4" s="15">
        <v>3</v>
      </c>
      <c r="G4" t="s">
        <v>44</v>
      </c>
    </row>
    <row r="5" spans="1:7" ht="16" x14ac:dyDescent="0.2">
      <c r="A5" s="13" t="s">
        <v>45</v>
      </c>
      <c r="B5" s="14">
        <v>35</v>
      </c>
      <c r="C5" s="13">
        <v>0.01</v>
      </c>
      <c r="E5" s="13" t="s">
        <v>46</v>
      </c>
      <c r="F5">
        <v>5</v>
      </c>
      <c r="G5" t="s">
        <v>47</v>
      </c>
    </row>
    <row r="6" spans="1:7" ht="16" x14ac:dyDescent="0.2">
      <c r="A6" s="13" t="s">
        <v>48</v>
      </c>
      <c r="B6" s="14">
        <v>43</v>
      </c>
      <c r="C6" s="13">
        <v>0.01</v>
      </c>
      <c r="E6" s="13" t="s">
        <v>49</v>
      </c>
      <c r="F6">
        <v>60</v>
      </c>
      <c r="G6" t="s">
        <v>50</v>
      </c>
    </row>
    <row r="7" spans="1:7" ht="16" x14ac:dyDescent="0.2">
      <c r="A7" s="13" t="s">
        <v>51</v>
      </c>
      <c r="B7" s="14">
        <v>51</v>
      </c>
      <c r="C7" s="13">
        <v>0.01</v>
      </c>
      <c r="E7" s="13" t="s">
        <v>52</v>
      </c>
      <c r="F7">
        <v>105</v>
      </c>
      <c r="G7" t="s">
        <v>50</v>
      </c>
    </row>
    <row r="8" spans="1:7" ht="16" x14ac:dyDescent="0.2">
      <c r="A8" s="13" t="s">
        <v>53</v>
      </c>
      <c r="B8" s="14">
        <v>55</v>
      </c>
      <c r="C8" s="13">
        <v>0.01</v>
      </c>
      <c r="E8" s="13" t="s">
        <v>54</v>
      </c>
      <c r="F8">
        <v>50</v>
      </c>
      <c r="G8" t="s">
        <v>55</v>
      </c>
    </row>
    <row r="9" spans="1:7" ht="16" x14ac:dyDescent="0.2">
      <c r="A9" s="13" t="s">
        <v>56</v>
      </c>
      <c r="B9" s="14">
        <v>57</v>
      </c>
      <c r="C9" s="13">
        <v>0.01</v>
      </c>
    </row>
    <row r="10" spans="1:7" ht="16" x14ac:dyDescent="0.2">
      <c r="A10" s="13" t="s">
        <v>57</v>
      </c>
      <c r="B10" s="14">
        <v>75</v>
      </c>
      <c r="C10" s="13">
        <v>0.01</v>
      </c>
      <c r="E10" s="12" t="s">
        <v>58</v>
      </c>
    </row>
    <row r="11" spans="1:7" ht="16" x14ac:dyDescent="0.2">
      <c r="A11" s="13" t="s">
        <v>59</v>
      </c>
      <c r="B11" s="14">
        <v>88</v>
      </c>
      <c r="C11" s="13">
        <v>0.01</v>
      </c>
      <c r="E11" s="13" t="s">
        <v>43</v>
      </c>
      <c r="F11" s="15">
        <v>3</v>
      </c>
      <c r="G11" t="s">
        <v>44</v>
      </c>
    </row>
    <row r="12" spans="1:7" ht="16" x14ac:dyDescent="0.2">
      <c r="A12" s="13" t="s">
        <v>60</v>
      </c>
      <c r="B12" s="14">
        <v>89</v>
      </c>
      <c r="C12" s="13">
        <v>0.01</v>
      </c>
      <c r="E12" s="13" t="s">
        <v>46</v>
      </c>
      <c r="F12">
        <v>5</v>
      </c>
      <c r="G12" t="s">
        <v>47</v>
      </c>
    </row>
    <row r="13" spans="1:7" ht="16" x14ac:dyDescent="0.2">
      <c r="A13" s="13" t="s">
        <v>61</v>
      </c>
      <c r="B13" s="14">
        <v>139</v>
      </c>
      <c r="C13" s="13">
        <v>0.01</v>
      </c>
      <c r="E13" s="13" t="s">
        <v>49</v>
      </c>
      <c r="F13">
        <v>60</v>
      </c>
      <c r="G13" t="s">
        <v>50</v>
      </c>
    </row>
    <row r="14" spans="1:7" ht="16" x14ac:dyDescent="0.2">
      <c r="A14" s="13" t="s">
        <v>62</v>
      </c>
      <c r="B14" s="14">
        <v>140</v>
      </c>
      <c r="C14" s="13">
        <v>0.01</v>
      </c>
      <c r="E14" s="13" t="s">
        <v>52</v>
      </c>
      <c r="F14">
        <v>105</v>
      </c>
      <c r="G14" t="s">
        <v>50</v>
      </c>
    </row>
    <row r="15" spans="1:7" ht="16" x14ac:dyDescent="0.2">
      <c r="A15" s="13" t="s">
        <v>63</v>
      </c>
      <c r="B15" s="14">
        <v>141</v>
      </c>
      <c r="C15" s="13">
        <v>0.01</v>
      </c>
      <c r="E15" s="13" t="s">
        <v>54</v>
      </c>
      <c r="F15">
        <v>30</v>
      </c>
      <c r="G15" t="s">
        <v>55</v>
      </c>
    </row>
    <row r="16" spans="1:7" ht="16" x14ac:dyDescent="0.2">
      <c r="A16" s="13" t="s">
        <v>64</v>
      </c>
      <c r="B16" s="14">
        <v>146</v>
      </c>
      <c r="C16" s="13">
        <v>0.01</v>
      </c>
    </row>
    <row r="17" spans="1:7" ht="16" x14ac:dyDescent="0.2">
      <c r="A17" s="13" t="s">
        <v>65</v>
      </c>
      <c r="B17" s="14">
        <v>147</v>
      </c>
      <c r="C17" s="13">
        <v>0.01</v>
      </c>
      <c r="E17" s="16" t="s">
        <v>66</v>
      </c>
    </row>
    <row r="18" spans="1:7" ht="16" x14ac:dyDescent="0.2">
      <c r="A18" s="13" t="s">
        <v>67</v>
      </c>
      <c r="B18" s="14">
        <v>153</v>
      </c>
      <c r="C18" s="13">
        <v>0.01</v>
      </c>
      <c r="E18" s="13" t="s">
        <v>68</v>
      </c>
      <c r="F18" s="2">
        <v>0.99</v>
      </c>
      <c r="G18" t="s">
        <v>69</v>
      </c>
    </row>
    <row r="19" spans="1:7" ht="16" x14ac:dyDescent="0.2">
      <c r="A19" s="13" t="s">
        <v>70</v>
      </c>
      <c r="B19" s="14">
        <v>157</v>
      </c>
      <c r="C19" s="13">
        <v>0.01</v>
      </c>
      <c r="E19" s="13" t="s">
        <v>71</v>
      </c>
      <c r="F19">
        <v>370</v>
      </c>
      <c r="G19" t="s">
        <v>72</v>
      </c>
    </row>
    <row r="20" spans="1:7" ht="16" x14ac:dyDescent="0.2">
      <c r="A20" s="13" t="s">
        <v>73</v>
      </c>
      <c r="B20" s="14">
        <v>159</v>
      </c>
      <c r="C20" s="13">
        <v>0.01</v>
      </c>
      <c r="E20" s="13" t="s">
        <v>74</v>
      </c>
      <c r="F20">
        <v>1380</v>
      </c>
      <c r="G20" t="s">
        <v>75</v>
      </c>
    </row>
    <row r="21" spans="1:7" ht="16" x14ac:dyDescent="0.2">
      <c r="A21" s="13" t="s">
        <v>76</v>
      </c>
      <c r="B21" s="14">
        <v>163</v>
      </c>
      <c r="C21" s="13">
        <v>0.01</v>
      </c>
      <c r="E21" s="13" t="s">
        <v>77</v>
      </c>
      <c r="F21">
        <v>0.5</v>
      </c>
      <c r="G21" t="s">
        <v>51</v>
      </c>
    </row>
    <row r="22" spans="1:7" ht="16" x14ac:dyDescent="0.2">
      <c r="A22" s="13" t="s">
        <v>78</v>
      </c>
      <c r="B22" s="14">
        <v>165</v>
      </c>
      <c r="C22" s="13">
        <v>0.01</v>
      </c>
      <c r="E22" s="13" t="s">
        <v>79</v>
      </c>
      <c r="F22">
        <v>4.2</v>
      </c>
      <c r="G22" t="s">
        <v>80</v>
      </c>
    </row>
    <row r="23" spans="1:7" ht="16" x14ac:dyDescent="0.2">
      <c r="A23" s="13" t="s">
        <v>81</v>
      </c>
      <c r="B23" s="14">
        <v>166</v>
      </c>
      <c r="C23" s="13">
        <v>0.01</v>
      </c>
    </row>
    <row r="24" spans="1:7" ht="16" x14ac:dyDescent="0.2">
      <c r="A24" s="13" t="s">
        <v>82</v>
      </c>
      <c r="B24" s="14">
        <v>169</v>
      </c>
      <c r="C24" s="13">
        <v>0.01</v>
      </c>
      <c r="E24" s="17" t="s">
        <v>83</v>
      </c>
      <c r="F24" s="18" t="s">
        <v>84</v>
      </c>
    </row>
    <row r="25" spans="1:7" ht="16" x14ac:dyDescent="0.2">
      <c r="A25" s="13" t="s">
        <v>85</v>
      </c>
      <c r="B25" s="14">
        <v>172</v>
      </c>
      <c r="C25" s="13">
        <v>0.01</v>
      </c>
      <c r="E25" s="17" t="s">
        <v>86</v>
      </c>
      <c r="F25" t="s">
        <v>87</v>
      </c>
    </row>
    <row r="26" spans="1:7" ht="16" x14ac:dyDescent="0.2">
      <c r="A26" s="13" t="s">
        <v>88</v>
      </c>
      <c r="B26" s="14">
        <v>175</v>
      </c>
      <c r="C26" s="13">
        <v>0.01</v>
      </c>
      <c r="E26" s="17" t="s">
        <v>89</v>
      </c>
      <c r="F26" t="s">
        <v>90</v>
      </c>
    </row>
    <row r="27" spans="1:7" ht="16" x14ac:dyDescent="0.2">
      <c r="A27" s="13" t="s">
        <v>91</v>
      </c>
      <c r="B27" s="14">
        <v>202</v>
      </c>
      <c r="C27" s="13">
        <v>0.1</v>
      </c>
    </row>
    <row r="28" spans="1:7" ht="16" x14ac:dyDescent="0.2">
      <c r="A28" s="13" t="s">
        <v>92</v>
      </c>
      <c r="B28" s="14">
        <v>204</v>
      </c>
      <c r="C28" s="13">
        <v>0.1</v>
      </c>
    </row>
    <row r="29" spans="1:7" ht="16" x14ac:dyDescent="0.2">
      <c r="A29" s="13" t="s">
        <v>92</v>
      </c>
      <c r="B29" s="14">
        <v>206</v>
      </c>
      <c r="C29" s="13">
        <v>0.1</v>
      </c>
    </row>
    <row r="30" spans="1:7" ht="16" x14ac:dyDescent="0.2">
      <c r="A30" s="13" t="s">
        <v>92</v>
      </c>
      <c r="B30" s="14">
        <v>207</v>
      </c>
      <c r="C30" s="13">
        <v>0.1</v>
      </c>
    </row>
    <row r="31" spans="1:7" ht="16" x14ac:dyDescent="0.2">
      <c r="A31" s="13" t="s">
        <v>92</v>
      </c>
      <c r="B31" s="14">
        <v>208</v>
      </c>
      <c r="C31" s="13">
        <v>0.1</v>
      </c>
    </row>
    <row r="32" spans="1:7" ht="16" x14ac:dyDescent="0.2">
      <c r="A32" s="13" t="s">
        <v>93</v>
      </c>
      <c r="B32" s="14">
        <v>232</v>
      </c>
      <c r="C32" s="13">
        <v>0.01</v>
      </c>
    </row>
    <row r="33" spans="1:3" ht="16" x14ac:dyDescent="0.2">
      <c r="A33" s="13" t="s">
        <v>94</v>
      </c>
      <c r="B33" s="14">
        <v>238</v>
      </c>
      <c r="C33" s="13">
        <v>0.01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72"/>
  <sheetViews>
    <sheetView tabSelected="1" zoomScaleNormal="100" workbookViewId="0">
      <selection activeCell="A2" sqref="A1:A2"/>
    </sheetView>
  </sheetViews>
  <sheetFormatPr baseColWidth="10" defaultColWidth="8.6640625" defaultRowHeight="15" x14ac:dyDescent="0.2"/>
  <cols>
    <col min="1" max="1" width="18.83203125" customWidth="1"/>
    <col min="2" max="2" width="8.1640625" customWidth="1"/>
    <col min="3" max="4" width="5" customWidth="1"/>
    <col min="5" max="5" width="5.83203125" customWidth="1"/>
    <col min="6" max="7" width="5.1640625" customWidth="1"/>
    <col min="8" max="9" width="5" customWidth="1"/>
    <col min="10" max="10" width="5.83203125" customWidth="1"/>
    <col min="11" max="11" width="6.33203125" customWidth="1"/>
    <col min="12" max="12" width="5.83203125" customWidth="1"/>
    <col min="13" max="13" width="6.5" customWidth="1"/>
    <col min="14" max="14" width="6.6640625" customWidth="1"/>
    <col min="15" max="15" width="6.1640625" customWidth="1"/>
    <col min="16" max="16" width="6.5" customWidth="1"/>
    <col min="17" max="17" width="6.1640625" customWidth="1"/>
    <col min="18" max="18" width="6.33203125" customWidth="1"/>
    <col min="19" max="19" width="6.5" customWidth="1"/>
    <col min="20" max="20" width="5.6640625" customWidth="1"/>
    <col min="21" max="21" width="6.6640625" customWidth="1"/>
    <col min="22" max="22" width="6.1640625" customWidth="1"/>
    <col min="23" max="23" width="6" customWidth="1"/>
    <col min="24" max="24" width="6.33203125" customWidth="1"/>
    <col min="25" max="25" width="6.1640625" customWidth="1"/>
    <col min="26" max="26" width="5.33203125" customWidth="1"/>
    <col min="1024" max="1024" width="11.5" customWidth="1"/>
  </cols>
  <sheetData>
    <row r="1" spans="1:26" x14ac:dyDescent="0.2">
      <c r="A1" t="s">
        <v>171</v>
      </c>
    </row>
    <row r="2" spans="1:26" x14ac:dyDescent="0.2">
      <c r="A2" t="s">
        <v>172</v>
      </c>
    </row>
    <row r="3" spans="1:26" s="19" customFormat="1" x14ac:dyDescent="0.2">
      <c r="A3" s="19" t="s">
        <v>95</v>
      </c>
      <c r="B3" s="20" t="s">
        <v>42</v>
      </c>
      <c r="C3" s="20" t="s">
        <v>45</v>
      </c>
      <c r="D3" s="20" t="s">
        <v>51</v>
      </c>
      <c r="E3" s="20" t="s">
        <v>53</v>
      </c>
      <c r="F3" s="20" t="s">
        <v>56</v>
      </c>
      <c r="G3" s="20" t="s">
        <v>57</v>
      </c>
      <c r="H3" s="20" t="s">
        <v>59</v>
      </c>
      <c r="I3" s="19" t="s">
        <v>60</v>
      </c>
      <c r="J3" s="20" t="s">
        <v>61</v>
      </c>
      <c r="K3" s="20" t="s">
        <v>62</v>
      </c>
      <c r="L3" s="19" t="s">
        <v>63</v>
      </c>
      <c r="M3" s="19" t="s">
        <v>64</v>
      </c>
      <c r="N3" s="19" t="s">
        <v>65</v>
      </c>
      <c r="O3" s="19" t="s">
        <v>67</v>
      </c>
      <c r="P3" s="19" t="s">
        <v>70</v>
      </c>
      <c r="Q3" s="19" t="s">
        <v>73</v>
      </c>
      <c r="R3" s="19" t="s">
        <v>76</v>
      </c>
      <c r="S3" s="19" t="s">
        <v>78</v>
      </c>
      <c r="T3" s="19" t="s">
        <v>81</v>
      </c>
      <c r="U3" s="19" t="s">
        <v>82</v>
      </c>
      <c r="V3" s="19" t="s">
        <v>85</v>
      </c>
      <c r="W3" s="19" t="s">
        <v>88</v>
      </c>
      <c r="X3" s="19" t="s">
        <v>92</v>
      </c>
      <c r="Y3" s="19" t="s">
        <v>93</v>
      </c>
      <c r="Z3" s="19" t="s">
        <v>94</v>
      </c>
    </row>
    <row r="4" spans="1:26" s="21" customFormat="1" x14ac:dyDescent="0.2">
      <c r="B4" s="22" t="s">
        <v>96</v>
      </c>
      <c r="C4" s="22" t="s">
        <v>96</v>
      </c>
      <c r="D4" s="22" t="s">
        <v>96</v>
      </c>
      <c r="E4" s="22" t="s">
        <v>96</v>
      </c>
      <c r="F4" s="22" t="s">
        <v>96</v>
      </c>
      <c r="G4" s="22" t="s">
        <v>96</v>
      </c>
      <c r="H4" s="22" t="s">
        <v>96</v>
      </c>
      <c r="I4" s="22" t="s">
        <v>96</v>
      </c>
      <c r="J4" s="22" t="s">
        <v>96</v>
      </c>
      <c r="K4" s="22" t="s">
        <v>96</v>
      </c>
      <c r="L4" s="22" t="s">
        <v>96</v>
      </c>
      <c r="M4" s="22" t="s">
        <v>96</v>
      </c>
      <c r="N4" s="22" t="s">
        <v>96</v>
      </c>
      <c r="O4" s="22" t="s">
        <v>96</v>
      </c>
      <c r="P4" s="22" t="s">
        <v>96</v>
      </c>
      <c r="Q4" s="22" t="s">
        <v>96</v>
      </c>
      <c r="R4" s="22" t="s">
        <v>96</v>
      </c>
      <c r="S4" s="22" t="s">
        <v>96</v>
      </c>
      <c r="T4" s="22" t="s">
        <v>96</v>
      </c>
      <c r="U4" s="22" t="s">
        <v>96</v>
      </c>
      <c r="V4" s="22" t="s">
        <v>96</v>
      </c>
      <c r="W4" s="22" t="s">
        <v>96</v>
      </c>
      <c r="X4" s="22" t="s">
        <v>96</v>
      </c>
      <c r="Y4" s="22" t="s">
        <v>96</v>
      </c>
      <c r="Z4" s="22" t="s">
        <v>96</v>
      </c>
    </row>
    <row r="5" spans="1:26" x14ac:dyDescent="0.2">
      <c r="A5" t="s">
        <v>97</v>
      </c>
      <c r="B5" s="23" t="s">
        <v>98</v>
      </c>
      <c r="C5" s="23" t="s">
        <v>99</v>
      </c>
      <c r="D5" s="23" t="s">
        <v>100</v>
      </c>
      <c r="E5" s="23" t="s">
        <v>101</v>
      </c>
      <c r="F5" s="23" t="s">
        <v>102</v>
      </c>
      <c r="G5" s="23" t="s">
        <v>103</v>
      </c>
      <c r="H5" s="23" t="s">
        <v>104</v>
      </c>
      <c r="I5" t="s">
        <v>105</v>
      </c>
      <c r="J5" s="23" t="s">
        <v>106</v>
      </c>
      <c r="K5" s="23" t="s">
        <v>107</v>
      </c>
      <c r="L5" t="s">
        <v>108</v>
      </c>
      <c r="M5" t="s">
        <v>109</v>
      </c>
      <c r="N5" t="s">
        <v>110</v>
      </c>
      <c r="O5" t="s">
        <v>111</v>
      </c>
      <c r="P5" t="s">
        <v>112</v>
      </c>
      <c r="Q5" t="s">
        <v>113</v>
      </c>
      <c r="R5" t="s">
        <v>114</v>
      </c>
      <c r="S5" t="s">
        <v>115</v>
      </c>
      <c r="T5" t="s">
        <v>116</v>
      </c>
      <c r="U5" t="s">
        <v>117</v>
      </c>
      <c r="V5" t="s">
        <v>118</v>
      </c>
      <c r="W5" t="s">
        <v>119</v>
      </c>
      <c r="X5" t="s">
        <v>120</v>
      </c>
      <c r="Y5" t="s">
        <v>121</v>
      </c>
      <c r="Z5" t="s">
        <v>122</v>
      </c>
    </row>
    <row r="6" spans="1:26" x14ac:dyDescent="0.2">
      <c r="A6" t="s">
        <v>123</v>
      </c>
      <c r="B6" s="23"/>
      <c r="C6" s="23"/>
      <c r="D6" s="23"/>
      <c r="E6" s="23"/>
      <c r="F6" s="23"/>
      <c r="G6" s="23"/>
      <c r="H6" s="23"/>
      <c r="J6" s="23"/>
      <c r="K6" s="23"/>
    </row>
    <row r="7" spans="1:26" x14ac:dyDescent="0.2">
      <c r="A7" t="s">
        <v>124</v>
      </c>
      <c r="B7" s="23">
        <v>216582</v>
      </c>
      <c r="C7" s="23">
        <v>1347.89</v>
      </c>
      <c r="D7" s="8">
        <v>38.066200000000002</v>
      </c>
      <c r="E7" s="8">
        <v>98.976500000000001</v>
      </c>
      <c r="F7" s="23">
        <v>280.16199999999998</v>
      </c>
      <c r="G7" s="23">
        <v>1033.75</v>
      </c>
      <c r="H7" s="23">
        <v>516.02</v>
      </c>
      <c r="I7" s="23">
        <v>899.827</v>
      </c>
      <c r="J7" s="23">
        <v>3926.72</v>
      </c>
      <c r="K7" s="23">
        <v>4858.12</v>
      </c>
      <c r="L7" s="23">
        <v>409.012</v>
      </c>
      <c r="M7" s="23">
        <v>1382.42</v>
      </c>
      <c r="N7" s="23">
        <v>205.87700000000001</v>
      </c>
      <c r="O7" s="8">
        <v>17.1692</v>
      </c>
      <c r="P7" s="23">
        <v>191.53800000000001</v>
      </c>
      <c r="Q7" s="8">
        <v>24.392900000000001</v>
      </c>
      <c r="R7" s="23">
        <v>145.215</v>
      </c>
      <c r="S7" s="8">
        <v>28.508099999999999</v>
      </c>
      <c r="T7" s="8">
        <v>78.388300000000001</v>
      </c>
      <c r="U7" s="2">
        <v>9.4604499999999998</v>
      </c>
      <c r="V7" s="8">
        <v>51.817999999999998</v>
      </c>
      <c r="W7" s="2">
        <v>6.0010300000000001</v>
      </c>
      <c r="X7" s="2">
        <v>1.21139</v>
      </c>
      <c r="Y7" s="23">
        <v>396.34399999999999</v>
      </c>
      <c r="Z7" s="8">
        <v>15.3568</v>
      </c>
    </row>
    <row r="8" spans="1:26" x14ac:dyDescent="0.2">
      <c r="A8" t="s">
        <v>125</v>
      </c>
      <c r="B8" s="23">
        <v>216650</v>
      </c>
      <c r="C8" s="23">
        <v>1368.82</v>
      </c>
      <c r="D8" s="8">
        <v>38.357799999999997</v>
      </c>
      <c r="E8" s="23">
        <v>100.14400000000001</v>
      </c>
      <c r="F8" s="23">
        <v>282.75200000000001</v>
      </c>
      <c r="G8" s="23">
        <v>1066.8699999999999</v>
      </c>
      <c r="H8" s="23">
        <v>515.92600000000004</v>
      </c>
      <c r="I8" s="23">
        <v>897.51400000000001</v>
      </c>
      <c r="J8" s="23">
        <v>3936.92</v>
      </c>
      <c r="K8" s="23">
        <v>4883.6000000000004</v>
      </c>
      <c r="L8" s="23">
        <v>409.178</v>
      </c>
      <c r="M8" s="23">
        <v>1391.12</v>
      </c>
      <c r="N8" s="23">
        <v>207.066</v>
      </c>
      <c r="O8" s="8">
        <v>17.7378</v>
      </c>
      <c r="P8" s="23">
        <v>196.572</v>
      </c>
      <c r="Q8" s="8">
        <v>24.412800000000001</v>
      </c>
      <c r="R8" s="23">
        <v>145.38900000000001</v>
      </c>
      <c r="S8" s="8">
        <v>29.0093</v>
      </c>
      <c r="T8" s="8">
        <v>78.421599999999998</v>
      </c>
      <c r="U8" s="2">
        <v>9.6240500000000004</v>
      </c>
      <c r="V8" s="8">
        <v>52.733899999999998</v>
      </c>
      <c r="W8" s="2">
        <v>6.1067299999999998</v>
      </c>
      <c r="X8" s="2">
        <v>1.2121</v>
      </c>
      <c r="Y8" s="23">
        <v>393.94900000000001</v>
      </c>
      <c r="Z8" s="8">
        <v>14.8969</v>
      </c>
    </row>
    <row r="9" spans="1:26" x14ac:dyDescent="0.2">
      <c r="A9" t="s">
        <v>126</v>
      </c>
      <c r="B9" s="23">
        <v>215217</v>
      </c>
      <c r="C9" s="23">
        <v>1323.59</v>
      </c>
      <c r="D9" s="8">
        <v>36.347900000000003</v>
      </c>
      <c r="E9" s="23">
        <v>99.844999999999999</v>
      </c>
      <c r="F9" s="23">
        <v>269.78699999999998</v>
      </c>
      <c r="G9" s="23">
        <v>1010.09</v>
      </c>
      <c r="H9" s="23">
        <v>511.863</v>
      </c>
      <c r="I9" s="23">
        <v>928.48</v>
      </c>
      <c r="J9" s="23">
        <v>3897.62</v>
      </c>
      <c r="K9" s="23">
        <v>4867.8900000000003</v>
      </c>
      <c r="L9" s="23">
        <v>412.589</v>
      </c>
      <c r="M9" s="23">
        <v>1402.83</v>
      </c>
      <c r="N9" s="23">
        <v>211.73400000000001</v>
      </c>
      <c r="O9" s="8">
        <v>17.550699999999999</v>
      </c>
      <c r="P9" s="23">
        <v>201.96700000000001</v>
      </c>
      <c r="Q9" s="8">
        <v>25.508700000000001</v>
      </c>
      <c r="R9" s="23">
        <v>150.107</v>
      </c>
      <c r="S9" s="8">
        <v>29.4068</v>
      </c>
      <c r="T9" s="8">
        <v>81.428200000000004</v>
      </c>
      <c r="U9" s="2">
        <v>9.9155099999999994</v>
      </c>
      <c r="V9" s="8">
        <v>53.061300000000003</v>
      </c>
      <c r="W9" s="2">
        <v>6.06297</v>
      </c>
      <c r="X9" s="2">
        <v>1.3004800000000001</v>
      </c>
      <c r="Y9" s="23">
        <v>407.09100000000001</v>
      </c>
      <c r="Z9" s="8">
        <v>15.6325</v>
      </c>
    </row>
    <row r="10" spans="1:26" x14ac:dyDescent="0.2">
      <c r="A10" t="s">
        <v>127</v>
      </c>
      <c r="B10" s="23">
        <v>214468</v>
      </c>
      <c r="C10" s="23">
        <v>1306.32</v>
      </c>
      <c r="D10" s="8">
        <v>39.927300000000002</v>
      </c>
      <c r="E10" s="23">
        <v>100.121</v>
      </c>
      <c r="F10" s="23">
        <v>283.77199999999999</v>
      </c>
      <c r="G10" s="23">
        <v>1144.56</v>
      </c>
      <c r="H10" s="23">
        <v>518.44899999999996</v>
      </c>
      <c r="I10" s="23">
        <v>915.51599999999996</v>
      </c>
      <c r="J10" s="23">
        <v>4125.68</v>
      </c>
      <c r="K10" s="23">
        <v>5070.1499999999996</v>
      </c>
      <c r="L10" s="23">
        <v>423.39699999999999</v>
      </c>
      <c r="M10" s="23">
        <v>1411.45</v>
      </c>
      <c r="N10" s="23">
        <v>209.393</v>
      </c>
      <c r="O10" s="8">
        <v>18.2287</v>
      </c>
      <c r="P10" s="23">
        <v>194.173</v>
      </c>
      <c r="Q10" s="8">
        <v>24.710999999999999</v>
      </c>
      <c r="R10" s="23">
        <v>146.34899999999999</v>
      </c>
      <c r="S10" s="8">
        <v>29.040099999999999</v>
      </c>
      <c r="T10" s="8">
        <v>79.9024</v>
      </c>
      <c r="U10" s="2">
        <v>9.8491300000000006</v>
      </c>
      <c r="V10" s="8">
        <v>53.651000000000003</v>
      </c>
      <c r="W10" s="2">
        <v>6.3412300000000004</v>
      </c>
      <c r="X10" s="2">
        <v>1.2175400000000001</v>
      </c>
      <c r="Y10" s="23">
        <v>384.78899999999999</v>
      </c>
      <c r="Z10" s="8">
        <v>15.2966</v>
      </c>
    </row>
    <row r="11" spans="1:26" x14ac:dyDescent="0.2">
      <c r="A11" t="s">
        <v>128</v>
      </c>
      <c r="B11" s="23">
        <v>215801</v>
      </c>
      <c r="C11" s="23">
        <v>1299.8399999999999</v>
      </c>
      <c r="D11" s="8">
        <v>36.732399999999998</v>
      </c>
      <c r="E11" s="23">
        <v>100.786</v>
      </c>
      <c r="F11" s="23">
        <v>277.13600000000002</v>
      </c>
      <c r="G11" s="23">
        <v>1035.97</v>
      </c>
      <c r="H11" s="23">
        <v>520.69299999999998</v>
      </c>
      <c r="I11" s="23">
        <v>965.14800000000002</v>
      </c>
      <c r="J11" s="23">
        <v>4000.72</v>
      </c>
      <c r="K11" s="23">
        <v>4990.6099999999997</v>
      </c>
      <c r="L11" s="23">
        <v>428.20699999999999</v>
      </c>
      <c r="M11" s="23">
        <v>1435.25</v>
      </c>
      <c r="N11" s="23">
        <v>220.86799999999999</v>
      </c>
      <c r="O11" s="8">
        <v>17.751100000000001</v>
      </c>
      <c r="P11" s="23">
        <v>208.03</v>
      </c>
      <c r="Q11" s="8">
        <v>26.184699999999999</v>
      </c>
      <c r="R11" s="23">
        <v>156.08199999999999</v>
      </c>
      <c r="S11" s="8">
        <v>30.3308</v>
      </c>
      <c r="T11" s="8">
        <v>84.334400000000002</v>
      </c>
      <c r="U11" s="8">
        <v>10.126899999999999</v>
      </c>
      <c r="V11" s="8">
        <v>55.656100000000002</v>
      </c>
      <c r="W11" s="2">
        <v>6.2339599999999997</v>
      </c>
      <c r="X11" s="2">
        <v>1.23952</v>
      </c>
      <c r="Y11" s="23">
        <v>397.99799999999999</v>
      </c>
      <c r="Z11" s="8">
        <v>15.934200000000001</v>
      </c>
    </row>
    <row r="12" spans="1:26" x14ac:dyDescent="0.2">
      <c r="A12" t="s">
        <v>129</v>
      </c>
      <c r="B12" s="23">
        <v>212188</v>
      </c>
      <c r="C12" s="23">
        <v>1337.6</v>
      </c>
      <c r="D12" s="8">
        <v>35.842799999999997</v>
      </c>
      <c r="E12" s="8">
        <v>99.177599999999998</v>
      </c>
      <c r="F12" s="23">
        <v>274.791</v>
      </c>
      <c r="G12" s="23">
        <v>979.923</v>
      </c>
      <c r="H12" s="23">
        <v>513.678</v>
      </c>
      <c r="I12" s="23">
        <v>978.44799999999998</v>
      </c>
      <c r="J12" s="23">
        <v>4004.6</v>
      </c>
      <c r="K12" s="23">
        <v>5050.5600000000004</v>
      </c>
      <c r="L12" s="23">
        <v>430.72899999999998</v>
      </c>
      <c r="M12" s="23">
        <v>1460.84</v>
      </c>
      <c r="N12" s="23">
        <v>222.02099999999999</v>
      </c>
      <c r="O12" s="8">
        <v>17.877300000000002</v>
      </c>
      <c r="P12" s="23">
        <v>208.66499999999999</v>
      </c>
      <c r="Q12" s="8">
        <v>26.627400000000002</v>
      </c>
      <c r="R12" s="23">
        <v>156.77199999999999</v>
      </c>
      <c r="S12" s="8">
        <v>30.942399999999999</v>
      </c>
      <c r="T12" s="8">
        <v>86.005399999999995</v>
      </c>
      <c r="U12" s="8">
        <v>10.4839</v>
      </c>
      <c r="V12" s="8">
        <v>56.306399999999996</v>
      </c>
      <c r="W12" s="2">
        <v>6.2589399999999999</v>
      </c>
      <c r="X12" s="2">
        <v>1.2148699999999999</v>
      </c>
      <c r="Y12" s="23">
        <v>405.21</v>
      </c>
      <c r="Z12" s="8">
        <v>16.0913</v>
      </c>
    </row>
    <row r="13" spans="1:26" x14ac:dyDescent="0.2">
      <c r="A13" t="s">
        <v>130</v>
      </c>
      <c r="B13" s="23">
        <v>214834</v>
      </c>
      <c r="C13" s="23">
        <v>1344.03</v>
      </c>
      <c r="D13" s="8">
        <v>38.965299999999999</v>
      </c>
      <c r="E13" s="23">
        <v>101.277</v>
      </c>
      <c r="F13" s="23">
        <v>276.86200000000002</v>
      </c>
      <c r="G13" s="23">
        <v>1097.31</v>
      </c>
      <c r="H13" s="23">
        <v>521.87599999999998</v>
      </c>
      <c r="I13" s="23">
        <v>948.88800000000003</v>
      </c>
      <c r="J13" s="23">
        <v>4115.91</v>
      </c>
      <c r="K13" s="23">
        <v>5162.6899999999996</v>
      </c>
      <c r="L13" s="23">
        <v>435.82400000000001</v>
      </c>
      <c r="M13" s="23">
        <v>1459.98</v>
      </c>
      <c r="N13" s="23">
        <v>219.36099999999999</v>
      </c>
      <c r="O13" s="8">
        <v>18.3979</v>
      </c>
      <c r="P13" s="23">
        <v>202.58799999999999</v>
      </c>
      <c r="Q13" s="8">
        <v>25.6128</v>
      </c>
      <c r="R13" s="23">
        <v>151.988</v>
      </c>
      <c r="S13" s="8">
        <v>29.766300000000001</v>
      </c>
      <c r="T13" s="8">
        <v>82.730599999999995</v>
      </c>
      <c r="U13" s="8">
        <v>10.054500000000001</v>
      </c>
      <c r="V13" s="8">
        <v>55.037300000000002</v>
      </c>
      <c r="W13" s="2">
        <v>6.2055999999999996</v>
      </c>
      <c r="X13" s="2">
        <v>1.1861200000000001</v>
      </c>
      <c r="Y13" s="23">
        <v>385.43700000000001</v>
      </c>
      <c r="Z13" s="8">
        <v>15.4092</v>
      </c>
    </row>
    <row r="14" spans="1:26" x14ac:dyDescent="0.2">
      <c r="A14" t="s">
        <v>131</v>
      </c>
      <c r="B14" s="23">
        <v>211164</v>
      </c>
      <c r="C14" s="23">
        <v>1268.92</v>
      </c>
      <c r="D14" s="8">
        <v>37.2971</v>
      </c>
      <c r="E14" s="23">
        <v>99.902699999999996</v>
      </c>
      <c r="F14" s="23">
        <v>273.26100000000002</v>
      </c>
      <c r="G14" s="23">
        <v>1077.93</v>
      </c>
      <c r="H14" s="23">
        <v>516.57000000000005</v>
      </c>
      <c r="I14" s="23">
        <v>956.26900000000001</v>
      </c>
      <c r="J14" s="23">
        <v>4118.92</v>
      </c>
      <c r="K14" s="23">
        <v>5141.6000000000004</v>
      </c>
      <c r="L14" s="23">
        <v>435.36399999999998</v>
      </c>
      <c r="M14" s="23">
        <v>1462.08</v>
      </c>
      <c r="N14" s="23">
        <v>219.92400000000001</v>
      </c>
      <c r="O14" s="8">
        <v>18.125299999999999</v>
      </c>
      <c r="P14" s="23">
        <v>204.31100000000001</v>
      </c>
      <c r="Q14" s="8">
        <v>25.685600000000001</v>
      </c>
      <c r="R14" s="23">
        <v>153.62899999999999</v>
      </c>
      <c r="S14" s="8">
        <v>30.2042</v>
      </c>
      <c r="T14" s="8">
        <v>83.856099999999998</v>
      </c>
      <c r="U14" s="8">
        <v>10.253399999999999</v>
      </c>
      <c r="V14" s="8">
        <v>55.517499999999998</v>
      </c>
      <c r="W14" s="2">
        <v>6.25678</v>
      </c>
      <c r="X14" s="2">
        <v>1.2537</v>
      </c>
      <c r="Y14" s="23">
        <v>388.20100000000002</v>
      </c>
      <c r="Z14" s="8">
        <v>15.701599999999999</v>
      </c>
    </row>
    <row r="15" spans="1:26" x14ac:dyDescent="0.2">
      <c r="A15" t="s">
        <v>132</v>
      </c>
      <c r="B15" s="23">
        <v>212049</v>
      </c>
      <c r="C15" s="23">
        <v>1248.1099999999999</v>
      </c>
      <c r="D15" s="8">
        <v>36.592700000000001</v>
      </c>
      <c r="E15" s="23">
        <v>100.26900000000001</v>
      </c>
      <c r="F15" s="23">
        <v>278.00599999999997</v>
      </c>
      <c r="G15" s="23">
        <v>1049.44</v>
      </c>
      <c r="H15" s="23">
        <v>518.30499999999995</v>
      </c>
      <c r="I15" s="23">
        <v>971.65800000000002</v>
      </c>
      <c r="J15" s="23">
        <v>4102.0200000000004</v>
      </c>
      <c r="K15" s="23">
        <v>5160.16</v>
      </c>
      <c r="L15" s="23">
        <v>439.68200000000002</v>
      </c>
      <c r="M15" s="23">
        <v>1488.25</v>
      </c>
      <c r="N15" s="23">
        <v>223.59299999999999</v>
      </c>
      <c r="O15" s="8">
        <v>18.038399999999999</v>
      </c>
      <c r="P15" s="23">
        <v>208.774</v>
      </c>
      <c r="Q15" s="8">
        <v>26.311399999999999</v>
      </c>
      <c r="R15" s="23">
        <v>155.839</v>
      </c>
      <c r="S15" s="8">
        <v>30.8461</v>
      </c>
      <c r="T15" s="8">
        <v>85.075100000000006</v>
      </c>
      <c r="U15" s="8">
        <v>10.229200000000001</v>
      </c>
      <c r="V15" s="8">
        <v>56.011699999999998</v>
      </c>
      <c r="W15" s="2">
        <v>6.2611299999999996</v>
      </c>
      <c r="X15" s="2">
        <v>1.26071</v>
      </c>
      <c r="Y15" s="23">
        <v>396.29199999999997</v>
      </c>
      <c r="Z15" s="8">
        <v>15.666499999999999</v>
      </c>
    </row>
    <row r="16" spans="1:26" x14ac:dyDescent="0.2">
      <c r="A16" t="s">
        <v>133</v>
      </c>
      <c r="B16" s="23">
        <v>213292</v>
      </c>
      <c r="C16" s="23">
        <v>1252.6199999999999</v>
      </c>
      <c r="D16" s="8">
        <v>36.081000000000003</v>
      </c>
      <c r="E16" s="23">
        <v>100.645</v>
      </c>
      <c r="F16" s="23">
        <v>284.13200000000001</v>
      </c>
      <c r="G16" s="23">
        <v>1004.24</v>
      </c>
      <c r="H16" s="23">
        <v>520.80799999999999</v>
      </c>
      <c r="I16" s="23">
        <v>979.77300000000002</v>
      </c>
      <c r="J16" s="23">
        <v>4119.0600000000004</v>
      </c>
      <c r="K16" s="23">
        <v>5186.75</v>
      </c>
      <c r="L16" s="23">
        <v>444.25900000000001</v>
      </c>
      <c r="M16" s="23">
        <v>1498.64</v>
      </c>
      <c r="N16" s="23">
        <v>223.93600000000001</v>
      </c>
      <c r="O16" s="8">
        <v>18.0974</v>
      </c>
      <c r="P16" s="23">
        <v>210.31200000000001</v>
      </c>
      <c r="Q16" s="8">
        <v>26.502800000000001</v>
      </c>
      <c r="R16" s="23">
        <v>158.316</v>
      </c>
      <c r="S16" s="8">
        <v>31.2971</v>
      </c>
      <c r="T16" s="8">
        <v>85.613799999999998</v>
      </c>
      <c r="U16" s="8">
        <v>10.4968</v>
      </c>
      <c r="V16" s="8">
        <v>56.944299999999998</v>
      </c>
      <c r="W16" s="2">
        <v>6.4269999999999996</v>
      </c>
      <c r="X16" s="2">
        <v>1.24729</v>
      </c>
      <c r="Y16" s="23">
        <v>399.12700000000001</v>
      </c>
      <c r="Z16" s="8">
        <v>15.9747</v>
      </c>
    </row>
    <row r="17" spans="1:26" x14ac:dyDescent="0.2">
      <c r="B17" s="23"/>
      <c r="C17" s="23"/>
      <c r="D17" s="23"/>
      <c r="E17" s="23"/>
      <c r="F17" s="23"/>
      <c r="G17" s="23"/>
      <c r="H17" s="23"/>
      <c r="J17" s="23"/>
      <c r="K17" s="23"/>
      <c r="Z17" s="8"/>
    </row>
    <row r="18" spans="1:26" x14ac:dyDescent="0.2">
      <c r="A18" t="s">
        <v>134</v>
      </c>
      <c r="B18" s="23">
        <f t="shared" ref="B18:Z18" si="0">AVERAGE(B7:B16)</f>
        <v>214224.5</v>
      </c>
      <c r="C18" s="23">
        <f t="shared" si="0"/>
        <v>1309.7740000000001</v>
      </c>
      <c r="D18" s="8">
        <f t="shared" si="0"/>
        <v>37.421050000000001</v>
      </c>
      <c r="E18" s="23">
        <f t="shared" si="0"/>
        <v>100.11438000000001</v>
      </c>
      <c r="F18" s="23">
        <f t="shared" si="0"/>
        <v>278.06610000000001</v>
      </c>
      <c r="G18" s="23">
        <f t="shared" si="0"/>
        <v>1050.0083</v>
      </c>
      <c r="H18" s="23">
        <f t="shared" si="0"/>
        <v>517.41880000000003</v>
      </c>
      <c r="I18" s="23">
        <f t="shared" si="0"/>
        <v>944.1520999999999</v>
      </c>
      <c r="J18" s="23">
        <f t="shared" si="0"/>
        <v>4034.817</v>
      </c>
      <c r="K18" s="23">
        <f t="shared" si="0"/>
        <v>5037.2130000000006</v>
      </c>
      <c r="L18" s="23">
        <f t="shared" si="0"/>
        <v>426.82409999999999</v>
      </c>
      <c r="M18" s="23">
        <f t="shared" si="0"/>
        <v>1439.2859999999998</v>
      </c>
      <c r="N18" s="23">
        <f t="shared" si="0"/>
        <v>216.37730000000002</v>
      </c>
      <c r="O18" s="8">
        <f t="shared" si="0"/>
        <v>17.897380000000002</v>
      </c>
      <c r="P18" s="23">
        <f t="shared" si="0"/>
        <v>202.69299999999998</v>
      </c>
      <c r="Q18" s="8">
        <f t="shared" si="0"/>
        <v>25.595009999999998</v>
      </c>
      <c r="R18" s="23">
        <f t="shared" si="0"/>
        <v>151.96859999999998</v>
      </c>
      <c r="S18" s="8">
        <f t="shared" si="0"/>
        <v>29.935119999999994</v>
      </c>
      <c r="T18" s="8">
        <f t="shared" si="0"/>
        <v>82.575590000000005</v>
      </c>
      <c r="U18" s="8">
        <f t="shared" si="0"/>
        <v>10.049384</v>
      </c>
      <c r="V18" s="8">
        <f t="shared" si="0"/>
        <v>54.673749999999998</v>
      </c>
      <c r="W18" s="2">
        <f t="shared" si="0"/>
        <v>6.2155369999999994</v>
      </c>
      <c r="X18" s="2">
        <f t="shared" si="0"/>
        <v>1.234372</v>
      </c>
      <c r="Y18" s="23">
        <f t="shared" si="0"/>
        <v>395.44379999999995</v>
      </c>
      <c r="Z18" s="8">
        <f t="shared" si="0"/>
        <v>15.596030000000003</v>
      </c>
    </row>
    <row r="19" spans="1:26" x14ac:dyDescent="0.2">
      <c r="A19" t="s">
        <v>135</v>
      </c>
      <c r="B19" s="23">
        <f t="shared" ref="B19:Z19" si="1">_xlfn.STDEV.S(B7:B16)</f>
        <v>1956.709156267794</v>
      </c>
      <c r="C19" s="23">
        <f t="shared" si="1"/>
        <v>42.06686957161844</v>
      </c>
      <c r="D19" s="23">
        <f t="shared" si="1"/>
        <v>1.3570286308696662</v>
      </c>
      <c r="E19" s="23">
        <f t="shared" si="1"/>
        <v>0.69911423768461034</v>
      </c>
      <c r="F19" s="23">
        <f t="shared" si="1"/>
        <v>4.7185239087852233</v>
      </c>
      <c r="G19" s="23">
        <f t="shared" si="1"/>
        <v>48.652166150359839</v>
      </c>
      <c r="H19" s="23">
        <f t="shared" si="1"/>
        <v>3.2263913381154787</v>
      </c>
      <c r="I19" s="23">
        <f t="shared" si="1"/>
        <v>31.652936396872324</v>
      </c>
      <c r="J19" s="23">
        <f t="shared" si="1"/>
        <v>91.703673505724254</v>
      </c>
      <c r="K19" s="23">
        <f t="shared" si="1"/>
        <v>129.91226321808276</v>
      </c>
      <c r="L19" s="23">
        <f t="shared" si="1"/>
        <v>12.838435855317858</v>
      </c>
      <c r="M19" s="23">
        <f t="shared" si="1"/>
        <v>40.833852023916535</v>
      </c>
      <c r="N19" s="23">
        <f t="shared" si="1"/>
        <v>7.0710430167298775</v>
      </c>
      <c r="O19" s="23">
        <f t="shared" si="1"/>
        <v>0.3605297546666571</v>
      </c>
      <c r="P19" s="23">
        <f t="shared" si="1"/>
        <v>6.6401402762960418</v>
      </c>
      <c r="Q19" s="23">
        <f t="shared" si="1"/>
        <v>0.84268062943337085</v>
      </c>
      <c r="R19" s="23">
        <f t="shared" si="1"/>
        <v>4.9661879679824148</v>
      </c>
      <c r="S19" s="23">
        <f t="shared" si="1"/>
        <v>0.93871457950634729</v>
      </c>
      <c r="T19" s="23">
        <f t="shared" si="1"/>
        <v>2.8915680580497032</v>
      </c>
      <c r="U19" s="23">
        <f t="shared" si="1"/>
        <v>0.34233716931313984</v>
      </c>
      <c r="V19" s="23">
        <f t="shared" si="1"/>
        <v>1.7315531359960559</v>
      </c>
      <c r="W19" s="23">
        <f t="shared" si="1"/>
        <v>0.12812576911855872</v>
      </c>
      <c r="X19" s="23">
        <f t="shared" si="1"/>
        <v>3.2739748454881111E-2</v>
      </c>
      <c r="Y19" s="23">
        <f t="shared" si="1"/>
        <v>7.6085406806357305</v>
      </c>
      <c r="Z19" s="23">
        <f t="shared" si="1"/>
        <v>0.36378579182443804</v>
      </c>
    </row>
    <row r="20" spans="1:26" x14ac:dyDescent="0.2">
      <c r="A20" s="24" t="s">
        <v>136</v>
      </c>
      <c r="B20" s="23">
        <f t="shared" ref="B20:Z20" si="2">5*B19</f>
        <v>9783.5457813389694</v>
      </c>
      <c r="C20" s="23">
        <f t="shared" si="2"/>
        <v>210.3343478580922</v>
      </c>
      <c r="D20" s="23">
        <f t="shared" si="2"/>
        <v>6.7851431543483312</v>
      </c>
      <c r="E20" s="23">
        <f t="shared" si="2"/>
        <v>3.4955711884230518</v>
      </c>
      <c r="F20" s="23">
        <f t="shared" si="2"/>
        <v>23.592619543926116</v>
      </c>
      <c r="G20" s="23">
        <f t="shared" si="2"/>
        <v>243.2608307517992</v>
      </c>
      <c r="H20" s="23">
        <f t="shared" si="2"/>
        <v>16.131956690577393</v>
      </c>
      <c r="I20" s="23">
        <f t="shared" si="2"/>
        <v>158.26468198436163</v>
      </c>
      <c r="J20" s="23">
        <f t="shared" si="2"/>
        <v>458.5183675286213</v>
      </c>
      <c r="K20" s="23">
        <f t="shared" si="2"/>
        <v>649.56131609041381</v>
      </c>
      <c r="L20" s="23">
        <f t="shared" si="2"/>
        <v>64.192179276589286</v>
      </c>
      <c r="M20" s="23">
        <f t="shared" si="2"/>
        <v>204.16926011958267</v>
      </c>
      <c r="N20" s="23">
        <f t="shared" si="2"/>
        <v>35.355215083649384</v>
      </c>
      <c r="O20" s="23">
        <f t="shared" si="2"/>
        <v>1.8026487733332854</v>
      </c>
      <c r="P20" s="23">
        <f t="shared" si="2"/>
        <v>33.200701381480208</v>
      </c>
      <c r="Q20" s="23">
        <f t="shared" si="2"/>
        <v>4.2134031471668543</v>
      </c>
      <c r="R20" s="23">
        <f t="shared" si="2"/>
        <v>24.830939839912073</v>
      </c>
      <c r="S20" s="23">
        <f t="shared" si="2"/>
        <v>4.6935728975317366</v>
      </c>
      <c r="T20" s="23">
        <f t="shared" si="2"/>
        <v>14.457840290248516</v>
      </c>
      <c r="U20" s="23">
        <f t="shared" si="2"/>
        <v>1.7116858465656992</v>
      </c>
      <c r="V20" s="23">
        <f t="shared" si="2"/>
        <v>8.6577656799802796</v>
      </c>
      <c r="W20" s="23">
        <f t="shared" si="2"/>
        <v>0.64062884559279354</v>
      </c>
      <c r="X20" s="23">
        <f t="shared" si="2"/>
        <v>0.16369874227440556</v>
      </c>
      <c r="Y20" s="23">
        <f t="shared" si="2"/>
        <v>38.042703403178649</v>
      </c>
      <c r="Z20" s="23">
        <f t="shared" si="2"/>
        <v>1.8189289591221902</v>
      </c>
    </row>
    <row r="21" spans="1:26" x14ac:dyDescent="0.2">
      <c r="A21" s="25" t="s">
        <v>137</v>
      </c>
      <c r="B21" s="23">
        <f t="shared" ref="B21:Z21" si="3">3*B19</f>
        <v>5870.1274688033818</v>
      </c>
      <c r="C21" s="23">
        <f t="shared" si="3"/>
        <v>126.20060871485532</v>
      </c>
      <c r="D21" s="23">
        <f t="shared" si="3"/>
        <v>4.0710858926089983</v>
      </c>
      <c r="E21" s="23">
        <f t="shared" si="3"/>
        <v>2.0973427130538309</v>
      </c>
      <c r="F21" s="23">
        <f t="shared" si="3"/>
        <v>14.155571726355671</v>
      </c>
      <c r="G21" s="23">
        <f t="shared" si="3"/>
        <v>145.95649845107951</v>
      </c>
      <c r="H21" s="23">
        <f t="shared" si="3"/>
        <v>9.6791740143464366</v>
      </c>
      <c r="I21" s="23">
        <f t="shared" si="3"/>
        <v>94.958809190616975</v>
      </c>
      <c r="J21" s="23">
        <f t="shared" si="3"/>
        <v>275.11102051717273</v>
      </c>
      <c r="K21" s="23">
        <f t="shared" si="3"/>
        <v>389.73678965424824</v>
      </c>
      <c r="L21" s="23">
        <f t="shared" si="3"/>
        <v>38.515307565953577</v>
      </c>
      <c r="M21" s="23">
        <f t="shared" si="3"/>
        <v>122.5015560717496</v>
      </c>
      <c r="N21" s="23">
        <f t="shared" si="3"/>
        <v>21.213129050189632</v>
      </c>
      <c r="O21" s="23">
        <f t="shared" si="3"/>
        <v>1.0815892639999714</v>
      </c>
      <c r="P21" s="23">
        <f t="shared" si="3"/>
        <v>19.920420828888126</v>
      </c>
      <c r="Q21" s="23">
        <f t="shared" si="3"/>
        <v>2.5280418883001126</v>
      </c>
      <c r="R21" s="23">
        <f t="shared" si="3"/>
        <v>14.898563903947245</v>
      </c>
      <c r="S21" s="23">
        <f t="shared" si="3"/>
        <v>2.8161437385190418</v>
      </c>
      <c r="T21" s="23">
        <f t="shared" si="3"/>
        <v>8.6747041741491095</v>
      </c>
      <c r="U21" s="23">
        <f t="shared" si="3"/>
        <v>1.0270115079394195</v>
      </c>
      <c r="V21" s="23">
        <f t="shared" si="3"/>
        <v>5.1946594079881674</v>
      </c>
      <c r="W21" s="23">
        <f t="shared" si="3"/>
        <v>0.38437730735567616</v>
      </c>
      <c r="X21" s="23">
        <f t="shared" si="3"/>
        <v>9.8219245364643326E-2</v>
      </c>
      <c r="Y21" s="23">
        <f t="shared" si="3"/>
        <v>22.825622041907192</v>
      </c>
      <c r="Z21" s="23">
        <f t="shared" si="3"/>
        <v>1.0913573754733141</v>
      </c>
    </row>
    <row r="23" spans="1:26" x14ac:dyDescent="0.2">
      <c r="A23" t="s">
        <v>138</v>
      </c>
    </row>
    <row r="24" spans="1:26" x14ac:dyDescent="0.2">
      <c r="A24" t="s">
        <v>139</v>
      </c>
      <c r="B24" s="23">
        <v>212028</v>
      </c>
      <c r="C24" s="23">
        <v>1252.28</v>
      </c>
      <c r="D24" s="8">
        <v>24.5914</v>
      </c>
      <c r="E24" s="8">
        <v>98.395499999999998</v>
      </c>
      <c r="F24" s="23">
        <v>291.23099999999999</v>
      </c>
      <c r="G24" s="23">
        <v>898.03800000000001</v>
      </c>
      <c r="H24" s="23">
        <v>520.30499999999995</v>
      </c>
      <c r="I24" s="23">
        <v>985.31799999999998</v>
      </c>
      <c r="J24" s="23">
        <v>4210.0200000000004</v>
      </c>
      <c r="K24" s="23">
        <v>5711.17</v>
      </c>
      <c r="L24" s="23">
        <v>502.38600000000002</v>
      </c>
      <c r="M24" s="23">
        <v>1659.88</v>
      </c>
      <c r="N24" s="23">
        <v>241.52500000000001</v>
      </c>
      <c r="O24" s="8">
        <v>20.554600000000001</v>
      </c>
      <c r="P24" s="23">
        <v>218.90700000000001</v>
      </c>
      <c r="Q24" s="8">
        <v>27.411000000000001</v>
      </c>
      <c r="R24" s="23">
        <v>161.78200000000001</v>
      </c>
      <c r="S24" s="8">
        <v>31.605</v>
      </c>
      <c r="T24" s="8">
        <v>87.195899999999995</v>
      </c>
      <c r="U24" s="8">
        <v>10.4565</v>
      </c>
      <c r="V24" s="8">
        <v>57.791600000000003</v>
      </c>
      <c r="W24" s="2">
        <v>6.3356399999999997</v>
      </c>
      <c r="X24" s="2">
        <v>0.98195500000000002</v>
      </c>
      <c r="Y24" s="23">
        <v>314.80500000000001</v>
      </c>
      <c r="Z24" s="8">
        <v>17.326799999999999</v>
      </c>
    </row>
    <row r="25" spans="1:26" x14ac:dyDescent="0.2">
      <c r="A25" t="s">
        <v>140</v>
      </c>
      <c r="B25" s="23">
        <v>212103</v>
      </c>
      <c r="C25" s="23">
        <v>1178.3499999999999</v>
      </c>
      <c r="D25" s="8">
        <v>22.801100000000002</v>
      </c>
      <c r="E25" s="8">
        <v>97.438999999999993</v>
      </c>
      <c r="F25" s="23">
        <v>300.92</v>
      </c>
      <c r="G25" s="23">
        <v>813.49900000000002</v>
      </c>
      <c r="H25" s="23">
        <v>515.23400000000004</v>
      </c>
      <c r="I25" s="23">
        <v>1035.49</v>
      </c>
      <c r="J25" s="23">
        <v>4061.49</v>
      </c>
      <c r="K25" s="23">
        <v>5560.53</v>
      </c>
      <c r="L25" s="23">
        <v>495.51400000000001</v>
      </c>
      <c r="M25" s="23">
        <v>1669.28</v>
      </c>
      <c r="N25" s="23">
        <v>249.79400000000001</v>
      </c>
      <c r="O25" s="8">
        <v>19.732299999999999</v>
      </c>
      <c r="P25" s="23">
        <v>229.101</v>
      </c>
      <c r="Q25" s="8">
        <v>28.980599999999999</v>
      </c>
      <c r="R25" s="23">
        <v>170.511</v>
      </c>
      <c r="S25" s="8">
        <v>33.784599999999998</v>
      </c>
      <c r="T25" s="8">
        <v>92.641000000000005</v>
      </c>
      <c r="U25" s="8">
        <v>10.8947</v>
      </c>
      <c r="V25" s="8">
        <v>59.779800000000002</v>
      </c>
      <c r="W25" s="2">
        <v>6.5097800000000001</v>
      </c>
      <c r="X25" s="2">
        <v>0.94464599999999999</v>
      </c>
      <c r="Y25" s="23">
        <v>302.48</v>
      </c>
      <c r="Z25" s="8">
        <v>17.099499999999999</v>
      </c>
    </row>
    <row r="26" spans="1:26" x14ac:dyDescent="0.2">
      <c r="A26" t="s">
        <v>141</v>
      </c>
      <c r="B26" s="23">
        <v>213380</v>
      </c>
      <c r="C26" s="23">
        <v>1242.55</v>
      </c>
      <c r="D26" s="8">
        <v>22.4937</v>
      </c>
      <c r="E26" s="8">
        <v>98.524500000000003</v>
      </c>
      <c r="F26" s="23">
        <v>295.029</v>
      </c>
      <c r="G26" s="23">
        <v>753.88400000000001</v>
      </c>
      <c r="H26" s="23">
        <v>518.255</v>
      </c>
      <c r="I26" s="23">
        <v>1041.3800000000001</v>
      </c>
      <c r="J26" s="23">
        <v>4022.41</v>
      </c>
      <c r="K26" s="23">
        <v>5529.74</v>
      </c>
      <c r="L26" s="23">
        <v>494.53699999999998</v>
      </c>
      <c r="M26" s="23">
        <v>1676.96</v>
      </c>
      <c r="N26" s="23">
        <v>252.91900000000001</v>
      </c>
      <c r="O26" s="8">
        <v>19.6326</v>
      </c>
      <c r="P26" s="23">
        <v>232.49299999999999</v>
      </c>
      <c r="Q26" s="8">
        <v>29.391300000000001</v>
      </c>
      <c r="R26" s="23">
        <v>172.04400000000001</v>
      </c>
      <c r="S26" s="8">
        <v>33.819299999999998</v>
      </c>
      <c r="T26" s="8">
        <v>93.481800000000007</v>
      </c>
      <c r="U26" s="8">
        <v>11.2105</v>
      </c>
      <c r="V26" s="8">
        <v>60.057600000000001</v>
      </c>
      <c r="W26" s="2">
        <v>6.5305600000000004</v>
      </c>
      <c r="X26" s="2">
        <v>0.94091000000000002</v>
      </c>
      <c r="Y26" s="23">
        <v>306.80700000000002</v>
      </c>
      <c r="Z26" s="8">
        <v>16.779199999999999</v>
      </c>
    </row>
    <row r="27" spans="1:26" x14ac:dyDescent="0.2">
      <c r="A27" t="s">
        <v>142</v>
      </c>
      <c r="B27" s="23">
        <v>213459</v>
      </c>
      <c r="C27" s="23">
        <v>1284.08</v>
      </c>
      <c r="D27" s="8">
        <v>22.002700000000001</v>
      </c>
      <c r="E27" s="8">
        <v>98.744600000000005</v>
      </c>
      <c r="F27" s="23">
        <v>308.41300000000001</v>
      </c>
      <c r="G27" s="23">
        <v>699.98199999999997</v>
      </c>
      <c r="H27" s="23">
        <v>521.43200000000002</v>
      </c>
      <c r="I27" s="23">
        <v>1047.02</v>
      </c>
      <c r="J27" s="23">
        <v>4023.34</v>
      </c>
      <c r="K27" s="23">
        <v>5524.93</v>
      </c>
      <c r="L27" s="23">
        <v>494.66800000000001</v>
      </c>
      <c r="M27" s="23">
        <v>1667.1</v>
      </c>
      <c r="N27" s="23">
        <v>252.809</v>
      </c>
      <c r="O27" s="8">
        <v>20.227799999999998</v>
      </c>
      <c r="P27" s="23">
        <v>235.00200000000001</v>
      </c>
      <c r="Q27" s="8">
        <v>29.483699999999999</v>
      </c>
      <c r="R27" s="23">
        <v>172.559</v>
      </c>
      <c r="S27" s="8">
        <v>34.390900000000002</v>
      </c>
      <c r="T27" s="8">
        <v>93.602000000000004</v>
      </c>
      <c r="U27" s="8">
        <v>11.3055</v>
      </c>
      <c r="V27" s="8">
        <v>60.877200000000002</v>
      </c>
      <c r="W27" s="2">
        <v>6.7056399999999998</v>
      </c>
      <c r="X27" s="2">
        <v>0.94798099999999996</v>
      </c>
      <c r="Y27" s="23">
        <v>314.01499999999999</v>
      </c>
      <c r="Z27" s="8">
        <v>17.139199999999999</v>
      </c>
    </row>
    <row r="28" spans="1:26" x14ac:dyDescent="0.2">
      <c r="A28" t="s">
        <v>143</v>
      </c>
      <c r="B28" s="23">
        <v>212509</v>
      </c>
      <c r="C28" s="23">
        <v>1295.5899999999999</v>
      </c>
      <c r="D28" s="8">
        <v>21.582599999999999</v>
      </c>
      <c r="E28" s="8">
        <v>99.142300000000006</v>
      </c>
      <c r="F28" s="23">
        <v>308.09399999999999</v>
      </c>
      <c r="G28" s="23">
        <v>691.447</v>
      </c>
      <c r="H28" s="23">
        <v>514.51199999999994</v>
      </c>
      <c r="I28" s="23">
        <v>1024.05</v>
      </c>
      <c r="J28" s="23">
        <v>3933.81</v>
      </c>
      <c r="K28" s="23">
        <v>5416.38</v>
      </c>
      <c r="L28" s="23">
        <v>481.64699999999999</v>
      </c>
      <c r="M28" s="23">
        <v>1633.64</v>
      </c>
      <c r="N28" s="23">
        <v>246.72800000000001</v>
      </c>
      <c r="O28" s="8">
        <v>19.557200000000002</v>
      </c>
      <c r="P28" s="23">
        <v>227.16499999999999</v>
      </c>
      <c r="Q28" s="8">
        <v>28.621700000000001</v>
      </c>
      <c r="R28" s="23">
        <v>170.37</v>
      </c>
      <c r="S28" s="8">
        <v>33.301900000000003</v>
      </c>
      <c r="T28" s="8">
        <v>91.384500000000003</v>
      </c>
      <c r="U28" s="8">
        <v>11.049099999999999</v>
      </c>
      <c r="V28" s="8">
        <v>59.302599999999998</v>
      </c>
      <c r="W28" s="2">
        <v>6.5604199999999997</v>
      </c>
      <c r="X28" s="2">
        <v>0.95535499999999995</v>
      </c>
      <c r="Y28" s="23">
        <v>313.22800000000001</v>
      </c>
      <c r="Z28" s="8">
        <v>17.002500000000001</v>
      </c>
    </row>
    <row r="29" spans="1:26" x14ac:dyDescent="0.2">
      <c r="A29" t="s">
        <v>144</v>
      </c>
      <c r="B29" s="23">
        <v>211417</v>
      </c>
      <c r="C29" s="23">
        <v>1271.3800000000001</v>
      </c>
      <c r="D29" s="8">
        <v>20.339600000000001</v>
      </c>
      <c r="E29" s="8">
        <v>98.273600000000002</v>
      </c>
      <c r="F29" s="23">
        <v>304.14100000000002</v>
      </c>
      <c r="G29" s="23">
        <v>610.13</v>
      </c>
      <c r="H29" s="23">
        <v>509.15499999999997</v>
      </c>
      <c r="I29" s="23">
        <v>982.82</v>
      </c>
      <c r="J29" s="23">
        <v>3813.03</v>
      </c>
      <c r="K29" s="23">
        <v>5257.08</v>
      </c>
      <c r="L29" s="23">
        <v>467.666</v>
      </c>
      <c r="M29" s="23">
        <v>1580.26</v>
      </c>
      <c r="N29" s="23">
        <v>239.54300000000001</v>
      </c>
      <c r="O29" s="8">
        <v>19.3428</v>
      </c>
      <c r="P29" s="23">
        <v>219.79400000000001</v>
      </c>
      <c r="Q29" s="8">
        <v>27.691199999999998</v>
      </c>
      <c r="R29" s="23">
        <v>162.614</v>
      </c>
      <c r="S29" s="8">
        <v>32.191299999999998</v>
      </c>
      <c r="T29" s="8">
        <v>88.329099999999997</v>
      </c>
      <c r="U29" s="8">
        <v>10.5784</v>
      </c>
      <c r="V29" s="8">
        <v>57.297199999999997</v>
      </c>
      <c r="W29" s="2">
        <v>6.4096000000000002</v>
      </c>
      <c r="X29" s="2">
        <v>0.94604699999999997</v>
      </c>
      <c r="Y29" s="23">
        <v>317.899</v>
      </c>
      <c r="Z29" s="8">
        <v>16.971499999999999</v>
      </c>
    </row>
    <row r="30" spans="1:26" x14ac:dyDescent="0.2">
      <c r="A30" t="s">
        <v>145</v>
      </c>
      <c r="B30" s="23">
        <v>212564</v>
      </c>
      <c r="C30" s="23">
        <v>1160.3900000000001</v>
      </c>
      <c r="D30" s="8">
        <v>19.384</v>
      </c>
      <c r="E30" s="8">
        <v>97.371499999999997</v>
      </c>
      <c r="F30" s="23">
        <v>302.31599999999997</v>
      </c>
      <c r="G30" s="23">
        <v>569.49099999999999</v>
      </c>
      <c r="H30" s="23">
        <v>508.15699999999998</v>
      </c>
      <c r="I30" s="23">
        <v>967.05</v>
      </c>
      <c r="J30" s="23">
        <v>3732.13</v>
      </c>
      <c r="K30" s="23">
        <v>5173.66</v>
      </c>
      <c r="L30" s="23">
        <v>458.815</v>
      </c>
      <c r="M30" s="23">
        <v>1558.22</v>
      </c>
      <c r="N30" s="23">
        <v>232.589</v>
      </c>
      <c r="O30" s="8">
        <v>19.3432</v>
      </c>
      <c r="P30" s="23">
        <v>217.18</v>
      </c>
      <c r="Q30" s="8">
        <v>27.116199999999999</v>
      </c>
      <c r="R30" s="23">
        <v>160.369</v>
      </c>
      <c r="S30" s="8">
        <v>31.715</v>
      </c>
      <c r="T30" s="8">
        <v>86.124799999999993</v>
      </c>
      <c r="U30" s="8">
        <v>10.436500000000001</v>
      </c>
      <c r="V30" s="8">
        <v>56.512</v>
      </c>
      <c r="W30" s="2">
        <v>6.3573399999999998</v>
      </c>
      <c r="X30" s="2">
        <v>0.92968200000000001</v>
      </c>
      <c r="Y30" s="23">
        <v>316.46600000000001</v>
      </c>
      <c r="Z30" s="8">
        <v>16.931100000000001</v>
      </c>
    </row>
    <row r="31" spans="1:26" x14ac:dyDescent="0.2">
      <c r="A31" t="s">
        <v>146</v>
      </c>
      <c r="B31" s="23">
        <v>211940</v>
      </c>
      <c r="C31" s="23">
        <v>1240.17</v>
      </c>
      <c r="D31" s="8">
        <v>18.413399999999999</v>
      </c>
      <c r="E31" s="8">
        <v>96.147900000000007</v>
      </c>
      <c r="F31" s="23">
        <v>304.20999999999998</v>
      </c>
      <c r="G31" s="23">
        <v>546.25199999999995</v>
      </c>
      <c r="H31" s="23">
        <v>506.19900000000001</v>
      </c>
      <c r="I31" s="23">
        <v>985.1</v>
      </c>
      <c r="J31" s="23">
        <v>3699.98</v>
      </c>
      <c r="K31" s="23">
        <v>5169.53</v>
      </c>
      <c r="L31" s="23">
        <v>463.173</v>
      </c>
      <c r="M31" s="23">
        <v>1577.38</v>
      </c>
      <c r="N31" s="23">
        <v>238.23400000000001</v>
      </c>
      <c r="O31" s="8">
        <v>19.040900000000001</v>
      </c>
      <c r="P31" s="23">
        <v>219.751</v>
      </c>
      <c r="Q31" s="8">
        <v>27.5854</v>
      </c>
      <c r="R31" s="23">
        <v>161.709</v>
      </c>
      <c r="S31" s="8">
        <v>32.211799999999997</v>
      </c>
      <c r="T31" s="8">
        <v>88.280100000000004</v>
      </c>
      <c r="U31" s="8">
        <v>10.5627</v>
      </c>
      <c r="V31" s="8">
        <v>56.023000000000003</v>
      </c>
      <c r="W31" s="2">
        <v>6.2713999999999999</v>
      </c>
      <c r="X31" s="2">
        <v>0.95439600000000002</v>
      </c>
      <c r="Y31" s="23">
        <v>318.62200000000001</v>
      </c>
      <c r="Z31" s="8">
        <v>17.385300000000001</v>
      </c>
    </row>
    <row r="32" spans="1:26" x14ac:dyDescent="0.2">
      <c r="A32" t="s">
        <v>147</v>
      </c>
      <c r="B32" s="23">
        <v>212586</v>
      </c>
      <c r="C32" s="23">
        <v>1267.3499999999999</v>
      </c>
      <c r="D32" s="8">
        <v>16.220500000000001</v>
      </c>
      <c r="E32" s="8">
        <v>96.586399999999998</v>
      </c>
      <c r="F32" s="23">
        <v>313.37799999999999</v>
      </c>
      <c r="G32" s="23">
        <v>545.73500000000001</v>
      </c>
      <c r="H32" s="23">
        <v>497.435</v>
      </c>
      <c r="I32" s="23">
        <v>803.34299999999996</v>
      </c>
      <c r="J32" s="23">
        <v>3224.37</v>
      </c>
      <c r="K32" s="23">
        <v>4635.07</v>
      </c>
      <c r="L32" s="23">
        <v>421.27199999999999</v>
      </c>
      <c r="M32" s="23">
        <v>1436.61</v>
      </c>
      <c r="N32" s="23">
        <v>210.91399999999999</v>
      </c>
      <c r="O32" s="8">
        <v>17.8429</v>
      </c>
      <c r="P32" s="23">
        <v>187.47</v>
      </c>
      <c r="Q32" s="8">
        <v>23.221800000000002</v>
      </c>
      <c r="R32" s="23">
        <v>133.91900000000001</v>
      </c>
      <c r="S32" s="8">
        <v>25.780200000000001</v>
      </c>
      <c r="T32" s="8">
        <v>71.023300000000006</v>
      </c>
      <c r="U32" s="8">
        <v>8.3582699999999992</v>
      </c>
      <c r="V32" s="8">
        <v>44.349200000000003</v>
      </c>
      <c r="W32" s="2">
        <v>4.9336099999999998</v>
      </c>
      <c r="X32" s="2">
        <v>0.86758000000000002</v>
      </c>
      <c r="Y32" s="23">
        <v>284.005</v>
      </c>
      <c r="Z32" s="8">
        <v>15.1839</v>
      </c>
    </row>
    <row r="33" spans="1:28" x14ac:dyDescent="0.2">
      <c r="A33" t="s">
        <v>148</v>
      </c>
      <c r="B33" s="23">
        <v>213120</v>
      </c>
      <c r="C33" s="23">
        <v>1153.8399999999999</v>
      </c>
      <c r="D33" s="8">
        <v>15.578799999999999</v>
      </c>
      <c r="E33" s="8">
        <v>95.550799999999995</v>
      </c>
      <c r="F33" s="23">
        <v>321.02699999999999</v>
      </c>
      <c r="G33" s="23">
        <v>529.96</v>
      </c>
      <c r="H33" s="23">
        <v>491.67700000000002</v>
      </c>
      <c r="I33" s="23">
        <v>784.35</v>
      </c>
      <c r="J33" s="23">
        <v>3145.41</v>
      </c>
      <c r="K33" s="23">
        <v>4585.91</v>
      </c>
      <c r="L33" s="23">
        <v>420.28300000000002</v>
      </c>
      <c r="M33" s="23">
        <v>1439.24</v>
      </c>
      <c r="N33" s="23">
        <v>212.98500000000001</v>
      </c>
      <c r="O33" s="8">
        <v>17.958100000000002</v>
      </c>
      <c r="P33" s="23">
        <v>185.60900000000001</v>
      </c>
      <c r="Q33" s="8">
        <v>22.709700000000002</v>
      </c>
      <c r="R33" s="23">
        <v>131.155</v>
      </c>
      <c r="S33" s="8">
        <v>25.492599999999999</v>
      </c>
      <c r="T33" s="8">
        <v>68.872299999999996</v>
      </c>
      <c r="U33" s="8">
        <v>8.2508400000000002</v>
      </c>
      <c r="V33" s="8">
        <v>44.570300000000003</v>
      </c>
      <c r="W33" s="2">
        <v>5.0054499999999997</v>
      </c>
      <c r="X33" s="2">
        <v>0.79561199999999999</v>
      </c>
      <c r="Y33" s="23">
        <v>258.93900000000002</v>
      </c>
      <c r="Z33" s="8">
        <v>13.646000000000001</v>
      </c>
    </row>
    <row r="34" spans="1:28" x14ac:dyDescent="0.2">
      <c r="B34" s="23"/>
      <c r="C34" s="23"/>
      <c r="D34" s="8"/>
      <c r="E34" s="8"/>
      <c r="F34" s="23"/>
      <c r="G34" s="23"/>
      <c r="H34" s="23"/>
      <c r="J34" s="23"/>
      <c r="K34" s="23"/>
      <c r="O34" s="8"/>
      <c r="Q34" s="8"/>
      <c r="S34" s="8"/>
      <c r="T34" s="8"/>
      <c r="U34" s="8"/>
      <c r="V34" s="8"/>
      <c r="W34" s="2"/>
      <c r="X34" s="2"/>
      <c r="Z34" s="8"/>
    </row>
    <row r="35" spans="1:28" x14ac:dyDescent="0.2">
      <c r="A35" t="s">
        <v>134</v>
      </c>
      <c r="B35" s="23">
        <f t="shared" ref="B35:Z35" si="4">AVERAGE(B24:B33)</f>
        <v>212510.6</v>
      </c>
      <c r="C35" s="23">
        <f t="shared" si="4"/>
        <v>1234.5980000000002</v>
      </c>
      <c r="D35" s="8">
        <f t="shared" si="4"/>
        <v>20.340780000000002</v>
      </c>
      <c r="E35" s="8">
        <f t="shared" si="4"/>
        <v>97.617609999999999</v>
      </c>
      <c r="F35" s="23">
        <f t="shared" si="4"/>
        <v>304.87590000000006</v>
      </c>
      <c r="G35" s="23">
        <f t="shared" si="4"/>
        <v>665.84179999999992</v>
      </c>
      <c r="H35" s="23">
        <f t="shared" si="4"/>
        <v>510.23609999999991</v>
      </c>
      <c r="I35" s="23">
        <f t="shared" si="4"/>
        <v>965.59210000000019</v>
      </c>
      <c r="J35" s="23">
        <f t="shared" si="4"/>
        <v>3786.5990000000006</v>
      </c>
      <c r="K35" s="23">
        <f t="shared" si="4"/>
        <v>5256.4</v>
      </c>
      <c r="L35" s="23">
        <f t="shared" si="4"/>
        <v>469.99610000000001</v>
      </c>
      <c r="M35" s="23">
        <f t="shared" si="4"/>
        <v>1589.8569999999997</v>
      </c>
      <c r="N35" s="23">
        <f t="shared" si="4"/>
        <v>237.80400000000003</v>
      </c>
      <c r="O35" s="8">
        <f t="shared" si="4"/>
        <v>19.323239999999998</v>
      </c>
      <c r="P35" s="23">
        <f t="shared" si="4"/>
        <v>217.24720000000002</v>
      </c>
      <c r="Q35" s="8">
        <f t="shared" si="4"/>
        <v>27.221260000000001</v>
      </c>
      <c r="R35" s="23">
        <f t="shared" si="4"/>
        <v>159.70320000000001</v>
      </c>
      <c r="S35" s="8">
        <f t="shared" si="4"/>
        <v>31.429259999999999</v>
      </c>
      <c r="T35" s="8">
        <f t="shared" si="4"/>
        <v>86.09348</v>
      </c>
      <c r="U35" s="8">
        <f t="shared" si="4"/>
        <v>10.310300999999999</v>
      </c>
      <c r="V35" s="8">
        <f t="shared" si="4"/>
        <v>55.656050000000008</v>
      </c>
      <c r="W35" s="2">
        <f t="shared" si="4"/>
        <v>6.1619440000000001</v>
      </c>
      <c r="X35" s="2">
        <f t="shared" si="4"/>
        <v>0.92641639999999992</v>
      </c>
      <c r="Y35" s="23">
        <f t="shared" si="4"/>
        <v>304.72659999999996</v>
      </c>
      <c r="Z35" s="8">
        <f t="shared" si="4"/>
        <v>16.546500000000002</v>
      </c>
    </row>
    <row r="36" spans="1:28" x14ac:dyDescent="0.2">
      <c r="A36" t="s">
        <v>135</v>
      </c>
      <c r="B36" s="23">
        <f t="shared" ref="B36:Z36" si="5">_xlfn.STDEV.S(B24:B33)</f>
        <v>662.9741406051304</v>
      </c>
      <c r="C36" s="23">
        <f t="shared" si="5"/>
        <v>51.847592208103329</v>
      </c>
      <c r="D36" s="23">
        <f t="shared" si="5"/>
        <v>2.9315048891501418</v>
      </c>
      <c r="E36" s="23">
        <f t="shared" si="5"/>
        <v>1.2037113002432678</v>
      </c>
      <c r="F36" s="23">
        <f t="shared" si="5"/>
        <v>8.5786650664437403</v>
      </c>
      <c r="G36" s="23">
        <f t="shared" si="5"/>
        <v>126.87213207337714</v>
      </c>
      <c r="H36" s="23">
        <f t="shared" si="5"/>
        <v>9.8001925769060403</v>
      </c>
      <c r="I36" s="23">
        <f t="shared" si="5"/>
        <v>94.821127362641207</v>
      </c>
      <c r="J36" s="23">
        <f t="shared" si="5"/>
        <v>353.79964755494041</v>
      </c>
      <c r="K36" s="23">
        <f t="shared" si="5"/>
        <v>383.22144781662041</v>
      </c>
      <c r="L36" s="23">
        <f t="shared" si="5"/>
        <v>29.943283470402655</v>
      </c>
      <c r="M36" s="23">
        <f t="shared" si="5"/>
        <v>90.737961925780809</v>
      </c>
      <c r="N36" s="23">
        <f t="shared" si="5"/>
        <v>15.130238574898064</v>
      </c>
      <c r="O36" s="23">
        <f t="shared" si="5"/>
        <v>0.86844419151594132</v>
      </c>
      <c r="P36" s="23">
        <f t="shared" si="5"/>
        <v>17.287486378559748</v>
      </c>
      <c r="Q36" s="23">
        <f t="shared" si="5"/>
        <v>2.395239540885675</v>
      </c>
      <c r="R36" s="23">
        <f t="shared" si="5"/>
        <v>15.074782045964488</v>
      </c>
      <c r="S36" s="23">
        <f t="shared" si="5"/>
        <v>3.1972110472166899</v>
      </c>
      <c r="T36" s="23">
        <f t="shared" si="5"/>
        <v>8.9225372340432916</v>
      </c>
      <c r="U36" s="23">
        <f t="shared" si="5"/>
        <v>1.1011515559474865</v>
      </c>
      <c r="V36" s="23">
        <f t="shared" si="5"/>
        <v>6.1082517093681954</v>
      </c>
      <c r="W36" s="23">
        <f t="shared" si="5"/>
        <v>0.64111039926746549</v>
      </c>
      <c r="X36" s="23">
        <f t="shared" si="5"/>
        <v>5.444649670435902E-2</v>
      </c>
      <c r="Y36" s="23">
        <f t="shared" si="5"/>
        <v>19.147945623486606</v>
      </c>
      <c r="Z36" s="23">
        <f t="shared" si="5"/>
        <v>1.1939552513483165</v>
      </c>
    </row>
    <row r="37" spans="1:28" x14ac:dyDescent="0.2">
      <c r="A37" s="24" t="s">
        <v>136</v>
      </c>
      <c r="B37" s="23">
        <f t="shared" ref="B37:Z37" si="6">5*B36</f>
        <v>3314.8707030256519</v>
      </c>
      <c r="C37" s="23">
        <f t="shared" si="6"/>
        <v>259.23796104051667</v>
      </c>
      <c r="D37" s="23">
        <f t="shared" si="6"/>
        <v>14.65752444575071</v>
      </c>
      <c r="E37" s="23">
        <f t="shared" si="6"/>
        <v>6.0185565012163389</v>
      </c>
      <c r="F37" s="23">
        <f t="shared" si="6"/>
        <v>42.893325332218701</v>
      </c>
      <c r="G37" s="23">
        <f t="shared" si="6"/>
        <v>634.36066036688567</v>
      </c>
      <c r="H37" s="23">
        <f t="shared" si="6"/>
        <v>49.000962884530203</v>
      </c>
      <c r="I37" s="23">
        <f t="shared" si="6"/>
        <v>474.10563681320605</v>
      </c>
      <c r="J37" s="23">
        <f t="shared" si="6"/>
        <v>1768.9982377747019</v>
      </c>
      <c r="K37" s="23">
        <f t="shared" si="6"/>
        <v>1916.1072390831021</v>
      </c>
      <c r="L37" s="23">
        <f t="shared" si="6"/>
        <v>149.71641735201328</v>
      </c>
      <c r="M37" s="23">
        <f t="shared" si="6"/>
        <v>453.68980962890407</v>
      </c>
      <c r="N37" s="23">
        <f t="shared" si="6"/>
        <v>75.65119287449032</v>
      </c>
      <c r="O37" s="23">
        <f t="shared" si="6"/>
        <v>4.3422209575797064</v>
      </c>
      <c r="P37" s="23">
        <f t="shared" si="6"/>
        <v>86.437431892798742</v>
      </c>
      <c r="Q37" s="23">
        <f t="shared" si="6"/>
        <v>11.976197704428376</v>
      </c>
      <c r="R37" s="23">
        <f t="shared" si="6"/>
        <v>75.373910229822442</v>
      </c>
      <c r="S37" s="23">
        <f t="shared" si="6"/>
        <v>15.98605523608345</v>
      </c>
      <c r="T37" s="23">
        <f t="shared" si="6"/>
        <v>44.612686170216456</v>
      </c>
      <c r="U37" s="23">
        <f t="shared" si="6"/>
        <v>5.5057577797374329</v>
      </c>
      <c r="V37" s="23">
        <f t="shared" si="6"/>
        <v>30.541258546840979</v>
      </c>
      <c r="W37" s="23">
        <f t="shared" si="6"/>
        <v>3.2055519963373276</v>
      </c>
      <c r="X37" s="23">
        <f t="shared" si="6"/>
        <v>0.27223248352179508</v>
      </c>
      <c r="Y37" s="23">
        <f t="shared" si="6"/>
        <v>95.739728117433032</v>
      </c>
      <c r="Z37" s="23">
        <f t="shared" si="6"/>
        <v>5.9697762567415822</v>
      </c>
    </row>
    <row r="38" spans="1:28" x14ac:dyDescent="0.2">
      <c r="A38" s="25" t="s">
        <v>137</v>
      </c>
      <c r="B38" s="23">
        <f t="shared" ref="B38:Z38" si="7">3*B36</f>
        <v>1988.9224218153913</v>
      </c>
      <c r="C38" s="23">
        <f t="shared" si="7"/>
        <v>155.54277662430999</v>
      </c>
      <c r="D38" s="23">
        <f t="shared" si="7"/>
        <v>8.7945146674504251</v>
      </c>
      <c r="E38" s="23">
        <f t="shared" si="7"/>
        <v>3.6111339007298033</v>
      </c>
      <c r="F38" s="23">
        <f t="shared" si="7"/>
        <v>25.735995199331221</v>
      </c>
      <c r="G38" s="23">
        <f t="shared" si="7"/>
        <v>380.61639622013143</v>
      </c>
      <c r="H38" s="23">
        <f t="shared" si="7"/>
        <v>29.400577730718119</v>
      </c>
      <c r="I38" s="23">
        <f t="shared" si="7"/>
        <v>284.46338208792361</v>
      </c>
      <c r="J38" s="23">
        <f t="shared" si="7"/>
        <v>1061.3989426648213</v>
      </c>
      <c r="K38" s="23">
        <f t="shared" si="7"/>
        <v>1149.6643434498612</v>
      </c>
      <c r="L38" s="23">
        <f t="shared" si="7"/>
        <v>89.829850411207957</v>
      </c>
      <c r="M38" s="23">
        <f t="shared" si="7"/>
        <v>272.2138857773424</v>
      </c>
      <c r="N38" s="23">
        <f t="shared" si="7"/>
        <v>45.390715724694189</v>
      </c>
      <c r="O38" s="23">
        <f t="shared" si="7"/>
        <v>2.6053325745478242</v>
      </c>
      <c r="P38" s="23">
        <f t="shared" si="7"/>
        <v>51.862459135679245</v>
      </c>
      <c r="Q38" s="23">
        <f t="shared" si="7"/>
        <v>7.1857186226570251</v>
      </c>
      <c r="R38" s="23">
        <f t="shared" si="7"/>
        <v>45.224346137893463</v>
      </c>
      <c r="S38" s="23">
        <f t="shared" si="7"/>
        <v>9.5916331416500693</v>
      </c>
      <c r="T38" s="23">
        <f t="shared" si="7"/>
        <v>26.767611702129877</v>
      </c>
      <c r="U38" s="23">
        <f t="shared" si="7"/>
        <v>3.3034546678424594</v>
      </c>
      <c r="V38" s="23">
        <f t="shared" si="7"/>
        <v>18.324755128104584</v>
      </c>
      <c r="W38" s="23">
        <f t="shared" si="7"/>
        <v>1.9233311978023964</v>
      </c>
      <c r="X38" s="23">
        <f t="shared" si="7"/>
        <v>0.16333949011307705</v>
      </c>
      <c r="Y38" s="23">
        <f t="shared" si="7"/>
        <v>57.443836870459819</v>
      </c>
      <c r="Z38" s="23">
        <f t="shared" si="7"/>
        <v>3.5818657540449497</v>
      </c>
    </row>
    <row r="40" spans="1:28" x14ac:dyDescent="0.2">
      <c r="A40" t="s">
        <v>149</v>
      </c>
    </row>
    <row r="41" spans="1:28" x14ac:dyDescent="0.2">
      <c r="A41" t="s">
        <v>150</v>
      </c>
      <c r="B41" s="23">
        <v>209952</v>
      </c>
      <c r="C41" s="23">
        <v>1528.9</v>
      </c>
      <c r="D41" s="8">
        <v>57.952399999999997</v>
      </c>
      <c r="E41" s="23">
        <v>102.658</v>
      </c>
      <c r="F41" s="23">
        <v>283.35599999999999</v>
      </c>
      <c r="G41" s="23">
        <v>1564.67</v>
      </c>
      <c r="H41" s="23">
        <v>550.41399999999999</v>
      </c>
      <c r="I41" s="23">
        <v>838.91399999999999</v>
      </c>
      <c r="J41" s="23">
        <v>4983.3599999999997</v>
      </c>
      <c r="K41" s="23">
        <v>5715.88</v>
      </c>
      <c r="L41" s="23">
        <v>450.62299999999999</v>
      </c>
      <c r="M41" s="23">
        <v>1413.62</v>
      </c>
      <c r="N41" s="23">
        <v>200.911</v>
      </c>
      <c r="O41" s="8">
        <v>18.138999999999999</v>
      </c>
      <c r="P41" s="23">
        <v>181.24100000000001</v>
      </c>
      <c r="Q41" s="8">
        <v>22.138200000000001</v>
      </c>
      <c r="R41" s="23">
        <v>132.672</v>
      </c>
      <c r="S41" s="8">
        <v>26.072900000000001</v>
      </c>
      <c r="T41" s="8">
        <v>73.028099999999995</v>
      </c>
      <c r="U41" s="8">
        <v>8.9106500000000004</v>
      </c>
      <c r="V41" s="8">
        <v>50.7742</v>
      </c>
      <c r="W41" s="2">
        <v>6.1586400000000001</v>
      </c>
      <c r="X41" s="2">
        <v>1.1805600000000001</v>
      </c>
      <c r="Y41" s="23">
        <v>368.9</v>
      </c>
      <c r="Z41" s="8">
        <v>14.9268</v>
      </c>
    </row>
    <row r="42" spans="1:28" x14ac:dyDescent="0.2">
      <c r="A42" t="s">
        <v>151</v>
      </c>
      <c r="B42" s="23">
        <v>208486</v>
      </c>
      <c r="C42" s="23">
        <v>1511.73</v>
      </c>
      <c r="D42" s="8">
        <v>57.7958</v>
      </c>
      <c r="E42" s="23">
        <v>103.04300000000001</v>
      </c>
      <c r="F42" s="23">
        <v>278.13</v>
      </c>
      <c r="G42" s="23">
        <v>1573.55</v>
      </c>
      <c r="H42" s="23">
        <v>553.40800000000002</v>
      </c>
      <c r="I42" s="23">
        <v>843.20600000000002</v>
      </c>
      <c r="J42" s="23">
        <v>5061.1099999999997</v>
      </c>
      <c r="K42" s="23">
        <v>5785</v>
      </c>
      <c r="L42" s="23">
        <v>453.19799999999998</v>
      </c>
      <c r="M42" s="23">
        <v>1431.66</v>
      </c>
      <c r="N42" s="23">
        <v>203.16399999999999</v>
      </c>
      <c r="O42" s="8">
        <v>18.396799999999999</v>
      </c>
      <c r="P42" s="23">
        <v>182.76</v>
      </c>
      <c r="Q42" s="8">
        <v>22.44</v>
      </c>
      <c r="R42" s="23">
        <v>132.626</v>
      </c>
      <c r="S42" s="8">
        <v>26.3704</v>
      </c>
      <c r="T42" s="8">
        <v>73.839299999999994</v>
      </c>
      <c r="U42" s="8">
        <v>9.0361100000000008</v>
      </c>
      <c r="V42" s="8">
        <v>50.908799999999999</v>
      </c>
      <c r="W42" s="2">
        <v>6.3727200000000002</v>
      </c>
      <c r="X42" s="2">
        <v>1.2434099999999999</v>
      </c>
      <c r="Y42" s="23">
        <v>375.29599999999999</v>
      </c>
      <c r="Z42" s="8">
        <v>14.99</v>
      </c>
    </row>
    <row r="43" spans="1:28" x14ac:dyDescent="0.2">
      <c r="A43" t="s">
        <v>152</v>
      </c>
      <c r="B43" s="23">
        <v>208905</v>
      </c>
      <c r="C43" s="23">
        <v>1553.11</v>
      </c>
      <c r="D43" s="8">
        <v>59.3857</v>
      </c>
      <c r="E43" s="23">
        <v>102.476</v>
      </c>
      <c r="F43" s="23">
        <v>288.89499999999998</v>
      </c>
      <c r="G43" s="23">
        <v>1572.77</v>
      </c>
      <c r="H43" s="23">
        <v>549.03099999999995</v>
      </c>
      <c r="I43" s="23">
        <v>840.75599999999997</v>
      </c>
      <c r="J43" s="23">
        <v>5060.6400000000003</v>
      </c>
      <c r="K43" s="23">
        <v>5764.45</v>
      </c>
      <c r="L43" s="23">
        <v>456.012</v>
      </c>
      <c r="M43" s="23">
        <v>1430.63</v>
      </c>
      <c r="N43" s="23">
        <v>201.50399999999999</v>
      </c>
      <c r="O43" s="8">
        <v>18.264099999999999</v>
      </c>
      <c r="P43" s="23">
        <v>182.417</v>
      </c>
      <c r="Q43" s="8">
        <v>22.577500000000001</v>
      </c>
      <c r="R43" s="23">
        <v>132.28899999999999</v>
      </c>
      <c r="S43" s="8">
        <v>26.2986</v>
      </c>
      <c r="T43" s="8">
        <v>73.008399999999995</v>
      </c>
      <c r="U43" s="8">
        <v>8.97288</v>
      </c>
      <c r="V43" s="8">
        <v>50.825600000000001</v>
      </c>
      <c r="W43" s="2">
        <v>6.1969399999999997</v>
      </c>
      <c r="X43" s="2">
        <v>1.1541399999999999</v>
      </c>
      <c r="Y43" s="23">
        <v>369.30500000000001</v>
      </c>
      <c r="Z43" s="8">
        <v>15.044499999999999</v>
      </c>
    </row>
    <row r="44" spans="1:28" x14ac:dyDescent="0.2">
      <c r="A44" t="s">
        <v>153</v>
      </c>
      <c r="B44" s="23">
        <v>209784</v>
      </c>
      <c r="C44" s="23">
        <v>1648.31</v>
      </c>
      <c r="D44" s="8">
        <v>58.865299999999998</v>
      </c>
      <c r="E44" s="23">
        <v>103.532</v>
      </c>
      <c r="F44" s="23">
        <v>283.66800000000001</v>
      </c>
      <c r="G44" s="23">
        <v>1601.46</v>
      </c>
      <c r="H44" s="23">
        <v>548.64200000000005</v>
      </c>
      <c r="I44" s="23">
        <v>839.44600000000003</v>
      </c>
      <c r="J44" s="23">
        <v>5088.12</v>
      </c>
      <c r="K44" s="23">
        <v>5766.67</v>
      </c>
      <c r="L44" s="23">
        <v>452.714</v>
      </c>
      <c r="M44" s="23">
        <v>1432.91</v>
      </c>
      <c r="N44" s="23">
        <v>198.089</v>
      </c>
      <c r="O44" s="8">
        <v>18.071999999999999</v>
      </c>
      <c r="P44" s="23">
        <v>179.46899999999999</v>
      </c>
      <c r="Q44" s="8">
        <v>22.595199999999998</v>
      </c>
      <c r="R44" s="23">
        <v>131.626</v>
      </c>
      <c r="S44" s="8">
        <v>26.337599999999998</v>
      </c>
      <c r="T44" s="8">
        <v>73.5428</v>
      </c>
      <c r="U44" s="8">
        <v>9.0227500000000003</v>
      </c>
      <c r="V44" s="8">
        <v>51.543599999999998</v>
      </c>
      <c r="W44" s="2">
        <v>6.2385900000000003</v>
      </c>
      <c r="X44" s="2">
        <v>1.2393400000000001</v>
      </c>
      <c r="Y44" s="23">
        <v>370.67599999999999</v>
      </c>
      <c r="Z44" s="8">
        <v>14.8889</v>
      </c>
      <c r="AB44" s="8"/>
    </row>
    <row r="45" spans="1:28" x14ac:dyDescent="0.2">
      <c r="A45" t="s">
        <v>154</v>
      </c>
      <c r="B45" s="23">
        <v>209644</v>
      </c>
      <c r="C45" s="23">
        <v>1476.74</v>
      </c>
      <c r="D45" s="8">
        <v>61.589300000000001</v>
      </c>
      <c r="E45" s="23">
        <v>103.77</v>
      </c>
      <c r="F45" s="23">
        <v>286.93599999999998</v>
      </c>
      <c r="G45" s="23">
        <v>1646</v>
      </c>
      <c r="H45" s="23">
        <v>548.65800000000002</v>
      </c>
      <c r="I45" s="23">
        <v>845.08100000000002</v>
      </c>
      <c r="J45" s="23">
        <v>5091.4799999999996</v>
      </c>
      <c r="K45" s="23">
        <v>5812.31</v>
      </c>
      <c r="L45" s="23">
        <v>451.58100000000002</v>
      </c>
      <c r="M45" s="23">
        <v>1435.24</v>
      </c>
      <c r="N45" s="23">
        <v>201.137</v>
      </c>
      <c r="O45" s="8">
        <v>18.412700000000001</v>
      </c>
      <c r="P45" s="23">
        <v>182.392</v>
      </c>
      <c r="Q45" s="8">
        <v>22.504100000000001</v>
      </c>
      <c r="R45" s="23">
        <v>134.37100000000001</v>
      </c>
      <c r="S45" s="8">
        <v>26.3704</v>
      </c>
      <c r="T45" s="8">
        <v>73.700900000000004</v>
      </c>
      <c r="U45" s="8">
        <v>8.9453600000000009</v>
      </c>
      <c r="V45" s="8">
        <v>52.038600000000002</v>
      </c>
      <c r="W45" s="2">
        <v>6.3649699999999996</v>
      </c>
      <c r="X45" s="2">
        <v>1.2274499999999999</v>
      </c>
      <c r="Y45" s="23">
        <v>364.56400000000002</v>
      </c>
      <c r="Z45" s="8">
        <v>14.6347</v>
      </c>
    </row>
    <row r="46" spans="1:28" x14ac:dyDescent="0.2">
      <c r="A46" t="s">
        <v>155</v>
      </c>
      <c r="B46" s="23">
        <v>210315</v>
      </c>
      <c r="C46" s="23">
        <v>1540.68</v>
      </c>
      <c r="D46" s="8">
        <v>59.704099999999997</v>
      </c>
      <c r="E46" s="23">
        <v>104.264</v>
      </c>
      <c r="F46" s="23">
        <v>285.92</v>
      </c>
      <c r="G46" s="23">
        <v>1618.91</v>
      </c>
      <c r="H46" s="23">
        <v>546.56700000000001</v>
      </c>
      <c r="I46" s="23">
        <v>828.64200000000005</v>
      </c>
      <c r="J46" s="23">
        <v>5012.88</v>
      </c>
      <c r="K46" s="23">
        <v>5697.81</v>
      </c>
      <c r="L46" s="23">
        <v>441.68099999999998</v>
      </c>
      <c r="M46" s="23">
        <v>1400.06</v>
      </c>
      <c r="N46" s="23">
        <v>195.05</v>
      </c>
      <c r="O46" s="8">
        <v>17.737500000000001</v>
      </c>
      <c r="P46" s="23">
        <v>176.94900000000001</v>
      </c>
      <c r="Q46" s="8">
        <v>22.229199999999999</v>
      </c>
      <c r="R46" s="23">
        <v>130.273</v>
      </c>
      <c r="S46" s="8">
        <v>25.979299999999999</v>
      </c>
      <c r="T46" s="8">
        <v>71.881299999999996</v>
      </c>
      <c r="U46" s="8">
        <v>8.8584399999999999</v>
      </c>
      <c r="V46" s="8">
        <v>50.960099999999997</v>
      </c>
      <c r="W46" s="2">
        <v>6.3711200000000003</v>
      </c>
      <c r="X46" s="2">
        <v>1.2050700000000001</v>
      </c>
      <c r="Y46" s="23">
        <v>352.67200000000003</v>
      </c>
      <c r="Z46" s="8">
        <v>14.464600000000001</v>
      </c>
    </row>
    <row r="47" spans="1:28" x14ac:dyDescent="0.2">
      <c r="A47" t="s">
        <v>156</v>
      </c>
      <c r="B47" s="23">
        <v>210936</v>
      </c>
      <c r="C47" s="23">
        <v>1571.36</v>
      </c>
      <c r="D47" s="8">
        <v>60.042000000000002</v>
      </c>
      <c r="E47" s="23">
        <v>102.84</v>
      </c>
      <c r="F47" s="23">
        <v>287.06799999999998</v>
      </c>
      <c r="G47" s="23">
        <v>1557.12</v>
      </c>
      <c r="H47" s="23">
        <v>547.154</v>
      </c>
      <c r="I47" s="23">
        <v>826.22500000000002</v>
      </c>
      <c r="J47" s="23">
        <v>5024.2299999999996</v>
      </c>
      <c r="K47" s="23">
        <v>5700.68</v>
      </c>
      <c r="L47" s="23">
        <v>444.68700000000001</v>
      </c>
      <c r="M47" s="23">
        <v>1399.88</v>
      </c>
      <c r="N47" s="23">
        <v>195.30099999999999</v>
      </c>
      <c r="O47" s="8">
        <v>18.1051</v>
      </c>
      <c r="P47" s="23">
        <v>178.71600000000001</v>
      </c>
      <c r="Q47" s="8">
        <v>22.299199999999999</v>
      </c>
      <c r="R47" s="23">
        <v>131.875</v>
      </c>
      <c r="S47" s="8">
        <v>25.712700000000002</v>
      </c>
      <c r="T47" s="8">
        <v>72.598100000000002</v>
      </c>
      <c r="U47" s="8">
        <v>8.9246099999999995</v>
      </c>
      <c r="V47" s="8">
        <v>51.578899999999997</v>
      </c>
      <c r="W47" s="2">
        <v>6.1875200000000001</v>
      </c>
      <c r="X47" s="2">
        <v>1.1408</v>
      </c>
      <c r="Y47" s="23">
        <v>355.41399999999999</v>
      </c>
      <c r="Z47" s="8">
        <v>14.701700000000001</v>
      </c>
    </row>
    <row r="48" spans="1:28" x14ac:dyDescent="0.2">
      <c r="A48" t="s">
        <v>157</v>
      </c>
      <c r="B48" s="23">
        <v>213491</v>
      </c>
      <c r="C48" s="23">
        <v>1597.01</v>
      </c>
      <c r="D48" s="8">
        <v>58.734299999999998</v>
      </c>
      <c r="E48" s="23">
        <v>103.15</v>
      </c>
      <c r="F48" s="23">
        <v>300.18700000000001</v>
      </c>
      <c r="G48" s="23">
        <v>1528.2</v>
      </c>
      <c r="H48" s="23">
        <v>544.39200000000005</v>
      </c>
      <c r="I48" s="23">
        <v>829.23199999999997</v>
      </c>
      <c r="J48" s="23">
        <v>4985.6899999999996</v>
      </c>
      <c r="K48" s="23">
        <v>5667.2</v>
      </c>
      <c r="L48" s="23">
        <v>441.84699999999998</v>
      </c>
      <c r="M48" s="23">
        <v>1400.7</v>
      </c>
      <c r="N48" s="23">
        <v>194.60499999999999</v>
      </c>
      <c r="O48" s="8">
        <v>17.8185</v>
      </c>
      <c r="P48" s="23">
        <v>177.67099999999999</v>
      </c>
      <c r="Q48" s="8">
        <v>22.337900000000001</v>
      </c>
      <c r="R48" s="23">
        <v>131.459</v>
      </c>
      <c r="S48" s="8">
        <v>25.908799999999999</v>
      </c>
      <c r="T48" s="8">
        <v>71.774699999999996</v>
      </c>
      <c r="U48" s="8">
        <v>8.8742000000000001</v>
      </c>
      <c r="V48" s="8">
        <v>50.088700000000003</v>
      </c>
      <c r="W48" s="2">
        <v>6.1913799999999997</v>
      </c>
      <c r="X48" s="2">
        <v>1.2008399999999999</v>
      </c>
      <c r="Y48" s="23">
        <v>357.06200000000001</v>
      </c>
      <c r="Z48" s="8">
        <v>14.7927</v>
      </c>
    </row>
    <row r="49" spans="1:26" x14ac:dyDescent="0.2">
      <c r="A49" t="s">
        <v>158</v>
      </c>
      <c r="B49" s="23">
        <v>211691</v>
      </c>
      <c r="C49" s="23">
        <v>1509.45</v>
      </c>
      <c r="D49" s="8">
        <v>58.112499999999997</v>
      </c>
      <c r="E49" s="23">
        <v>103.40300000000001</v>
      </c>
      <c r="F49" s="23">
        <v>284.48500000000001</v>
      </c>
      <c r="G49" s="23">
        <v>1496.17</v>
      </c>
      <c r="H49" s="23">
        <v>542.02700000000004</v>
      </c>
      <c r="I49" s="23">
        <v>829.87099999999998</v>
      </c>
      <c r="J49" s="23">
        <v>4936</v>
      </c>
      <c r="K49" s="23">
        <v>5617.83</v>
      </c>
      <c r="L49" s="23">
        <v>440.851</v>
      </c>
      <c r="M49" s="23">
        <v>1383.39</v>
      </c>
      <c r="N49" s="23">
        <v>196.989</v>
      </c>
      <c r="O49" s="8">
        <v>17.954699999999999</v>
      </c>
      <c r="P49" s="23">
        <v>177.60599999999999</v>
      </c>
      <c r="Q49" s="8">
        <v>22.0136</v>
      </c>
      <c r="R49" s="23">
        <v>131.52699999999999</v>
      </c>
      <c r="S49" s="8">
        <v>25.691199999999998</v>
      </c>
      <c r="T49" s="8">
        <v>71.317499999999995</v>
      </c>
      <c r="U49" s="8">
        <v>8.8574300000000008</v>
      </c>
      <c r="V49" s="8">
        <v>50.362000000000002</v>
      </c>
      <c r="W49" s="2">
        <v>6.2587999999999999</v>
      </c>
      <c r="X49" s="2">
        <v>1.1635899999999999</v>
      </c>
      <c r="Y49" s="23">
        <v>358.83</v>
      </c>
      <c r="Z49" s="8">
        <v>14.836399999999999</v>
      </c>
    </row>
    <row r="50" spans="1:26" x14ac:dyDescent="0.2">
      <c r="A50" t="s">
        <v>159</v>
      </c>
      <c r="B50" s="23">
        <v>212123</v>
      </c>
      <c r="C50" s="23">
        <v>1557.4</v>
      </c>
      <c r="D50" s="8">
        <v>57.198900000000002</v>
      </c>
      <c r="E50" s="23">
        <v>103.60899999999999</v>
      </c>
      <c r="F50" s="23">
        <v>299.44</v>
      </c>
      <c r="G50" s="23">
        <v>1495.77</v>
      </c>
      <c r="H50" s="23">
        <v>539.15300000000002</v>
      </c>
      <c r="I50" s="23">
        <v>824.245</v>
      </c>
      <c r="J50" s="23">
        <v>4931.03</v>
      </c>
      <c r="K50" s="23">
        <v>5566.46</v>
      </c>
      <c r="L50" s="23">
        <v>436.56200000000001</v>
      </c>
      <c r="M50" s="23">
        <v>1381.53</v>
      </c>
      <c r="N50" s="23">
        <v>192.471</v>
      </c>
      <c r="O50" s="8">
        <v>17.881599999999999</v>
      </c>
      <c r="P50" s="23">
        <v>176.345</v>
      </c>
      <c r="Q50" s="8">
        <v>21.844899999999999</v>
      </c>
      <c r="R50" s="23">
        <v>130.98599999999999</v>
      </c>
      <c r="S50" s="8">
        <v>25.6738</v>
      </c>
      <c r="T50" s="8">
        <v>72.115399999999994</v>
      </c>
      <c r="U50" s="8">
        <v>8.6995100000000001</v>
      </c>
      <c r="V50" s="8">
        <v>50.586399999999998</v>
      </c>
      <c r="W50" s="2">
        <v>6.2030200000000004</v>
      </c>
      <c r="X50" s="2">
        <v>1.21723</v>
      </c>
      <c r="Y50" s="23">
        <v>355.06400000000002</v>
      </c>
      <c r="Z50" s="8">
        <v>14.4443</v>
      </c>
    </row>
    <row r="51" spans="1:26" x14ac:dyDescent="0.2">
      <c r="B51" s="23"/>
      <c r="C51" s="23"/>
      <c r="D51" s="8"/>
      <c r="E51" s="23"/>
      <c r="F51" s="23"/>
      <c r="G51" s="23"/>
      <c r="H51" s="23"/>
      <c r="J51" s="23"/>
      <c r="K51" s="23"/>
      <c r="O51" s="8"/>
      <c r="Q51" s="8"/>
      <c r="S51" s="8"/>
      <c r="T51" s="8"/>
      <c r="U51" s="8"/>
      <c r="V51" s="8"/>
      <c r="W51" s="2"/>
      <c r="X51" s="2"/>
      <c r="Z51" s="8"/>
    </row>
    <row r="52" spans="1:26" x14ac:dyDescent="0.2">
      <c r="A52" t="s">
        <v>134</v>
      </c>
      <c r="B52" s="23">
        <f t="shared" ref="B52:Z52" si="8">AVERAGE(B41:B50)</f>
        <v>210532.7</v>
      </c>
      <c r="C52" s="23">
        <f t="shared" si="8"/>
        <v>1549.4690000000001</v>
      </c>
      <c r="D52" s="8">
        <f t="shared" si="8"/>
        <v>58.938029999999991</v>
      </c>
      <c r="E52" s="23">
        <f t="shared" si="8"/>
        <v>103.27450000000002</v>
      </c>
      <c r="F52" s="23">
        <f t="shared" si="8"/>
        <v>287.80849999999998</v>
      </c>
      <c r="G52" s="23">
        <f t="shared" si="8"/>
        <v>1565.462</v>
      </c>
      <c r="H52" s="23">
        <f t="shared" si="8"/>
        <v>546.94460000000004</v>
      </c>
      <c r="I52" s="23">
        <f t="shared" si="8"/>
        <v>834.56180000000006</v>
      </c>
      <c r="J52" s="23">
        <f t="shared" si="8"/>
        <v>5017.4539999999997</v>
      </c>
      <c r="K52" s="23">
        <f t="shared" si="8"/>
        <v>5709.4290000000001</v>
      </c>
      <c r="L52" s="23">
        <f t="shared" si="8"/>
        <v>446.97560000000004</v>
      </c>
      <c r="M52" s="23">
        <f t="shared" si="8"/>
        <v>1410.962</v>
      </c>
      <c r="N52" s="23">
        <f t="shared" si="8"/>
        <v>197.92209999999997</v>
      </c>
      <c r="O52" s="8">
        <f t="shared" si="8"/>
        <v>18.078199999999999</v>
      </c>
      <c r="P52" s="23">
        <f t="shared" si="8"/>
        <v>179.5566</v>
      </c>
      <c r="Q52" s="8">
        <f t="shared" si="8"/>
        <v>22.297979999999995</v>
      </c>
      <c r="R52" s="23">
        <f t="shared" si="8"/>
        <v>131.97040000000001</v>
      </c>
      <c r="S52" s="8">
        <f t="shared" si="8"/>
        <v>26.04157</v>
      </c>
      <c r="T52" s="8">
        <f t="shared" si="8"/>
        <v>72.680649999999986</v>
      </c>
      <c r="U52" s="8">
        <f t="shared" si="8"/>
        <v>8.9101940000000006</v>
      </c>
      <c r="V52" s="8">
        <f t="shared" si="8"/>
        <v>50.966690000000007</v>
      </c>
      <c r="W52" s="2">
        <f t="shared" si="8"/>
        <v>6.2543699999999998</v>
      </c>
      <c r="X52" s="2">
        <f t="shared" si="8"/>
        <v>1.1972429999999998</v>
      </c>
      <c r="Y52" s="23">
        <f t="shared" si="8"/>
        <v>362.7783</v>
      </c>
      <c r="Z52" s="8">
        <f t="shared" si="8"/>
        <v>14.772460000000001</v>
      </c>
    </row>
    <row r="53" spans="1:26" x14ac:dyDescent="0.2">
      <c r="A53" t="s">
        <v>135</v>
      </c>
      <c r="B53" s="23">
        <f t="shared" ref="B53:Z53" si="9">_xlfn.STDEV.S(B41:B50)</f>
        <v>1540.499056943705</v>
      </c>
      <c r="C53" s="23">
        <f t="shared" si="9"/>
        <v>48.76320754421306</v>
      </c>
      <c r="D53" s="23">
        <f t="shared" si="9"/>
        <v>1.293757594545611</v>
      </c>
      <c r="E53" s="23">
        <f t="shared" si="9"/>
        <v>0.54720466412891777</v>
      </c>
      <c r="F53" s="23">
        <f t="shared" si="9"/>
        <v>6.9623038691705119</v>
      </c>
      <c r="G53" s="23">
        <f t="shared" si="9"/>
        <v>49.300400899880003</v>
      </c>
      <c r="H53" s="23">
        <f t="shared" si="9"/>
        <v>4.1576738207800643</v>
      </c>
      <c r="I53" s="23">
        <f t="shared" si="9"/>
        <v>7.6589376373837466</v>
      </c>
      <c r="J53" s="23">
        <f t="shared" si="9"/>
        <v>58.29661629212378</v>
      </c>
      <c r="K53" s="23">
        <f t="shared" si="9"/>
        <v>77.075922519436844</v>
      </c>
      <c r="L53" s="23">
        <f t="shared" si="9"/>
        <v>6.6109678598859061</v>
      </c>
      <c r="M53" s="23">
        <f t="shared" si="9"/>
        <v>20.728051738860781</v>
      </c>
      <c r="N53" s="23">
        <f t="shared" si="9"/>
        <v>3.5949335784313612</v>
      </c>
      <c r="O53" s="23">
        <f t="shared" si="9"/>
        <v>0.2332947825296475</v>
      </c>
      <c r="P53" s="23">
        <f t="shared" si="9"/>
        <v>2.461005178557917</v>
      </c>
      <c r="Q53" s="23">
        <f t="shared" si="9"/>
        <v>0.24656195885731369</v>
      </c>
      <c r="R53" s="23">
        <f t="shared" si="9"/>
        <v>1.1166664875621786</v>
      </c>
      <c r="S53" s="23">
        <f t="shared" si="9"/>
        <v>0.2903279565135492</v>
      </c>
      <c r="T53" s="23">
        <f t="shared" si="9"/>
        <v>0.88185599006993465</v>
      </c>
      <c r="U53" s="23">
        <f t="shared" si="9"/>
        <v>9.720753025243363E-2</v>
      </c>
      <c r="V53" s="23">
        <f t="shared" si="9"/>
        <v>0.59610846039588705</v>
      </c>
      <c r="W53" s="23">
        <f t="shared" si="9"/>
        <v>8.4112491607634857E-2</v>
      </c>
      <c r="X53" s="23">
        <f t="shared" si="9"/>
        <v>3.6123584801191717E-2</v>
      </c>
      <c r="Y53" s="23">
        <f t="shared" si="9"/>
        <v>7.9335715937611102</v>
      </c>
      <c r="Z53" s="23">
        <f t="shared" si="9"/>
        <v>0.20807532396813494</v>
      </c>
    </row>
    <row r="54" spans="1:26" x14ac:dyDescent="0.2">
      <c r="A54" s="24" t="s">
        <v>136</v>
      </c>
      <c r="B54" s="23">
        <f t="shared" ref="B54:Z54" si="10">5*B53</f>
        <v>7702.495284718525</v>
      </c>
      <c r="C54" s="23">
        <f t="shared" si="10"/>
        <v>243.8160377210653</v>
      </c>
      <c r="D54" s="23">
        <f t="shared" si="10"/>
        <v>6.4687879727280553</v>
      </c>
      <c r="E54" s="23">
        <f t="shared" si="10"/>
        <v>2.736023320644589</v>
      </c>
      <c r="F54" s="23">
        <f t="shared" si="10"/>
        <v>34.81151934585256</v>
      </c>
      <c r="G54" s="23">
        <f t="shared" si="10"/>
        <v>246.50200449940002</v>
      </c>
      <c r="H54" s="23">
        <f t="shared" si="10"/>
        <v>20.788369103900322</v>
      </c>
      <c r="I54" s="23">
        <f t="shared" si="10"/>
        <v>38.294688186918734</v>
      </c>
      <c r="J54" s="23">
        <f t="shared" si="10"/>
        <v>291.48308146061891</v>
      </c>
      <c r="K54" s="23">
        <f t="shared" si="10"/>
        <v>385.37961259718423</v>
      </c>
      <c r="L54" s="23">
        <f t="shared" si="10"/>
        <v>33.054839299429531</v>
      </c>
      <c r="M54" s="23">
        <f t="shared" si="10"/>
        <v>103.64025869430391</v>
      </c>
      <c r="N54" s="23">
        <f t="shared" si="10"/>
        <v>17.974667892156805</v>
      </c>
      <c r="O54" s="23">
        <f t="shared" si="10"/>
        <v>1.1664739126482375</v>
      </c>
      <c r="P54" s="23">
        <f t="shared" si="10"/>
        <v>12.305025892789585</v>
      </c>
      <c r="Q54" s="23">
        <f t="shared" si="10"/>
        <v>1.2328097942865686</v>
      </c>
      <c r="R54" s="23">
        <f t="shared" si="10"/>
        <v>5.5833324378108928</v>
      </c>
      <c r="S54" s="23">
        <f t="shared" si="10"/>
        <v>1.4516397825677461</v>
      </c>
      <c r="T54" s="23">
        <f t="shared" si="10"/>
        <v>4.4092799503496733</v>
      </c>
      <c r="U54" s="23">
        <f t="shared" si="10"/>
        <v>0.48603765126216814</v>
      </c>
      <c r="V54" s="23">
        <f t="shared" si="10"/>
        <v>2.980542301979435</v>
      </c>
      <c r="W54" s="23">
        <f t="shared" si="10"/>
        <v>0.42056245803817427</v>
      </c>
      <c r="X54" s="23">
        <f t="shared" si="10"/>
        <v>0.18061792400595858</v>
      </c>
      <c r="Y54" s="23">
        <f t="shared" si="10"/>
        <v>39.667857968805549</v>
      </c>
      <c r="Z54" s="23">
        <f t="shared" si="10"/>
        <v>1.0403766198406748</v>
      </c>
    </row>
    <row r="55" spans="1:26" x14ac:dyDescent="0.2">
      <c r="A55" s="25" t="s">
        <v>137</v>
      </c>
      <c r="B55" s="23">
        <f t="shared" ref="B55:Z55" si="11">3*B53</f>
        <v>4621.497170831115</v>
      </c>
      <c r="C55" s="23">
        <f t="shared" si="11"/>
        <v>146.28962263263918</v>
      </c>
      <c r="D55" s="23">
        <f t="shared" si="11"/>
        <v>3.8812727836368328</v>
      </c>
      <c r="E55" s="23">
        <f t="shared" si="11"/>
        <v>1.6416139923867532</v>
      </c>
      <c r="F55" s="23">
        <f t="shared" si="11"/>
        <v>20.886911607511536</v>
      </c>
      <c r="G55" s="23">
        <f t="shared" si="11"/>
        <v>147.90120269964001</v>
      </c>
      <c r="H55" s="23">
        <f t="shared" si="11"/>
        <v>12.473021462340192</v>
      </c>
      <c r="I55" s="23">
        <f t="shared" si="11"/>
        <v>22.976812912151239</v>
      </c>
      <c r="J55" s="23">
        <f t="shared" si="11"/>
        <v>174.88984887637133</v>
      </c>
      <c r="K55" s="23">
        <f t="shared" si="11"/>
        <v>231.22776755831052</v>
      </c>
      <c r="L55" s="23">
        <f t="shared" si="11"/>
        <v>19.832903579657717</v>
      </c>
      <c r="M55" s="23">
        <f t="shared" si="11"/>
        <v>62.18415521658234</v>
      </c>
      <c r="N55" s="23">
        <f t="shared" si="11"/>
        <v>10.784800735294084</v>
      </c>
      <c r="O55" s="23">
        <f t="shared" si="11"/>
        <v>0.69988434758894247</v>
      </c>
      <c r="P55" s="23">
        <f t="shared" si="11"/>
        <v>7.383015535673751</v>
      </c>
      <c r="Q55" s="23">
        <f t="shared" si="11"/>
        <v>0.73968587657194107</v>
      </c>
      <c r="R55" s="23">
        <f t="shared" si="11"/>
        <v>3.3499994626865357</v>
      </c>
      <c r="S55" s="23">
        <f t="shared" si="11"/>
        <v>0.87098386954064755</v>
      </c>
      <c r="T55" s="23">
        <f t="shared" si="11"/>
        <v>2.6455679702098038</v>
      </c>
      <c r="U55" s="23">
        <f t="shared" si="11"/>
        <v>0.2916225907573009</v>
      </c>
      <c r="V55" s="23">
        <f t="shared" si="11"/>
        <v>1.7883253811876612</v>
      </c>
      <c r="W55" s="23">
        <f t="shared" si="11"/>
        <v>0.25233747482290458</v>
      </c>
      <c r="X55" s="23">
        <f t="shared" si="11"/>
        <v>0.10837075440357516</v>
      </c>
      <c r="Y55" s="23">
        <f t="shared" si="11"/>
        <v>23.800714781283332</v>
      </c>
      <c r="Z55" s="23">
        <f t="shared" si="11"/>
        <v>0.62422597190440476</v>
      </c>
    </row>
    <row r="57" spans="1:26" x14ac:dyDescent="0.2">
      <c r="A57" t="s">
        <v>160</v>
      </c>
    </row>
    <row r="58" spans="1:26" x14ac:dyDescent="0.2">
      <c r="A58" t="s">
        <v>161</v>
      </c>
      <c r="B58" s="23">
        <v>213478</v>
      </c>
      <c r="C58" s="23">
        <v>1449.94</v>
      </c>
      <c r="D58" s="8">
        <v>36.701099999999997</v>
      </c>
      <c r="E58" s="23">
        <v>102.989</v>
      </c>
      <c r="F58" s="23">
        <v>284.88</v>
      </c>
      <c r="G58" s="23">
        <v>1260.6400000000001</v>
      </c>
      <c r="H58" s="23">
        <v>518.46199999999999</v>
      </c>
      <c r="I58" s="23">
        <v>1116.95</v>
      </c>
      <c r="J58" s="23">
        <v>4389.01</v>
      </c>
      <c r="K58" s="23">
        <v>5826.51</v>
      </c>
      <c r="L58" s="23">
        <v>511.40899999999999</v>
      </c>
      <c r="M58" s="23">
        <v>1728.38</v>
      </c>
      <c r="N58" s="23">
        <v>260.78199999999998</v>
      </c>
      <c r="O58" s="8">
        <v>20.002199999999998</v>
      </c>
      <c r="P58" s="23">
        <v>242.68</v>
      </c>
      <c r="Q58" s="8">
        <v>30.7972</v>
      </c>
      <c r="R58" s="23">
        <v>182.40799999999999</v>
      </c>
      <c r="S58" s="8">
        <v>35.447099999999999</v>
      </c>
      <c r="T58" s="8">
        <v>98.445700000000002</v>
      </c>
      <c r="U58" s="8">
        <v>11.878500000000001</v>
      </c>
      <c r="V58" s="8">
        <v>63.779400000000003</v>
      </c>
      <c r="W58" s="2">
        <v>6.9064899999999998</v>
      </c>
      <c r="X58" s="2">
        <v>1.30925</v>
      </c>
      <c r="Y58" s="23">
        <v>419.358</v>
      </c>
      <c r="Z58" s="8">
        <v>20.5046</v>
      </c>
    </row>
    <row r="59" spans="1:26" x14ac:dyDescent="0.2">
      <c r="A59" t="s">
        <v>162</v>
      </c>
      <c r="B59" s="23">
        <v>210172</v>
      </c>
      <c r="C59" s="23">
        <v>1485.4</v>
      </c>
      <c r="D59" s="8">
        <v>37.926900000000003</v>
      </c>
      <c r="E59" s="23">
        <v>101.18899999999999</v>
      </c>
      <c r="F59" s="23">
        <v>274.53800000000001</v>
      </c>
      <c r="G59" s="23">
        <v>1370.27</v>
      </c>
      <c r="H59" s="23">
        <v>515.55100000000004</v>
      </c>
      <c r="I59" s="23">
        <v>1213.52</v>
      </c>
      <c r="J59" s="23">
        <v>4390.68</v>
      </c>
      <c r="K59" s="23">
        <v>5951.87</v>
      </c>
      <c r="L59" s="23">
        <v>536.30799999999999</v>
      </c>
      <c r="M59" s="23">
        <v>1835.25</v>
      </c>
      <c r="N59" s="23">
        <v>284.59500000000003</v>
      </c>
      <c r="O59" s="8">
        <v>20.776199999999999</v>
      </c>
      <c r="P59" s="23">
        <v>264.60300000000001</v>
      </c>
      <c r="Q59" s="8">
        <v>33.674399999999999</v>
      </c>
      <c r="R59" s="23">
        <v>201.09299999999999</v>
      </c>
      <c r="S59" s="8">
        <v>39.198300000000003</v>
      </c>
      <c r="T59" s="23">
        <v>108.59699999999999</v>
      </c>
      <c r="U59" s="8">
        <v>12.838900000000001</v>
      </c>
      <c r="V59" s="8">
        <v>68.017300000000006</v>
      </c>
      <c r="W59" s="2">
        <v>7.2466200000000001</v>
      </c>
      <c r="X59" s="2">
        <v>1.17248</v>
      </c>
      <c r="Y59" s="23">
        <v>382.678</v>
      </c>
      <c r="Z59" s="8">
        <v>20.147400000000001</v>
      </c>
    </row>
    <row r="60" spans="1:26" x14ac:dyDescent="0.2">
      <c r="A60" t="s">
        <v>163</v>
      </c>
      <c r="B60" s="23">
        <v>210785</v>
      </c>
      <c r="C60" s="23">
        <v>1439.02</v>
      </c>
      <c r="D60" s="8">
        <v>30.266400000000001</v>
      </c>
      <c r="E60" s="23">
        <v>102.125</v>
      </c>
      <c r="F60" s="23">
        <v>289.64600000000002</v>
      </c>
      <c r="G60" s="23">
        <v>1015.03</v>
      </c>
      <c r="H60" s="23">
        <v>509.99700000000001</v>
      </c>
      <c r="I60" s="23">
        <v>1205.3599999999999</v>
      </c>
      <c r="J60" s="23">
        <v>4367.59</v>
      </c>
      <c r="K60" s="23">
        <v>5975.49</v>
      </c>
      <c r="L60" s="23">
        <v>537.28599999999994</v>
      </c>
      <c r="M60" s="23">
        <v>1843.96</v>
      </c>
      <c r="N60" s="23">
        <v>281.42</v>
      </c>
      <c r="O60" s="8">
        <v>19.911799999999999</v>
      </c>
      <c r="P60" s="23">
        <v>261.29700000000003</v>
      </c>
      <c r="Q60" s="8">
        <v>33.360599999999998</v>
      </c>
      <c r="R60" s="23">
        <v>199.715</v>
      </c>
      <c r="S60" s="8">
        <v>38.683399999999999</v>
      </c>
      <c r="T60" s="23">
        <v>107.86199999999999</v>
      </c>
      <c r="U60" s="8">
        <v>12.7805</v>
      </c>
      <c r="V60" s="8">
        <v>67.946700000000007</v>
      </c>
      <c r="W60" s="2">
        <v>7.1526100000000001</v>
      </c>
      <c r="X60" s="2">
        <v>1.29972</v>
      </c>
      <c r="Y60" s="23">
        <v>415.16300000000001</v>
      </c>
      <c r="Z60" s="8">
        <v>22.825399999999998</v>
      </c>
    </row>
    <row r="61" spans="1:26" x14ac:dyDescent="0.2">
      <c r="A61" t="s">
        <v>164</v>
      </c>
      <c r="B61" s="23">
        <v>210998</v>
      </c>
      <c r="C61" s="23">
        <v>1381.45</v>
      </c>
      <c r="D61" s="8">
        <v>32.357399999999998</v>
      </c>
      <c r="E61" s="23">
        <v>101.58</v>
      </c>
      <c r="F61" s="23">
        <v>288.041</v>
      </c>
      <c r="G61" s="23">
        <v>1221.6099999999999</v>
      </c>
      <c r="H61" s="23">
        <v>510.85500000000002</v>
      </c>
      <c r="I61" s="23">
        <v>1145.42</v>
      </c>
      <c r="J61" s="23">
        <v>4393.79</v>
      </c>
      <c r="K61" s="23">
        <v>6007.25</v>
      </c>
      <c r="L61" s="23">
        <v>535.25</v>
      </c>
      <c r="M61" s="23">
        <v>1800.89</v>
      </c>
      <c r="N61" s="23">
        <v>273.005</v>
      </c>
      <c r="O61" s="8">
        <v>20.490300000000001</v>
      </c>
      <c r="P61" s="23">
        <v>247.535</v>
      </c>
      <c r="Q61" s="8">
        <v>31.162700000000001</v>
      </c>
      <c r="R61" s="23">
        <v>185.86199999999999</v>
      </c>
      <c r="S61" s="8">
        <v>36.520200000000003</v>
      </c>
      <c r="T61" s="23">
        <v>100.346</v>
      </c>
      <c r="U61" s="8">
        <v>11.9573</v>
      </c>
      <c r="V61" s="8">
        <v>65.135400000000004</v>
      </c>
      <c r="W61" s="2">
        <v>6.8661599999999998</v>
      </c>
      <c r="X61" s="2">
        <v>1.21279</v>
      </c>
      <c r="Y61" s="23">
        <v>370.52</v>
      </c>
      <c r="Z61" s="8">
        <v>21.593599999999999</v>
      </c>
    </row>
    <row r="62" spans="1:26" x14ac:dyDescent="0.2">
      <c r="A62" t="s">
        <v>165</v>
      </c>
      <c r="B62" s="23">
        <v>211482</v>
      </c>
      <c r="C62" s="23">
        <v>1417.09</v>
      </c>
      <c r="D62" s="8">
        <v>27.632899999999999</v>
      </c>
      <c r="E62" s="23">
        <v>102.809</v>
      </c>
      <c r="F62" s="23">
        <v>292.67500000000001</v>
      </c>
      <c r="G62" s="23">
        <v>919.24800000000005</v>
      </c>
      <c r="H62" s="23">
        <v>513.23800000000006</v>
      </c>
      <c r="I62" s="23">
        <v>1105.17</v>
      </c>
      <c r="J62" s="23">
        <v>4300.42</v>
      </c>
      <c r="K62" s="23">
        <v>5846.21</v>
      </c>
      <c r="L62" s="23">
        <v>520.024</v>
      </c>
      <c r="M62" s="23">
        <v>1755.03</v>
      </c>
      <c r="N62" s="23">
        <v>260.40899999999999</v>
      </c>
      <c r="O62" s="8">
        <v>19.9666</v>
      </c>
      <c r="P62" s="23">
        <v>236.87899999999999</v>
      </c>
      <c r="Q62" s="8">
        <v>30.364000000000001</v>
      </c>
      <c r="R62" s="23">
        <v>179.44800000000001</v>
      </c>
      <c r="S62" s="8">
        <v>35.104799999999997</v>
      </c>
      <c r="T62" s="8">
        <v>98.356700000000004</v>
      </c>
      <c r="U62" s="8">
        <v>11.7516</v>
      </c>
      <c r="V62" s="8">
        <v>61.990600000000001</v>
      </c>
      <c r="W62" s="2">
        <v>6.5879599999999998</v>
      </c>
      <c r="X62" s="2">
        <v>1.24525</v>
      </c>
      <c r="Y62" s="23">
        <v>397.86399999999998</v>
      </c>
      <c r="Z62" s="8">
        <v>22.086099999999998</v>
      </c>
    </row>
    <row r="63" spans="1:26" x14ac:dyDescent="0.2">
      <c r="A63" t="s">
        <v>166</v>
      </c>
      <c r="B63" s="23">
        <v>211285</v>
      </c>
      <c r="C63" s="23">
        <v>1450.02</v>
      </c>
      <c r="D63" s="8">
        <v>34.247799999999998</v>
      </c>
      <c r="E63" s="23">
        <v>101.241</v>
      </c>
      <c r="F63" s="23">
        <v>280.13099999999997</v>
      </c>
      <c r="G63" s="23">
        <v>1455.98</v>
      </c>
      <c r="H63" s="23">
        <v>514.08900000000006</v>
      </c>
      <c r="I63" s="23">
        <v>1006.16</v>
      </c>
      <c r="J63" s="23">
        <v>4313.5600000000004</v>
      </c>
      <c r="K63" s="23">
        <v>5850.72</v>
      </c>
      <c r="L63" s="23">
        <v>509.53</v>
      </c>
      <c r="M63" s="23">
        <v>1689.52</v>
      </c>
      <c r="N63" s="23">
        <v>242.88800000000001</v>
      </c>
      <c r="O63" s="8">
        <v>21.169699999999999</v>
      </c>
      <c r="P63" s="23">
        <v>220.75700000000001</v>
      </c>
      <c r="Q63" s="8">
        <v>27.758400000000002</v>
      </c>
      <c r="R63" s="23">
        <v>165.471</v>
      </c>
      <c r="S63" s="8">
        <v>32.139299999999999</v>
      </c>
      <c r="T63" s="8">
        <v>88.659199999999998</v>
      </c>
      <c r="U63" s="8">
        <v>10.5641</v>
      </c>
      <c r="V63" s="8">
        <v>57.514800000000001</v>
      </c>
      <c r="W63" s="2">
        <v>6.1132999999999997</v>
      </c>
      <c r="X63" s="2">
        <v>1.0172099999999999</v>
      </c>
      <c r="Y63" s="23">
        <v>317.298</v>
      </c>
      <c r="Z63" s="8">
        <v>18.8994</v>
      </c>
    </row>
    <row r="64" spans="1:26" x14ac:dyDescent="0.2">
      <c r="A64" t="s">
        <v>167</v>
      </c>
      <c r="B64" s="23">
        <v>211200</v>
      </c>
      <c r="C64" s="23">
        <v>1474.37</v>
      </c>
      <c r="D64" s="8">
        <v>30.2502</v>
      </c>
      <c r="E64" s="23">
        <v>102.48399999999999</v>
      </c>
      <c r="F64" s="23">
        <v>295.947</v>
      </c>
      <c r="G64" s="23">
        <v>1209.1500000000001</v>
      </c>
      <c r="H64" s="23">
        <v>508.19900000000001</v>
      </c>
      <c r="I64" s="23">
        <v>1114.9000000000001</v>
      </c>
      <c r="J64" s="23">
        <v>4323.2700000000004</v>
      </c>
      <c r="K64" s="23">
        <v>5955.57</v>
      </c>
      <c r="L64" s="23">
        <v>531.26</v>
      </c>
      <c r="M64" s="23">
        <v>1791.68</v>
      </c>
      <c r="N64" s="23">
        <v>269.40499999999997</v>
      </c>
      <c r="O64" s="8">
        <v>20.726700000000001</v>
      </c>
      <c r="P64" s="23">
        <v>243.33099999999999</v>
      </c>
      <c r="Q64" s="8">
        <v>30.974699999999999</v>
      </c>
      <c r="R64" s="23">
        <v>185.029</v>
      </c>
      <c r="S64" s="8">
        <v>36.017899999999997</v>
      </c>
      <c r="T64" s="8">
        <v>99.371399999999994</v>
      </c>
      <c r="U64" s="8">
        <v>11.8401</v>
      </c>
      <c r="V64" s="8">
        <v>63.049900000000001</v>
      </c>
      <c r="W64" s="2">
        <v>6.6979300000000004</v>
      </c>
      <c r="X64" s="2">
        <v>1.09755</v>
      </c>
      <c r="Y64" s="23">
        <v>334.34199999999998</v>
      </c>
      <c r="Z64" s="8">
        <v>20.2623</v>
      </c>
    </row>
    <row r="65" spans="1:26" x14ac:dyDescent="0.2">
      <c r="A65" t="s">
        <v>168</v>
      </c>
      <c r="B65" s="23">
        <v>210804</v>
      </c>
      <c r="C65" s="23">
        <v>1408.45</v>
      </c>
      <c r="D65" s="8">
        <v>24.667000000000002</v>
      </c>
      <c r="E65" s="23">
        <v>100.934</v>
      </c>
      <c r="F65" s="23">
        <v>308.98899999999998</v>
      </c>
      <c r="G65" s="23">
        <v>819.43799999999999</v>
      </c>
      <c r="H65" s="23">
        <v>509.00400000000002</v>
      </c>
      <c r="I65" s="23">
        <v>1020.18</v>
      </c>
      <c r="J65" s="23">
        <v>3948.47</v>
      </c>
      <c r="K65" s="23">
        <v>5491.71</v>
      </c>
      <c r="L65" s="23">
        <v>488.80200000000002</v>
      </c>
      <c r="M65" s="23">
        <v>1640.98</v>
      </c>
      <c r="N65" s="23">
        <v>243.82400000000001</v>
      </c>
      <c r="O65" s="8">
        <v>19.545200000000001</v>
      </c>
      <c r="P65" s="23">
        <v>221.905</v>
      </c>
      <c r="Q65" s="8">
        <v>28.047999999999998</v>
      </c>
      <c r="R65" s="23">
        <v>167.50399999999999</v>
      </c>
      <c r="S65" s="8">
        <v>32.765500000000003</v>
      </c>
      <c r="T65" s="8">
        <v>90.363200000000006</v>
      </c>
      <c r="U65" s="8">
        <v>11.0528</v>
      </c>
      <c r="V65" s="8">
        <v>57.498899999999999</v>
      </c>
      <c r="W65" s="2">
        <v>6.2702799999999996</v>
      </c>
      <c r="X65" s="2">
        <v>1.1406099999999999</v>
      </c>
      <c r="Y65" s="23">
        <v>362.44600000000003</v>
      </c>
      <c r="Z65" s="8">
        <v>20.705200000000001</v>
      </c>
    </row>
    <row r="66" spans="1:26" x14ac:dyDescent="0.2">
      <c r="A66" t="s">
        <v>169</v>
      </c>
      <c r="B66" s="23">
        <v>211799</v>
      </c>
      <c r="C66" s="23">
        <v>1313.67</v>
      </c>
      <c r="D66" s="8">
        <v>23.078099999999999</v>
      </c>
      <c r="E66" s="23">
        <v>98.659800000000004</v>
      </c>
      <c r="F66" s="23">
        <v>292.42</v>
      </c>
      <c r="G66" s="23">
        <v>745.13099999999997</v>
      </c>
      <c r="H66" s="23">
        <v>508.39299999999997</v>
      </c>
      <c r="I66" s="23">
        <v>980.57399999999996</v>
      </c>
      <c r="J66" s="23">
        <v>3775.77</v>
      </c>
      <c r="K66" s="23">
        <v>5250.14</v>
      </c>
      <c r="L66" s="23">
        <v>463.68599999999998</v>
      </c>
      <c r="M66" s="23">
        <v>1549.83</v>
      </c>
      <c r="N66" s="23">
        <v>232.285</v>
      </c>
      <c r="O66" s="8">
        <v>19.040600000000001</v>
      </c>
      <c r="P66" s="23">
        <v>213.03899999999999</v>
      </c>
      <c r="Q66" s="8">
        <v>26.872299999999999</v>
      </c>
      <c r="R66" s="23">
        <v>160.1</v>
      </c>
      <c r="S66" s="8">
        <v>31.2605</v>
      </c>
      <c r="T66" s="8">
        <v>86.592299999999994</v>
      </c>
      <c r="U66" s="8">
        <v>10.4885</v>
      </c>
      <c r="V66" s="8">
        <v>57.254600000000003</v>
      </c>
      <c r="W66" s="2">
        <v>6.1653099999999998</v>
      </c>
      <c r="X66" s="2">
        <v>1.0347500000000001</v>
      </c>
      <c r="Y66" s="23">
        <v>324.48500000000001</v>
      </c>
      <c r="Z66" s="8">
        <v>19.475000000000001</v>
      </c>
    </row>
    <row r="67" spans="1:26" x14ac:dyDescent="0.2">
      <c r="A67" t="s">
        <v>170</v>
      </c>
      <c r="B67" s="23">
        <v>211032</v>
      </c>
      <c r="C67" s="23">
        <v>1219.5</v>
      </c>
      <c r="D67" s="8">
        <v>22.283999999999999</v>
      </c>
      <c r="E67" s="23">
        <v>97.162599999999998</v>
      </c>
      <c r="F67" s="23">
        <v>289.89600000000002</v>
      </c>
      <c r="G67" s="23">
        <v>668.76800000000003</v>
      </c>
      <c r="H67" s="23">
        <v>498.97500000000002</v>
      </c>
      <c r="I67" s="23">
        <v>943.40300000000002</v>
      </c>
      <c r="J67" s="23">
        <v>3594.22</v>
      </c>
      <c r="K67" s="23">
        <v>5013.07</v>
      </c>
      <c r="L67" s="23">
        <v>444.95699999999999</v>
      </c>
      <c r="M67" s="23">
        <v>1501.35</v>
      </c>
      <c r="N67" s="23">
        <v>225.32599999999999</v>
      </c>
      <c r="O67" s="8">
        <v>18.4404</v>
      </c>
      <c r="P67" s="23">
        <v>206.69499999999999</v>
      </c>
      <c r="Q67" s="8">
        <v>25.9161</v>
      </c>
      <c r="R67" s="23">
        <v>153.066</v>
      </c>
      <c r="S67" s="8">
        <v>30.173500000000001</v>
      </c>
      <c r="T67" s="8">
        <v>83.984999999999999</v>
      </c>
      <c r="U67" s="8">
        <v>10.0959</v>
      </c>
      <c r="V67" s="8">
        <v>55.205300000000001</v>
      </c>
      <c r="W67" s="2">
        <v>6.1018999999999997</v>
      </c>
      <c r="X67" s="2">
        <v>1.01233</v>
      </c>
      <c r="Y67" s="23">
        <v>327.17399999999998</v>
      </c>
      <c r="Z67" s="8">
        <v>19.0473</v>
      </c>
    </row>
    <row r="68" spans="1:26" x14ac:dyDescent="0.2">
      <c r="B68" s="23"/>
      <c r="C68" s="23"/>
      <c r="D68" s="8"/>
      <c r="E68" s="23"/>
      <c r="F68" s="23"/>
      <c r="G68" s="23"/>
      <c r="H68" s="23"/>
      <c r="J68" s="23"/>
      <c r="K68" s="23"/>
      <c r="O68" s="8"/>
      <c r="Q68" s="8"/>
      <c r="S68" s="8"/>
      <c r="T68" s="8"/>
      <c r="U68" s="8"/>
      <c r="V68" s="8"/>
      <c r="W68" s="2"/>
      <c r="X68" s="2"/>
      <c r="Z68" s="8"/>
    </row>
    <row r="69" spans="1:26" x14ac:dyDescent="0.2">
      <c r="A69" t="s">
        <v>134</v>
      </c>
      <c r="B69" s="23">
        <f t="shared" ref="B69:Z69" si="12">AVERAGE(B58:B67)</f>
        <v>211303.5</v>
      </c>
      <c r="C69" s="23">
        <f t="shared" si="12"/>
        <v>1403.8910000000001</v>
      </c>
      <c r="D69" s="8">
        <f t="shared" si="12"/>
        <v>29.941179999999996</v>
      </c>
      <c r="E69" s="23">
        <f t="shared" si="12"/>
        <v>101.11734</v>
      </c>
      <c r="F69" s="23">
        <f t="shared" si="12"/>
        <v>289.71630000000005</v>
      </c>
      <c r="G69" s="23">
        <f t="shared" si="12"/>
        <v>1068.5264999999997</v>
      </c>
      <c r="H69" s="23">
        <f t="shared" si="12"/>
        <v>510.67630000000008</v>
      </c>
      <c r="I69" s="23">
        <f t="shared" si="12"/>
        <v>1085.1637000000001</v>
      </c>
      <c r="J69" s="23">
        <f t="shared" si="12"/>
        <v>4179.6779999999999</v>
      </c>
      <c r="K69" s="23">
        <f t="shared" si="12"/>
        <v>5716.8540000000003</v>
      </c>
      <c r="L69" s="23">
        <f t="shared" si="12"/>
        <v>507.85119999999995</v>
      </c>
      <c r="M69" s="23">
        <f t="shared" si="12"/>
        <v>1713.6869999999999</v>
      </c>
      <c r="N69" s="23">
        <f t="shared" si="12"/>
        <v>257.39389999999997</v>
      </c>
      <c r="O69" s="8">
        <f t="shared" si="12"/>
        <v>20.006970000000003</v>
      </c>
      <c r="P69" s="23">
        <f t="shared" si="12"/>
        <v>235.87209999999999</v>
      </c>
      <c r="Q69" s="8">
        <f t="shared" si="12"/>
        <v>29.89284</v>
      </c>
      <c r="R69" s="23">
        <f t="shared" si="12"/>
        <v>177.96959999999996</v>
      </c>
      <c r="S69" s="8">
        <f t="shared" si="12"/>
        <v>34.731049999999996</v>
      </c>
      <c r="T69" s="8">
        <f t="shared" si="12"/>
        <v>96.257849999999991</v>
      </c>
      <c r="U69" s="8">
        <f t="shared" si="12"/>
        <v>11.52482</v>
      </c>
      <c r="V69" s="8">
        <f t="shared" si="12"/>
        <v>61.739289999999997</v>
      </c>
      <c r="W69" s="2">
        <f t="shared" si="12"/>
        <v>6.6108560000000001</v>
      </c>
      <c r="X69" s="2">
        <f t="shared" si="12"/>
        <v>1.1541940000000002</v>
      </c>
      <c r="Y69" s="23">
        <f t="shared" si="12"/>
        <v>365.13280000000003</v>
      </c>
      <c r="Z69" s="8">
        <f t="shared" si="12"/>
        <v>20.55463</v>
      </c>
    </row>
    <row r="70" spans="1:26" x14ac:dyDescent="0.2">
      <c r="A70" t="s">
        <v>135</v>
      </c>
      <c r="B70" s="23">
        <f t="shared" ref="B70:Z70" si="13">_xlfn.STDEV.S(B58:B67)</f>
        <v>880.8180856453846</v>
      </c>
      <c r="C70" s="23">
        <f t="shared" si="13"/>
        <v>81.603318621242352</v>
      </c>
      <c r="D70" s="23">
        <f t="shared" si="13"/>
        <v>5.5069047821399231</v>
      </c>
      <c r="E70" s="23">
        <f t="shared" si="13"/>
        <v>1.8617652628024233</v>
      </c>
      <c r="F70" s="23">
        <f t="shared" si="13"/>
        <v>9.2784991368934921</v>
      </c>
      <c r="G70" s="23">
        <f t="shared" si="13"/>
        <v>273.42864450254746</v>
      </c>
      <c r="H70" s="23">
        <f t="shared" si="13"/>
        <v>5.314022520129595</v>
      </c>
      <c r="I70" s="23">
        <f t="shared" si="13"/>
        <v>93.302225594569833</v>
      </c>
      <c r="J70" s="23">
        <f t="shared" si="13"/>
        <v>294.76509724034696</v>
      </c>
      <c r="K70" s="23">
        <f t="shared" si="13"/>
        <v>345.43715981669112</v>
      </c>
      <c r="L70" s="23">
        <f t="shared" si="13"/>
        <v>32.330985742266911</v>
      </c>
      <c r="M70" s="23">
        <f t="shared" si="13"/>
        <v>117.93005761891246</v>
      </c>
      <c r="N70" s="23">
        <f t="shared" si="13"/>
        <v>20.491371433145009</v>
      </c>
      <c r="O70" s="23">
        <f t="shared" si="13"/>
        <v>0.83713989943271827</v>
      </c>
      <c r="P70" s="23">
        <f t="shared" si="13"/>
        <v>19.740285039313225</v>
      </c>
      <c r="Q70" s="23">
        <f t="shared" si="13"/>
        <v>2.6467122444438282</v>
      </c>
      <c r="R70" s="23">
        <f t="shared" si="13"/>
        <v>16.147995742162209</v>
      </c>
      <c r="S70" s="23">
        <f t="shared" si="13"/>
        <v>3.0638281168245136</v>
      </c>
      <c r="T70" s="23">
        <f t="shared" si="13"/>
        <v>8.5572712894096998</v>
      </c>
      <c r="U70" s="23">
        <f t="shared" si="13"/>
        <v>0.9444607489050153</v>
      </c>
      <c r="V70" s="23">
        <f t="shared" si="13"/>
        <v>4.6434482939705264</v>
      </c>
      <c r="W70" s="23">
        <f t="shared" si="13"/>
        <v>0.43198256084142012</v>
      </c>
      <c r="X70" s="23">
        <f t="shared" si="13"/>
        <v>0.11246194005084566</v>
      </c>
      <c r="Y70" s="23">
        <f t="shared" si="13"/>
        <v>38.279897741068574</v>
      </c>
      <c r="Z70" s="23">
        <f t="shared" si="13"/>
        <v>1.2925063447512435</v>
      </c>
    </row>
    <row r="71" spans="1:26" x14ac:dyDescent="0.2">
      <c r="A71" s="24" t="s">
        <v>136</v>
      </c>
      <c r="B71" s="23">
        <f t="shared" ref="B71:Z71" si="14">5*B70</f>
        <v>4404.090428226923</v>
      </c>
      <c r="C71" s="23">
        <f t="shared" si="14"/>
        <v>408.01659310621176</v>
      </c>
      <c r="D71" s="23">
        <f t="shared" si="14"/>
        <v>27.534523910699615</v>
      </c>
      <c r="E71" s="23">
        <f t="shared" si="14"/>
        <v>9.3088263140121157</v>
      </c>
      <c r="F71" s="23">
        <f t="shared" si="14"/>
        <v>46.392495684467463</v>
      </c>
      <c r="G71" s="23">
        <f t="shared" si="14"/>
        <v>1367.1432225127373</v>
      </c>
      <c r="H71" s="23">
        <f t="shared" si="14"/>
        <v>26.570112600647974</v>
      </c>
      <c r="I71" s="23">
        <f t="shared" si="14"/>
        <v>466.51112797284918</v>
      </c>
      <c r="J71" s="23">
        <f t="shared" si="14"/>
        <v>1473.8254862017347</v>
      </c>
      <c r="K71" s="23">
        <f t="shared" si="14"/>
        <v>1727.1857990834555</v>
      </c>
      <c r="L71" s="23">
        <f t="shared" si="14"/>
        <v>161.65492871133455</v>
      </c>
      <c r="M71" s="23">
        <f t="shared" si="14"/>
        <v>589.65028809456226</v>
      </c>
      <c r="N71" s="23">
        <f t="shared" si="14"/>
        <v>102.45685716572504</v>
      </c>
      <c r="O71" s="23">
        <f t="shared" si="14"/>
        <v>4.1856994971635917</v>
      </c>
      <c r="P71" s="23">
        <f t="shared" si="14"/>
        <v>98.70142519656612</v>
      </c>
      <c r="Q71" s="23">
        <f t="shared" si="14"/>
        <v>13.233561222219141</v>
      </c>
      <c r="R71" s="23">
        <f t="shared" si="14"/>
        <v>80.739978710811044</v>
      </c>
      <c r="S71" s="23">
        <f t="shared" si="14"/>
        <v>15.319140584122568</v>
      </c>
      <c r="T71" s="23">
        <f t="shared" si="14"/>
        <v>42.786356447048497</v>
      </c>
      <c r="U71" s="23">
        <f t="shared" si="14"/>
        <v>4.7223037445250764</v>
      </c>
      <c r="V71" s="23">
        <f t="shared" si="14"/>
        <v>23.217241469852631</v>
      </c>
      <c r="W71" s="23">
        <f t="shared" si="14"/>
        <v>2.1599128042071007</v>
      </c>
      <c r="X71" s="23">
        <f t="shared" si="14"/>
        <v>0.56230970025422833</v>
      </c>
      <c r="Y71" s="23">
        <f t="shared" si="14"/>
        <v>191.39948870534286</v>
      </c>
      <c r="Z71" s="23">
        <f t="shared" si="14"/>
        <v>6.4625317237562179</v>
      </c>
    </row>
    <row r="72" spans="1:26" x14ac:dyDescent="0.2">
      <c r="A72" s="25" t="s">
        <v>137</v>
      </c>
      <c r="B72" s="23">
        <f t="shared" ref="B72:Z72" si="15">3*B70</f>
        <v>2642.4542569361538</v>
      </c>
      <c r="C72" s="23">
        <f t="shared" si="15"/>
        <v>244.80995586372705</v>
      </c>
      <c r="D72" s="23">
        <f t="shared" si="15"/>
        <v>16.520714346419769</v>
      </c>
      <c r="E72" s="23">
        <f t="shared" si="15"/>
        <v>5.5852957884072696</v>
      </c>
      <c r="F72" s="23">
        <f t="shared" si="15"/>
        <v>27.835497410680475</v>
      </c>
      <c r="G72" s="23">
        <f t="shared" si="15"/>
        <v>820.28593350764231</v>
      </c>
      <c r="H72" s="23">
        <f t="shared" si="15"/>
        <v>15.942067560388786</v>
      </c>
      <c r="I72" s="23">
        <f t="shared" si="15"/>
        <v>279.90667678370949</v>
      </c>
      <c r="J72" s="23">
        <f t="shared" si="15"/>
        <v>884.29529172104094</v>
      </c>
      <c r="K72" s="23">
        <f t="shared" si="15"/>
        <v>1036.3114794500734</v>
      </c>
      <c r="L72" s="23">
        <f t="shared" si="15"/>
        <v>96.992957226800741</v>
      </c>
      <c r="M72" s="23">
        <f t="shared" si="15"/>
        <v>353.7901728567374</v>
      </c>
      <c r="N72" s="23">
        <f t="shared" si="15"/>
        <v>61.47411429943503</v>
      </c>
      <c r="O72" s="23">
        <f t="shared" si="15"/>
        <v>2.5114196982981549</v>
      </c>
      <c r="P72" s="23">
        <f t="shared" si="15"/>
        <v>59.220855117939678</v>
      </c>
      <c r="Q72" s="23">
        <f t="shared" si="15"/>
        <v>7.9401367333314852</v>
      </c>
      <c r="R72" s="23">
        <f t="shared" si="15"/>
        <v>48.443987226486627</v>
      </c>
      <c r="S72" s="23">
        <f t="shared" si="15"/>
        <v>9.1914843504735408</v>
      </c>
      <c r="T72" s="23">
        <f t="shared" si="15"/>
        <v>25.671813868229101</v>
      </c>
      <c r="U72" s="23">
        <f t="shared" si="15"/>
        <v>2.833382246715046</v>
      </c>
      <c r="V72" s="23">
        <f t="shared" si="15"/>
        <v>13.93034488191158</v>
      </c>
      <c r="W72" s="23">
        <f t="shared" si="15"/>
        <v>1.2959476825242604</v>
      </c>
      <c r="X72" s="23">
        <f t="shared" si="15"/>
        <v>0.33738582015253699</v>
      </c>
      <c r="Y72" s="23">
        <f t="shared" si="15"/>
        <v>114.83969322320573</v>
      </c>
      <c r="Z72" s="23">
        <f t="shared" si="15"/>
        <v>3.8775190342537305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ICP-MS Results</vt:lpstr>
      <vt:lpstr>Laser Settings</vt:lpstr>
      <vt:lpstr>Dur_FAp_Spots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Caleb</dc:creator>
  <dc:description/>
  <cp:lastModifiedBy>Christine Elrod</cp:lastModifiedBy>
  <cp:revision>3</cp:revision>
  <dcterms:created xsi:type="dcterms:W3CDTF">2021-09-24T18:44:15Z</dcterms:created>
  <dcterms:modified xsi:type="dcterms:W3CDTF">2023-05-25T19:48:03Z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