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014/"/>
    </mc:Choice>
  </mc:AlternateContent>
  <xr:revisionPtr revIDLastSave="11" documentId="13_ncr:1_{C7865D3E-3C5F-714A-8487-E93271477F2A}" xr6:coauthVersionLast="45" xr6:coauthVersionMax="45" xr10:uidLastSave="{FFB478D8-A132-4688-82B9-7804ACBCE120}"/>
  <bookViews>
    <workbookView xWindow="20" yWindow="27" windowWidth="16893" windowHeight="12653" tabRatio="500" xr2:uid="{00000000-000D-0000-FFFF-FFFF00000000}"/>
  </bookViews>
  <sheets>
    <sheet name="Sheet1" sheetId="4" r:id="rId1"/>
    <sheet name="strt mtrl" sheetId="1" r:id="rId2"/>
    <sheet name="laser" sheetId="2" r:id="rId3"/>
    <sheet name="1240˚C" sheetId="3" r:id="rId4"/>
  </sheets>
  <definedNames>
    <definedName name="solver_adj" localSheetId="3" hidden="1">'1240˚C'!$G$320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itr" localSheetId="3" hidden="1">2147483647</definedName>
    <definedName name="solver_lin" localSheetId="3" hidden="1">2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0</definedName>
    <definedName name="solver_opt" localSheetId="3" hidden="1">'1240˚C'!$J$315</definedName>
    <definedName name="solver_pre" localSheetId="3" hidden="1">0.000001</definedName>
    <definedName name="solver_rbv" localSheetId="3" hidden="1">1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3</definedName>
    <definedName name="solver_val" localSheetId="3" hidden="1">0</definedName>
    <definedName name="solver_ver" localSheetId="3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3" l="1"/>
  <c r="D53" i="3"/>
  <c r="E53" i="3"/>
  <c r="F53" i="3"/>
  <c r="G53" i="3"/>
  <c r="H53" i="3"/>
  <c r="I53" i="3"/>
  <c r="B53" i="3"/>
  <c r="H57" i="3" l="1"/>
  <c r="J53" i="3" l="1"/>
  <c r="H55" i="3" l="1"/>
  <c r="G55" i="3"/>
  <c r="D55" i="3"/>
  <c r="C55" i="3"/>
  <c r="B55" i="3"/>
  <c r="J55" i="3" s="1"/>
  <c r="E55" i="3"/>
  <c r="F55" i="3"/>
  <c r="U21" i="2"/>
  <c r="T21" i="2"/>
  <c r="S21" i="2"/>
  <c r="R21" i="2"/>
  <c r="H36" i="3" l="1"/>
  <c r="K54" i="3"/>
  <c r="I54" i="3"/>
  <c r="H54" i="3"/>
  <c r="H58" i="3" s="1"/>
  <c r="G54" i="3"/>
  <c r="F54" i="3"/>
  <c r="E54" i="3"/>
  <c r="D54" i="3"/>
  <c r="C54" i="3"/>
  <c r="B54" i="3"/>
  <c r="K53" i="3"/>
  <c r="M35" i="3"/>
  <c r="L35" i="3"/>
  <c r="K35" i="3"/>
  <c r="J35" i="3"/>
  <c r="I35" i="3"/>
  <c r="H35" i="3"/>
  <c r="G35" i="3"/>
  <c r="F35" i="3"/>
  <c r="E35" i="3"/>
  <c r="D35" i="3"/>
  <c r="C35" i="3"/>
  <c r="B35" i="3"/>
  <c r="M34" i="3"/>
  <c r="L34" i="3"/>
  <c r="L36" i="3" s="1"/>
  <c r="K34" i="3"/>
  <c r="K36" i="3" s="1"/>
  <c r="J34" i="3"/>
  <c r="J36" i="3" s="1"/>
  <c r="I34" i="3"/>
  <c r="I36" i="3" s="1"/>
  <c r="H34" i="3"/>
  <c r="G34" i="3"/>
  <c r="G36" i="3" s="1"/>
  <c r="F34" i="3"/>
  <c r="F36" i="3" s="1"/>
  <c r="E34" i="3"/>
  <c r="E36" i="3" s="1"/>
  <c r="F37" i="3" s="1"/>
  <c r="D34" i="3"/>
  <c r="D36" i="3" s="1"/>
  <c r="C34" i="3"/>
  <c r="C36" i="3" s="1"/>
  <c r="B34" i="3"/>
  <c r="B36" i="3" s="1"/>
  <c r="O32" i="3"/>
  <c r="X32" i="3" s="1"/>
  <c r="O31" i="3"/>
  <c r="W31" i="3" s="1"/>
  <c r="O30" i="3"/>
  <c r="W30" i="3" s="1"/>
  <c r="V29" i="3"/>
  <c r="O29" i="3"/>
  <c r="W29" i="3" s="1"/>
  <c r="O28" i="3"/>
  <c r="X28" i="3" s="1"/>
  <c r="O27" i="3"/>
  <c r="W27" i="3" s="1"/>
  <c r="O26" i="3"/>
  <c r="W26" i="3" s="1"/>
  <c r="O25" i="3"/>
  <c r="W25" i="3" s="1"/>
  <c r="O24" i="3"/>
  <c r="W24" i="3" s="1"/>
  <c r="O23" i="3"/>
  <c r="W23" i="3" s="1"/>
  <c r="O22" i="3"/>
  <c r="W22" i="3" s="1"/>
  <c r="O21" i="3"/>
  <c r="X21" i="3" s="1"/>
  <c r="O20" i="3"/>
  <c r="X20" i="3" s="1"/>
  <c r="O19" i="3"/>
  <c r="X19" i="3" s="1"/>
  <c r="O18" i="3"/>
  <c r="X18" i="3" s="1"/>
  <c r="O17" i="3"/>
  <c r="X17" i="3" s="1"/>
  <c r="O16" i="3"/>
  <c r="X16" i="3" s="1"/>
  <c r="O15" i="3"/>
  <c r="X15" i="3" s="1"/>
  <c r="O14" i="3"/>
  <c r="X14" i="3" s="1"/>
  <c r="O13" i="3"/>
  <c r="X13" i="3" s="1"/>
  <c r="O12" i="3"/>
  <c r="X12" i="3" s="1"/>
  <c r="O11" i="3"/>
  <c r="X11" i="3" s="1"/>
  <c r="O10" i="3"/>
  <c r="X10" i="3" s="1"/>
  <c r="O9" i="3"/>
  <c r="X9" i="3" s="1"/>
  <c r="O8" i="3"/>
  <c r="X8" i="3" s="1"/>
  <c r="O7" i="3"/>
  <c r="X7" i="3" s="1"/>
  <c r="M37" i="3" l="1"/>
  <c r="F38" i="3" s="1"/>
  <c r="M36" i="3"/>
  <c r="Q7" i="3"/>
  <c r="U7" i="3"/>
  <c r="R7" i="3"/>
  <c r="V7" i="3"/>
  <c r="Y7" i="3"/>
  <c r="Z7" i="3"/>
  <c r="Z27" i="3"/>
  <c r="R29" i="3"/>
  <c r="U30" i="3"/>
  <c r="R31" i="3"/>
  <c r="V20" i="3"/>
  <c r="R27" i="3"/>
  <c r="Q29" i="3"/>
  <c r="P30" i="3"/>
  <c r="Z8" i="3"/>
  <c r="Z13" i="3"/>
  <c r="U18" i="3"/>
  <c r="R12" i="3"/>
  <c r="R17" i="3"/>
  <c r="Y12" i="3"/>
  <c r="Z17" i="3"/>
  <c r="Q31" i="3"/>
  <c r="U9" i="3"/>
  <c r="Y11" i="3"/>
  <c r="U14" i="3"/>
  <c r="Y16" i="3"/>
  <c r="P21" i="3"/>
  <c r="Q23" i="3"/>
  <c r="Q25" i="3"/>
  <c r="P27" i="3"/>
  <c r="V27" i="3"/>
  <c r="X29" i="3"/>
  <c r="Z30" i="3"/>
  <c r="V31" i="3"/>
  <c r="U32" i="3"/>
  <c r="Q11" i="3"/>
  <c r="Q16" i="3"/>
  <c r="U27" i="3"/>
  <c r="P32" i="3"/>
  <c r="R8" i="3"/>
  <c r="R13" i="3"/>
  <c r="R18" i="3"/>
  <c r="P20" i="3"/>
  <c r="U21" i="3"/>
  <c r="V23" i="3"/>
  <c r="V25" i="3"/>
  <c r="Q27" i="3"/>
  <c r="X27" i="3"/>
  <c r="X31" i="3"/>
  <c r="T22" i="3"/>
  <c r="Y24" i="3"/>
  <c r="T26" i="3"/>
  <c r="T28" i="3"/>
  <c r="U8" i="3"/>
  <c r="V9" i="3"/>
  <c r="Q10" i="3"/>
  <c r="Y10" i="3"/>
  <c r="R11" i="3"/>
  <c r="Z11" i="3"/>
  <c r="S12" i="3"/>
  <c r="Z12" i="3"/>
  <c r="U13" i="3"/>
  <c r="V14" i="3"/>
  <c r="Q15" i="3"/>
  <c r="Y15" i="3"/>
  <c r="R16" i="3"/>
  <c r="Z16" i="3"/>
  <c r="U17" i="3"/>
  <c r="V18" i="3"/>
  <c r="Q19" i="3"/>
  <c r="Y19" i="3"/>
  <c r="Q20" i="3"/>
  <c r="Y20" i="3"/>
  <c r="Q21" i="3"/>
  <c r="V21" i="3"/>
  <c r="P22" i="3"/>
  <c r="U22" i="3"/>
  <c r="Z22" i="3"/>
  <c r="R23" i="3"/>
  <c r="X23" i="3"/>
  <c r="P24" i="3"/>
  <c r="U24" i="3"/>
  <c r="Z24" i="3"/>
  <c r="R25" i="3"/>
  <c r="X25" i="3"/>
  <c r="P26" i="3"/>
  <c r="U26" i="3"/>
  <c r="Z26" i="3"/>
  <c r="P28" i="3"/>
  <c r="U28" i="3"/>
  <c r="T29" i="3"/>
  <c r="Y29" i="3"/>
  <c r="Q30" i="3"/>
  <c r="V30" i="3"/>
  <c r="T31" i="3"/>
  <c r="Y31" i="3"/>
  <c r="Q32" i="3"/>
  <c r="V32" i="3"/>
  <c r="V10" i="3"/>
  <c r="V19" i="3"/>
  <c r="Y22" i="3"/>
  <c r="T24" i="3"/>
  <c r="Y26" i="3"/>
  <c r="V8" i="3"/>
  <c r="Q9" i="3"/>
  <c r="Y9" i="3"/>
  <c r="R10" i="3"/>
  <c r="Z10" i="3"/>
  <c r="U11" i="3"/>
  <c r="U12" i="3"/>
  <c r="V13" i="3"/>
  <c r="Q14" i="3"/>
  <c r="Y14" i="3"/>
  <c r="R15" i="3"/>
  <c r="Z15" i="3"/>
  <c r="U16" i="3"/>
  <c r="V17" i="3"/>
  <c r="Q18" i="3"/>
  <c r="Y18" i="3"/>
  <c r="R19" i="3"/>
  <c r="Z19" i="3"/>
  <c r="R20" i="3"/>
  <c r="Z20" i="3"/>
  <c r="R21" i="3"/>
  <c r="Y21" i="3"/>
  <c r="Q22" i="3"/>
  <c r="V22" i="3"/>
  <c r="T23" i="3"/>
  <c r="Y23" i="3"/>
  <c r="Q24" i="3"/>
  <c r="V24" i="3"/>
  <c r="T25" i="3"/>
  <c r="Y25" i="3"/>
  <c r="Q26" i="3"/>
  <c r="V26" i="3"/>
  <c r="T27" i="3"/>
  <c r="Y27" i="3"/>
  <c r="Q28" i="3"/>
  <c r="V28" i="3"/>
  <c r="P29" i="3"/>
  <c r="U29" i="3"/>
  <c r="Z29" i="3"/>
  <c r="R30" i="3"/>
  <c r="X30" i="3"/>
  <c r="P31" i="3"/>
  <c r="U31" i="3"/>
  <c r="Z31" i="3"/>
  <c r="R32" i="3"/>
  <c r="Y32" i="3"/>
  <c r="V15" i="3"/>
  <c r="Z28" i="3"/>
  <c r="Q8" i="3"/>
  <c r="Y8" i="3"/>
  <c r="R9" i="3"/>
  <c r="Z9" i="3"/>
  <c r="U10" i="3"/>
  <c r="V11" i="3"/>
  <c r="Q12" i="3"/>
  <c r="V12" i="3"/>
  <c r="Q13" i="3"/>
  <c r="Y13" i="3"/>
  <c r="R14" i="3"/>
  <c r="Z14" i="3"/>
  <c r="U15" i="3"/>
  <c r="V16" i="3"/>
  <c r="Q17" i="3"/>
  <c r="Y17" i="3"/>
  <c r="Z18" i="3"/>
  <c r="U19" i="3"/>
  <c r="U20" i="3"/>
  <c r="T21" i="3"/>
  <c r="Z21" i="3"/>
  <c r="R22" i="3"/>
  <c r="X22" i="3"/>
  <c r="P23" i="3"/>
  <c r="U23" i="3"/>
  <c r="Z23" i="3"/>
  <c r="R24" i="3"/>
  <c r="X24" i="3"/>
  <c r="P25" i="3"/>
  <c r="U25" i="3"/>
  <c r="Z25" i="3"/>
  <c r="R26" i="3"/>
  <c r="X26" i="3"/>
  <c r="R28" i="3"/>
  <c r="Y28" i="3"/>
  <c r="T30" i="3"/>
  <c r="Y30" i="3"/>
  <c r="T32" i="3"/>
  <c r="Z32" i="3"/>
  <c r="W7" i="3"/>
  <c r="S9" i="3"/>
  <c r="W9" i="3"/>
  <c r="S10" i="3"/>
  <c r="W10" i="3"/>
  <c r="S16" i="3"/>
  <c r="W16" i="3"/>
  <c r="S17" i="3"/>
  <c r="W17" i="3"/>
  <c r="S18" i="3"/>
  <c r="W18" i="3"/>
  <c r="S19" i="3"/>
  <c r="W19" i="3"/>
  <c r="S20" i="3"/>
  <c r="W20" i="3"/>
  <c r="S21" i="3"/>
  <c r="W21" i="3"/>
  <c r="S22" i="3"/>
  <c r="S23" i="3"/>
  <c r="S24" i="3"/>
  <c r="S25" i="3"/>
  <c r="S26" i="3"/>
  <c r="S27" i="3"/>
  <c r="S28" i="3"/>
  <c r="W28" i="3"/>
  <c r="S29" i="3"/>
  <c r="S30" i="3"/>
  <c r="S31" i="3"/>
  <c r="S32" i="3"/>
  <c r="W32" i="3"/>
  <c r="S7" i="3"/>
  <c r="S8" i="3"/>
  <c r="W8" i="3"/>
  <c r="S11" i="3"/>
  <c r="W11" i="3"/>
  <c r="W12" i="3"/>
  <c r="S13" i="3"/>
  <c r="W13" i="3"/>
  <c r="S14" i="3"/>
  <c r="W14" i="3"/>
  <c r="S15" i="3"/>
  <c r="W15" i="3"/>
  <c r="P7" i="3"/>
  <c r="T7" i="3"/>
  <c r="P8" i="3"/>
  <c r="T8" i="3"/>
  <c r="P9" i="3"/>
  <c r="T9" i="3"/>
  <c r="P10" i="3"/>
  <c r="T10" i="3"/>
  <c r="P11" i="3"/>
  <c r="T11" i="3"/>
  <c r="P12" i="3"/>
  <c r="T12" i="3"/>
  <c r="P13" i="3"/>
  <c r="T13" i="3"/>
  <c r="P14" i="3"/>
  <c r="T14" i="3"/>
  <c r="P15" i="3"/>
  <c r="T15" i="3"/>
  <c r="P16" i="3"/>
  <c r="T16" i="3"/>
  <c r="P17" i="3"/>
  <c r="T17" i="3"/>
  <c r="P18" i="3"/>
  <c r="T18" i="3"/>
  <c r="P19" i="3"/>
  <c r="T19" i="3"/>
  <c r="T20" i="3"/>
  <c r="K38" i="3" l="1"/>
  <c r="B38" i="3"/>
  <c r="H38" i="3"/>
  <c r="J38" i="3"/>
  <c r="L38" i="3"/>
  <c r="I38" i="3"/>
  <c r="D38" i="3"/>
  <c r="G38" i="3"/>
  <c r="C38" i="3"/>
  <c r="Q34" i="3"/>
  <c r="H4" i="3" s="1"/>
  <c r="M38" i="3" l="1"/>
  <c r="N34" i="1"/>
  <c r="N36" i="1" s="1"/>
  <c r="M34" i="1"/>
  <c r="M36" i="1" s="1"/>
  <c r="F34" i="1"/>
  <c r="F36" i="1" s="1"/>
  <c r="G34" i="1"/>
  <c r="G36" i="1"/>
  <c r="D34" i="1"/>
  <c r="D36" i="1" s="1"/>
  <c r="I34" i="1"/>
  <c r="I36" i="1" s="1"/>
  <c r="K34" i="1"/>
  <c r="K36" i="1" s="1"/>
  <c r="L34" i="1"/>
  <c r="L36" i="1" s="1"/>
  <c r="E34" i="1"/>
  <c r="E36" i="1" s="1"/>
  <c r="C34" i="1"/>
  <c r="C36" i="1" s="1"/>
  <c r="H34" i="1"/>
  <c r="H36" i="1" s="1"/>
  <c r="J34" i="1"/>
  <c r="J36" i="1"/>
  <c r="N35" i="1"/>
  <c r="M35" i="1"/>
  <c r="F35" i="1"/>
  <c r="G35" i="1"/>
  <c r="D35" i="1"/>
  <c r="I35" i="1"/>
  <c r="K35" i="1"/>
  <c r="L35" i="1"/>
  <c r="E35" i="1"/>
  <c r="C35" i="1"/>
  <c r="H35" i="1"/>
  <c r="J35" i="1"/>
</calcChain>
</file>

<file path=xl/sharedStrings.xml><?xml version="1.0" encoding="utf-8"?>
<sst xmlns="http://schemas.openxmlformats.org/spreadsheetml/2006/main" count="244" uniqueCount="139">
  <si>
    <t>DataSet/Point</t>
  </si>
  <si>
    <t>Na2O</t>
  </si>
  <si>
    <t>MgO</t>
  </si>
  <si>
    <t>SiO2</t>
  </si>
  <si>
    <t>Al2O3</t>
  </si>
  <si>
    <t>P2O5</t>
  </si>
  <si>
    <t>K2O</t>
  </si>
  <si>
    <t>CaO</t>
  </si>
  <si>
    <t>TiO2</t>
  </si>
  <si>
    <t>MnO</t>
  </si>
  <si>
    <t>FeO</t>
  </si>
  <si>
    <t>NiO</t>
  </si>
  <si>
    <t>Total</t>
  </si>
  <si>
    <t>Comment</t>
  </si>
  <si>
    <t xml:space="preserve">41 / 1 . </t>
  </si>
  <si>
    <t>UR-46+Ni box furnace A</t>
  </si>
  <si>
    <t xml:space="preserve">41 / 2 . </t>
  </si>
  <si>
    <t xml:space="preserve">41 / 3 . </t>
  </si>
  <si>
    <t xml:space="preserve">41 / 4 . </t>
  </si>
  <si>
    <t xml:space="preserve">41 / 5 . </t>
  </si>
  <si>
    <t xml:space="preserve">41 / 6 . </t>
  </si>
  <si>
    <t xml:space="preserve">41 / 7 . </t>
  </si>
  <si>
    <t xml:space="preserve">41 / 8 . </t>
  </si>
  <si>
    <t xml:space="preserve">41 / 9 . </t>
  </si>
  <si>
    <t xml:space="preserve">41 / 10 . </t>
  </si>
  <si>
    <t xml:space="preserve">42 / 1 . </t>
  </si>
  <si>
    <t>UR-46+Ni box furnace B</t>
  </si>
  <si>
    <t xml:space="preserve">42 / 2 . </t>
  </si>
  <si>
    <t xml:space="preserve">42 / 3 . </t>
  </si>
  <si>
    <t xml:space="preserve">42 / 4 . </t>
  </si>
  <si>
    <t xml:space="preserve">42 / 5 . </t>
  </si>
  <si>
    <t xml:space="preserve">42 / 6 . </t>
  </si>
  <si>
    <t xml:space="preserve">43 / 1 . </t>
  </si>
  <si>
    <t>UR-46+Ni box furnace C</t>
  </si>
  <si>
    <t xml:space="preserve">43 / 2 . </t>
  </si>
  <si>
    <t xml:space="preserve">43 / 3 . </t>
  </si>
  <si>
    <t xml:space="preserve">43 / 4 . </t>
  </si>
  <si>
    <t xml:space="preserve">44 / 1 . </t>
  </si>
  <si>
    <t>UR-46+Ni box furnace D</t>
  </si>
  <si>
    <t xml:space="preserve">44 / 2 . </t>
  </si>
  <si>
    <t xml:space="preserve">44 / 3 . </t>
  </si>
  <si>
    <t xml:space="preserve">44 / 4 . </t>
  </si>
  <si>
    <t xml:space="preserve">44 / 5 . </t>
  </si>
  <si>
    <t xml:space="preserve">44 / 6 . </t>
  </si>
  <si>
    <t xml:space="preserve">44 / 7 . </t>
  </si>
  <si>
    <t xml:space="preserve">44 / 8 . </t>
  </si>
  <si>
    <t>avg</t>
  </si>
  <si>
    <t>st.dev</t>
  </si>
  <si>
    <t>norm</t>
  </si>
  <si>
    <t>Mg</t>
  </si>
  <si>
    <t>Al</t>
  </si>
  <si>
    <t>43Ca</t>
  </si>
  <si>
    <t>44Ca</t>
  </si>
  <si>
    <t>Fe</t>
  </si>
  <si>
    <t>Ni60</t>
  </si>
  <si>
    <t>Ni61</t>
  </si>
  <si>
    <t>Ni62</t>
  </si>
  <si>
    <t>spot size</t>
  </si>
  <si>
    <t>µg/g</t>
  </si>
  <si>
    <t>UR46Ni-A1</t>
  </si>
  <si>
    <t>UR46Ni-A2</t>
  </si>
  <si>
    <t>UR46Ni-A3</t>
  </si>
  <si>
    <t>UR46Ni-A4</t>
  </si>
  <si>
    <t>UR46Ni-B1</t>
  </si>
  <si>
    <t>UR46Ni-B2</t>
  </si>
  <si>
    <t>UR46Ni-B3</t>
  </si>
  <si>
    <t>UR46Ni-B4</t>
  </si>
  <si>
    <t>UR46Ni-C1</t>
  </si>
  <si>
    <t>UR46Ni-C2</t>
  </si>
  <si>
    <t>stdev</t>
  </si>
  <si>
    <t>UR46Ni-C3</t>
  </si>
  <si>
    <t>UR46Ni-D1</t>
  </si>
  <si>
    <t>UR46Ni-D2</t>
  </si>
  <si>
    <t>UR46Ni-D3</t>
  </si>
  <si>
    <t>UR46Ni-D4</t>
  </si>
  <si>
    <t>max</t>
  </si>
  <si>
    <t>min</t>
  </si>
  <si>
    <t>UR46Ni-D5</t>
  </si>
  <si>
    <t>Expt #</t>
  </si>
  <si>
    <t>T1 (˚C)</t>
  </si>
  <si>
    <t>t1(h)</t>
  </si>
  <si>
    <t>T2 (˚C)</t>
  </si>
  <si>
    <t>t2(h)</t>
  </si>
  <si>
    <t>phases</t>
  </si>
  <si>
    <t>AV. KD</t>
  </si>
  <si>
    <t>UR-46-14SAT</t>
  </si>
  <si>
    <t>-</t>
  </si>
  <si>
    <t>glass + oliv</t>
  </si>
  <si>
    <t>MELT</t>
  </si>
  <si>
    <t>OLIVINE</t>
  </si>
  <si>
    <t>sample</t>
  </si>
  <si>
    <t>Fe2O3</t>
  </si>
  <si>
    <t>Mg/Fe</t>
  </si>
  <si>
    <t>UR-46-14SAT-A-glass1</t>
  </si>
  <si>
    <t>UR-46-14SAT-A-glass2</t>
  </si>
  <si>
    <t>UR-46-14SAT-A-glass4</t>
  </si>
  <si>
    <t>UR-46-14SAT-A-glass5</t>
  </si>
  <si>
    <t>UR-46-14SAT-B-near oliv1</t>
  </si>
  <si>
    <t>UR-46-14SAT-B-near oliv2</t>
  </si>
  <si>
    <t>UR-46-14SAT-B-glass1</t>
  </si>
  <si>
    <t>UR-46-14SAT-B-glass2</t>
  </si>
  <si>
    <t>UR-46-14SAT-B-glass4</t>
  </si>
  <si>
    <t>UR-46-14SAT-C-near oliv</t>
  </si>
  <si>
    <t>UR-46-14SAT-C-glass1</t>
  </si>
  <si>
    <t>UR-46-14SAT-C-glass2</t>
  </si>
  <si>
    <t>UR-46-14SAT-D-glass1</t>
  </si>
  <si>
    <t>UR-46-14SAT-D-glass2</t>
  </si>
  <si>
    <t>UR-46-14SAT-D-glass3</t>
  </si>
  <si>
    <t>UR-46-14SAT-D-glass4</t>
  </si>
  <si>
    <t>UR-46-14SAT-D-glass5</t>
  </si>
  <si>
    <t>UR-46-14SAT-E-near oliv</t>
  </si>
  <si>
    <t>UR-46-14SAT-E-glass1</t>
  </si>
  <si>
    <t>UR-46-14SAT-E-glass2</t>
  </si>
  <si>
    <t>UR-46-14SAT-E-glass3</t>
  </si>
  <si>
    <t>UR-46-14SAT-E-glass4</t>
  </si>
  <si>
    <t>UR-46-14SAT-E-glass5</t>
  </si>
  <si>
    <t>AVERAGE</t>
  </si>
  <si>
    <t>Cr2O3</t>
  </si>
  <si>
    <t>Fo#</t>
  </si>
  <si>
    <t>UR-46-14SAT-B-oliv1</t>
  </si>
  <si>
    <t>UR-46-14SAT-B-oliv1-10</t>
  </si>
  <si>
    <t>UR-46-14SAT-B-oliv1-5</t>
  </si>
  <si>
    <t>UR-46-14SAT-B-oliv1-6</t>
  </si>
  <si>
    <t>UR-46-14SAT-B-oliv1-8</t>
  </si>
  <si>
    <t>UR-46-14SAT-B-oliv1-9</t>
  </si>
  <si>
    <t>UR-46-14SAT-B-oliv2</t>
  </si>
  <si>
    <t>UR-46-14SAT-B-oliv4</t>
  </si>
  <si>
    <t>UR-46-14SAT-C-oliv1-1</t>
  </si>
  <si>
    <t>UR-46-14SAT-E-oliv1-2</t>
  </si>
  <si>
    <t>UR-46-14SAT-E-oliv1-3</t>
  </si>
  <si>
    <t>Ni (ppm)</t>
  </si>
  <si>
    <t>average</t>
  </si>
  <si>
    <t>Appendix C Analyses for the composition of experimental starting material and olivine and melt in the 1240˚C experiment</t>
  </si>
  <si>
    <t>FeOT</t>
  </si>
  <si>
    <t>new total</t>
  </si>
  <si>
    <t>norm FeOT</t>
  </si>
  <si>
    <t>Norm</t>
  </si>
  <si>
    <t xml:space="preserve">American Mineralogist: February 2021 Online Materials AM-21-27014 </t>
  </si>
  <si>
    <t xml:space="preserve">PU ET AL.: HYDROUS OLIVINE-MELT NI PARTITIONING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</si>
</sst>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8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3"/>
      <color theme="1"/>
      <name val="Calibri"/>
      <family val="2"/>
      <scheme val="minor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2" fontId="0" fillId="2" borderId="0" xfId="0" applyNumberFormat="1" applyFill="1"/>
    <xf numFmtId="165" fontId="0" fillId="0" borderId="0" xfId="0" applyNumberForma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2" fontId="0" fillId="0" borderId="0" xfId="0" applyNumberFormat="1"/>
    <xf numFmtId="2" fontId="4" fillId="0" borderId="0" xfId="0" applyNumberFormat="1" applyFont="1"/>
    <xf numFmtId="166" fontId="4" fillId="0" borderId="0" xfId="0" applyNumberFormat="1" applyFont="1"/>
    <xf numFmtId="1" fontId="7" fillId="0" borderId="0" xfId="0" applyNumberFormat="1" applyFont="1"/>
    <xf numFmtId="0" fontId="7" fillId="0" borderId="0" xfId="0" applyFont="1"/>
    <xf numFmtId="2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0" fillId="3" borderId="0" xfId="0" applyNumberFormat="1" applyFill="1"/>
    <xf numFmtId="0" fontId="0" fillId="3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00C31-A7A6-BD45-84F5-B06C084B82B4}">
  <dimension ref="A2:A5"/>
  <sheetViews>
    <sheetView tabSelected="1" workbookViewId="0">
      <selection activeCell="B12" sqref="B12"/>
    </sheetView>
  </sheetViews>
  <sheetFormatPr defaultColWidth="10.796875" defaultRowHeight="15" x14ac:dyDescent="0.45"/>
  <sheetData>
    <row r="2" spans="1:1" ht="15.35" x14ac:dyDescent="0.5">
      <c r="A2" s="19" t="s">
        <v>132</v>
      </c>
    </row>
    <row r="4" spans="1:1" x14ac:dyDescent="0.45">
      <c r="A4" t="s">
        <v>137</v>
      </c>
    </row>
    <row r="5" spans="1:1" x14ac:dyDescent="0.45">
      <c r="A5" t="s">
        <v>138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workbookViewId="0">
      <selection sqref="A1:A2"/>
    </sheetView>
  </sheetViews>
  <sheetFormatPr defaultColWidth="10.69921875" defaultRowHeight="15" x14ac:dyDescent="0.45"/>
  <cols>
    <col min="1" max="1" width="11.6484375" style="1" bestFit="1" customWidth="1"/>
    <col min="2" max="2" width="21.84765625" style="1" customWidth="1"/>
    <col min="3" max="16384" width="10.69921875" style="1"/>
  </cols>
  <sheetData>
    <row r="1" spans="1:14" x14ac:dyDescent="0.45">
      <c r="A1" s="28" t="s">
        <v>137</v>
      </c>
    </row>
    <row r="2" spans="1:14" x14ac:dyDescent="0.45">
      <c r="A2" s="28" t="s">
        <v>138</v>
      </c>
    </row>
    <row r="3" spans="1:14" x14ac:dyDescent="0.45">
      <c r="A3" s="1" t="s">
        <v>0</v>
      </c>
      <c r="B3" s="1" t="s">
        <v>13</v>
      </c>
      <c r="C3" s="1" t="s">
        <v>3</v>
      </c>
      <c r="D3" s="1" t="s">
        <v>8</v>
      </c>
      <c r="E3" s="1" t="s">
        <v>4</v>
      </c>
      <c r="F3" s="1" t="s">
        <v>10</v>
      </c>
      <c r="G3" s="1" t="s">
        <v>9</v>
      </c>
      <c r="H3" s="1" t="s">
        <v>2</v>
      </c>
      <c r="I3" s="1" t="s">
        <v>7</v>
      </c>
      <c r="J3" s="1" t="s">
        <v>1</v>
      </c>
      <c r="K3" s="1" t="s">
        <v>6</v>
      </c>
      <c r="L3" s="1" t="s">
        <v>5</v>
      </c>
      <c r="M3" s="1" t="s">
        <v>11</v>
      </c>
      <c r="N3" s="1" t="s">
        <v>12</v>
      </c>
    </row>
    <row r="4" spans="1:14" x14ac:dyDescent="0.45">
      <c r="A4" s="1" t="s">
        <v>14</v>
      </c>
      <c r="B4" s="1" t="s">
        <v>15</v>
      </c>
      <c r="C4" s="4">
        <v>51.970300000000002</v>
      </c>
      <c r="D4" s="2">
        <v>0.7772</v>
      </c>
      <c r="E4" s="4">
        <v>17.305199999999999</v>
      </c>
      <c r="F4" s="2">
        <v>7.6506999999999996</v>
      </c>
      <c r="G4" s="2">
        <v>0.16470000000000001</v>
      </c>
      <c r="H4" s="2">
        <v>9.6519999999999992</v>
      </c>
      <c r="I4" s="2">
        <v>8.6724999999999994</v>
      </c>
      <c r="J4" s="2">
        <v>3.5539000000000001</v>
      </c>
      <c r="K4" s="2">
        <v>0.60070000000000001</v>
      </c>
      <c r="L4" s="2">
        <v>0.3669</v>
      </c>
      <c r="M4" s="2">
        <v>4.0500000000000001E-2</v>
      </c>
      <c r="N4" s="4">
        <v>100.7544</v>
      </c>
    </row>
    <row r="5" spans="1:14" x14ac:dyDescent="0.45">
      <c r="A5" s="1" t="s">
        <v>16</v>
      </c>
      <c r="B5" s="1" t="s">
        <v>15</v>
      </c>
      <c r="C5" s="4">
        <v>52.018500000000003</v>
      </c>
      <c r="D5" s="2">
        <v>0.7742</v>
      </c>
      <c r="E5" s="4">
        <v>17.5137</v>
      </c>
      <c r="F5" s="2">
        <v>7.6006</v>
      </c>
      <c r="G5" s="2">
        <v>0.1812</v>
      </c>
      <c r="H5" s="2">
        <v>9.5396999999999998</v>
      </c>
      <c r="I5" s="2">
        <v>8.6402999999999999</v>
      </c>
      <c r="J5" s="2">
        <v>3.5354000000000001</v>
      </c>
      <c r="K5" s="2">
        <v>0.58560000000000001</v>
      </c>
      <c r="L5" s="2">
        <v>0.40550000000000003</v>
      </c>
      <c r="M5" s="2">
        <v>3.6600000000000001E-2</v>
      </c>
      <c r="N5" s="4">
        <v>100.8313</v>
      </c>
    </row>
    <row r="6" spans="1:14" x14ac:dyDescent="0.45">
      <c r="A6" s="1" t="s">
        <v>17</v>
      </c>
      <c r="B6" s="1" t="s">
        <v>15</v>
      </c>
      <c r="C6" s="4">
        <v>51.8962</v>
      </c>
      <c r="D6" s="2">
        <v>0.76419999999999999</v>
      </c>
      <c r="E6" s="4">
        <v>17.439699999999998</v>
      </c>
      <c r="F6" s="2">
        <v>7.5083000000000002</v>
      </c>
      <c r="G6" s="2">
        <v>0.1368</v>
      </c>
      <c r="H6" s="2">
        <v>9.6306999999999992</v>
      </c>
      <c r="I6" s="2">
        <v>8.6987000000000005</v>
      </c>
      <c r="J6" s="2">
        <v>3.4329999999999998</v>
      </c>
      <c r="K6" s="2">
        <v>0.59460000000000002</v>
      </c>
      <c r="L6" s="2">
        <v>0.34410000000000002</v>
      </c>
      <c r="M6" s="2">
        <v>4.1000000000000002E-2</v>
      </c>
      <c r="N6" s="4">
        <v>100.4872</v>
      </c>
    </row>
    <row r="7" spans="1:14" x14ac:dyDescent="0.45">
      <c r="A7" s="1" t="s">
        <v>18</v>
      </c>
      <c r="B7" s="1" t="s">
        <v>15</v>
      </c>
      <c r="C7" s="4">
        <v>51.767699999999998</v>
      </c>
      <c r="D7" s="2">
        <v>0.76910000000000001</v>
      </c>
      <c r="E7" s="4">
        <v>17.544</v>
      </c>
      <c r="F7" s="2">
        <v>7.6115000000000004</v>
      </c>
      <c r="G7" s="2">
        <v>0.15359999999999999</v>
      </c>
      <c r="H7" s="2">
        <v>9.6437000000000008</v>
      </c>
      <c r="I7" s="2">
        <v>8.6219000000000001</v>
      </c>
      <c r="J7" s="2">
        <v>3.5293999999999999</v>
      </c>
      <c r="K7" s="2">
        <v>0.56030000000000002</v>
      </c>
      <c r="L7" s="2">
        <v>0.36959999999999998</v>
      </c>
      <c r="M7" s="2">
        <v>3.9699999999999999E-2</v>
      </c>
      <c r="N7" s="4">
        <v>100.61060000000001</v>
      </c>
    </row>
    <row r="8" spans="1:14" x14ac:dyDescent="0.45">
      <c r="A8" s="1" t="s">
        <v>19</v>
      </c>
      <c r="B8" s="1" t="s">
        <v>15</v>
      </c>
      <c r="C8" s="4">
        <v>51.680799999999998</v>
      </c>
      <c r="D8" s="2">
        <v>0.76880000000000004</v>
      </c>
      <c r="E8" s="4">
        <v>17.370200000000001</v>
      </c>
      <c r="F8" s="2">
        <v>7.5525000000000002</v>
      </c>
      <c r="G8" s="2">
        <v>0.11609999999999999</v>
      </c>
      <c r="H8" s="2">
        <v>9.6293000000000006</v>
      </c>
      <c r="I8" s="2">
        <v>8.7906999999999993</v>
      </c>
      <c r="J8" s="2">
        <v>3.4091</v>
      </c>
      <c r="K8" s="2">
        <v>0.59</v>
      </c>
      <c r="L8" s="2">
        <v>0.38090000000000002</v>
      </c>
      <c r="M8" s="2">
        <v>4.2999999999999997E-2</v>
      </c>
      <c r="N8" s="4">
        <v>100.33150000000001</v>
      </c>
    </row>
    <row r="9" spans="1:14" x14ac:dyDescent="0.45">
      <c r="A9" s="1" t="s">
        <v>20</v>
      </c>
      <c r="B9" s="1" t="s">
        <v>15</v>
      </c>
      <c r="C9" s="4">
        <v>51.371099999999998</v>
      </c>
      <c r="D9" s="2">
        <v>0.77029999999999998</v>
      </c>
      <c r="E9" s="4">
        <v>17.723500000000001</v>
      </c>
      <c r="F9" s="2">
        <v>7.593</v>
      </c>
      <c r="G9" s="2">
        <v>0.1479</v>
      </c>
      <c r="H9" s="2">
        <v>9.6305999999999994</v>
      </c>
      <c r="I9" s="2">
        <v>8.6806000000000001</v>
      </c>
      <c r="J9" s="2">
        <v>3.4262999999999999</v>
      </c>
      <c r="K9" s="2">
        <v>0.63759999999999994</v>
      </c>
      <c r="L9" s="2">
        <v>0.35659999999999997</v>
      </c>
      <c r="M9" s="2">
        <v>5.0700000000000002E-2</v>
      </c>
      <c r="N9" s="4">
        <v>100.3882</v>
      </c>
    </row>
    <row r="10" spans="1:14" x14ac:dyDescent="0.45">
      <c r="A10" s="1" t="s">
        <v>21</v>
      </c>
      <c r="B10" s="1" t="s">
        <v>15</v>
      </c>
      <c r="C10" s="4">
        <v>51.2928</v>
      </c>
      <c r="D10" s="2">
        <v>0.81820000000000004</v>
      </c>
      <c r="E10" s="4">
        <v>17.459099999999999</v>
      </c>
      <c r="F10" s="2">
        <v>7.5526</v>
      </c>
      <c r="G10" s="2">
        <v>0.12859999999999999</v>
      </c>
      <c r="H10" s="2">
        <v>9.5286000000000008</v>
      </c>
      <c r="I10" s="2">
        <v>8.7218</v>
      </c>
      <c r="J10" s="2">
        <v>3.4718</v>
      </c>
      <c r="K10" s="2">
        <v>0.55769999999999997</v>
      </c>
      <c r="L10" s="2">
        <v>0.32390000000000002</v>
      </c>
      <c r="M10" s="2">
        <v>4.3700000000000003E-2</v>
      </c>
      <c r="N10" s="4">
        <v>99.898899999999998</v>
      </c>
    </row>
    <row r="11" spans="1:14" x14ac:dyDescent="0.45">
      <c r="A11" s="1" t="s">
        <v>22</v>
      </c>
      <c r="B11" s="1" t="s">
        <v>15</v>
      </c>
      <c r="C11" s="4">
        <v>51.540500000000002</v>
      </c>
      <c r="D11" s="2">
        <v>0.78779999999999994</v>
      </c>
      <c r="E11" s="4">
        <v>17.402699999999999</v>
      </c>
      <c r="F11" s="2">
        <v>7.4905999999999997</v>
      </c>
      <c r="G11" s="2">
        <v>0.12720000000000001</v>
      </c>
      <c r="H11" s="2">
        <v>9.4481000000000002</v>
      </c>
      <c r="I11" s="2">
        <v>8.7185000000000006</v>
      </c>
      <c r="J11" s="2">
        <v>3.58</v>
      </c>
      <c r="K11" s="2">
        <v>0.57379999999999998</v>
      </c>
      <c r="L11" s="2">
        <v>0.33450000000000002</v>
      </c>
      <c r="M11" s="2">
        <v>4.5900000000000003E-2</v>
      </c>
      <c r="N11" s="4">
        <v>100.04949999999999</v>
      </c>
    </row>
    <row r="12" spans="1:14" x14ac:dyDescent="0.45">
      <c r="A12" s="1" t="s">
        <v>23</v>
      </c>
      <c r="B12" s="1" t="s">
        <v>15</v>
      </c>
      <c r="C12" s="4">
        <v>51.486400000000003</v>
      </c>
      <c r="D12" s="2">
        <v>0.78990000000000005</v>
      </c>
      <c r="E12" s="4">
        <v>17.4681</v>
      </c>
      <c r="F12" s="2">
        <v>7.5263999999999998</v>
      </c>
      <c r="G12" s="2">
        <v>0.13850000000000001</v>
      </c>
      <c r="H12" s="2">
        <v>9.4498999999999995</v>
      </c>
      <c r="I12" s="2">
        <v>8.7477999999999998</v>
      </c>
      <c r="J12" s="2">
        <v>3.5329000000000002</v>
      </c>
      <c r="K12" s="2">
        <v>0.59319999999999995</v>
      </c>
      <c r="L12" s="2">
        <v>0.33379999999999999</v>
      </c>
      <c r="M12" s="2">
        <v>0.05</v>
      </c>
      <c r="N12" s="4">
        <v>100.1169</v>
      </c>
    </row>
    <row r="13" spans="1:14" x14ac:dyDescent="0.45">
      <c r="A13" s="1" t="s">
        <v>24</v>
      </c>
      <c r="B13" s="1" t="s">
        <v>15</v>
      </c>
      <c r="C13" s="4">
        <v>51.278300000000002</v>
      </c>
      <c r="D13" s="2">
        <v>0.74639999999999995</v>
      </c>
      <c r="E13" s="4">
        <v>17.480799999999999</v>
      </c>
      <c r="F13" s="2">
        <v>7.5446</v>
      </c>
      <c r="G13" s="2">
        <v>0.14149999999999999</v>
      </c>
      <c r="H13" s="2">
        <v>9.5859000000000005</v>
      </c>
      <c r="I13" s="2">
        <v>8.5951000000000004</v>
      </c>
      <c r="J13" s="2">
        <v>3.4706000000000001</v>
      </c>
      <c r="K13" s="2">
        <v>0.58230000000000004</v>
      </c>
      <c r="L13" s="2">
        <v>0.37530000000000002</v>
      </c>
      <c r="M13" s="2">
        <v>4.1300000000000003E-2</v>
      </c>
      <c r="N13" s="4">
        <v>99.842100000000002</v>
      </c>
    </row>
    <row r="14" spans="1:14" x14ac:dyDescent="0.45">
      <c r="A14" s="1" t="s">
        <v>25</v>
      </c>
      <c r="B14" s="1" t="s">
        <v>26</v>
      </c>
      <c r="C14" s="4">
        <v>51.507800000000003</v>
      </c>
      <c r="D14" s="2">
        <v>0.76729999999999998</v>
      </c>
      <c r="E14" s="4">
        <v>17.356400000000001</v>
      </c>
      <c r="F14" s="2">
        <v>7.5830000000000002</v>
      </c>
      <c r="G14" s="2">
        <v>0.1419</v>
      </c>
      <c r="H14" s="2">
        <v>9.6607000000000003</v>
      </c>
      <c r="I14" s="2">
        <v>8.7261000000000006</v>
      </c>
      <c r="J14" s="2">
        <v>3.5002</v>
      </c>
      <c r="K14" s="2">
        <v>0.60709999999999997</v>
      </c>
      <c r="L14" s="2">
        <v>0.31730000000000003</v>
      </c>
      <c r="M14" s="2">
        <v>4.6600000000000003E-2</v>
      </c>
      <c r="N14" s="4">
        <v>100.21420000000001</v>
      </c>
    </row>
    <row r="15" spans="1:14" x14ac:dyDescent="0.45">
      <c r="A15" s="1" t="s">
        <v>27</v>
      </c>
      <c r="B15" s="1" t="s">
        <v>26</v>
      </c>
      <c r="C15" s="4">
        <v>51.524299999999997</v>
      </c>
      <c r="D15" s="2">
        <v>0.79239999999999999</v>
      </c>
      <c r="E15" s="4">
        <v>17.4666</v>
      </c>
      <c r="F15" s="2">
        <v>7.5891999999999999</v>
      </c>
      <c r="G15" s="2">
        <v>0.13289999999999999</v>
      </c>
      <c r="H15" s="2">
        <v>9.7248999999999999</v>
      </c>
      <c r="I15" s="2">
        <v>8.6980000000000004</v>
      </c>
      <c r="J15" s="2">
        <v>3.4618000000000002</v>
      </c>
      <c r="K15" s="2">
        <v>0.54730000000000001</v>
      </c>
      <c r="L15" s="2">
        <v>0.3402</v>
      </c>
      <c r="M15" s="2">
        <v>3.73E-2</v>
      </c>
      <c r="N15" s="4">
        <v>100.31480000000001</v>
      </c>
    </row>
    <row r="16" spans="1:14" x14ac:dyDescent="0.45">
      <c r="A16" s="1" t="s">
        <v>28</v>
      </c>
      <c r="B16" s="1" t="s">
        <v>26</v>
      </c>
      <c r="C16" s="4">
        <v>51.320599999999999</v>
      </c>
      <c r="D16" s="2">
        <v>0.77869999999999995</v>
      </c>
      <c r="E16" s="4">
        <v>17.320699999999999</v>
      </c>
      <c r="F16" s="2">
        <v>7.6128</v>
      </c>
      <c r="G16" s="2">
        <v>0.1207</v>
      </c>
      <c r="H16" s="2">
        <v>9.5984999999999996</v>
      </c>
      <c r="I16" s="2">
        <v>8.6725999999999992</v>
      </c>
      <c r="J16" s="2">
        <v>3.5905999999999998</v>
      </c>
      <c r="K16" s="2">
        <v>0.5988</v>
      </c>
      <c r="L16" s="2">
        <v>0.39879999999999999</v>
      </c>
      <c r="M16" s="2">
        <v>4.5400000000000003E-2</v>
      </c>
      <c r="N16" s="4">
        <v>100.0582</v>
      </c>
    </row>
    <row r="17" spans="1:14" x14ac:dyDescent="0.45">
      <c r="A17" s="1" t="s">
        <v>29</v>
      </c>
      <c r="B17" s="1" t="s">
        <v>26</v>
      </c>
      <c r="C17" s="4">
        <v>51.562800000000003</v>
      </c>
      <c r="D17" s="2">
        <v>0.79590000000000005</v>
      </c>
      <c r="E17" s="4">
        <v>17.500299999999999</v>
      </c>
      <c r="F17" s="2">
        <v>7.5349000000000004</v>
      </c>
      <c r="G17" s="2">
        <v>0.14599999999999999</v>
      </c>
      <c r="H17" s="2">
        <v>9.6033000000000008</v>
      </c>
      <c r="I17" s="2">
        <v>8.7316000000000003</v>
      </c>
      <c r="J17" s="2">
        <v>3.4095</v>
      </c>
      <c r="K17" s="2">
        <v>0.62060000000000004</v>
      </c>
      <c r="L17" s="2">
        <v>0.36220000000000002</v>
      </c>
      <c r="M17" s="2">
        <v>3.39E-2</v>
      </c>
      <c r="N17" s="4">
        <v>100.3009</v>
      </c>
    </row>
    <row r="18" spans="1:14" x14ac:dyDescent="0.45">
      <c r="A18" s="1" t="s">
        <v>30</v>
      </c>
      <c r="B18" s="1" t="s">
        <v>26</v>
      </c>
      <c r="C18" s="4">
        <v>51.698300000000003</v>
      </c>
      <c r="D18" s="2">
        <v>0.7681</v>
      </c>
      <c r="E18" s="4">
        <v>17.376000000000001</v>
      </c>
      <c r="F18" s="2">
        <v>7.6901999999999999</v>
      </c>
      <c r="G18" s="2">
        <v>0.1477</v>
      </c>
      <c r="H18" s="2">
        <v>9.5314999999999994</v>
      </c>
      <c r="I18" s="2">
        <v>8.6181999999999999</v>
      </c>
      <c r="J18" s="2">
        <v>3.4445000000000001</v>
      </c>
      <c r="K18" s="2">
        <v>0.623</v>
      </c>
      <c r="L18" s="2">
        <v>0.3846</v>
      </c>
      <c r="M18" s="2">
        <v>4.1799999999999997E-2</v>
      </c>
      <c r="N18" s="4">
        <v>100.32380000000001</v>
      </c>
    </row>
    <row r="19" spans="1:14" x14ac:dyDescent="0.45">
      <c r="A19" s="1" t="s">
        <v>31</v>
      </c>
      <c r="B19" s="1" t="s">
        <v>26</v>
      </c>
      <c r="C19" s="4">
        <v>52.347799999999999</v>
      </c>
      <c r="D19" s="2">
        <v>0.79590000000000005</v>
      </c>
      <c r="E19" s="4">
        <v>17.271000000000001</v>
      </c>
      <c r="F19" s="2">
        <v>7.6334</v>
      </c>
      <c r="G19" s="2">
        <v>0.11890000000000001</v>
      </c>
      <c r="H19" s="2">
        <v>9.5533000000000001</v>
      </c>
      <c r="I19" s="2">
        <v>8.7424999999999997</v>
      </c>
      <c r="J19" s="2">
        <v>3.3963000000000001</v>
      </c>
      <c r="K19" s="2">
        <v>0.62150000000000005</v>
      </c>
      <c r="L19" s="2">
        <v>0.34520000000000001</v>
      </c>
      <c r="M19" s="2">
        <v>4.1000000000000002E-2</v>
      </c>
      <c r="N19" s="4">
        <v>100.86669999999999</v>
      </c>
    </row>
    <row r="20" spans="1:14" x14ac:dyDescent="0.45">
      <c r="A20" s="1" t="s">
        <v>32</v>
      </c>
      <c r="B20" s="1" t="s">
        <v>33</v>
      </c>
      <c r="C20" s="4">
        <v>52.1233</v>
      </c>
      <c r="D20" s="2">
        <v>0.78639999999999999</v>
      </c>
      <c r="E20" s="4">
        <v>17.651700000000002</v>
      </c>
      <c r="F20" s="2">
        <v>7.2586000000000004</v>
      </c>
      <c r="G20" s="2">
        <v>0.1163</v>
      </c>
      <c r="H20" s="2">
        <v>9.4899000000000004</v>
      </c>
      <c r="I20" s="2">
        <v>8.6862999999999992</v>
      </c>
      <c r="J20" s="2">
        <v>3.4851999999999999</v>
      </c>
      <c r="K20" s="2">
        <v>0.67100000000000004</v>
      </c>
      <c r="L20" s="2">
        <v>0.38750000000000001</v>
      </c>
      <c r="M20" s="2">
        <v>4.1099999999999998E-2</v>
      </c>
      <c r="N20" s="4">
        <v>100.6973</v>
      </c>
    </row>
    <row r="21" spans="1:14" x14ac:dyDescent="0.45">
      <c r="A21" s="1" t="s">
        <v>34</v>
      </c>
      <c r="B21" s="1" t="s">
        <v>33</v>
      </c>
      <c r="C21" s="4">
        <v>52.1389</v>
      </c>
      <c r="D21" s="2">
        <v>0.80789999999999995</v>
      </c>
      <c r="E21" s="4">
        <v>17.4407</v>
      </c>
      <c r="F21" s="2">
        <v>7.3094000000000001</v>
      </c>
      <c r="G21" s="2">
        <v>0.1351</v>
      </c>
      <c r="H21" s="2">
        <v>9.3795999999999999</v>
      </c>
      <c r="I21" s="2">
        <v>8.593</v>
      </c>
      <c r="J21" s="2">
        <v>3.3839000000000001</v>
      </c>
      <c r="K21" s="2">
        <v>0.62839999999999996</v>
      </c>
      <c r="L21" s="2">
        <v>0.34839999999999999</v>
      </c>
      <c r="M21" s="2">
        <v>3.9300000000000002E-2</v>
      </c>
      <c r="N21" s="4">
        <v>100.2046</v>
      </c>
    </row>
    <row r="22" spans="1:14" x14ac:dyDescent="0.45">
      <c r="A22" s="1" t="s">
        <v>35</v>
      </c>
      <c r="B22" s="1" t="s">
        <v>33</v>
      </c>
      <c r="C22" s="4">
        <v>52.076300000000003</v>
      </c>
      <c r="D22" s="2">
        <v>0.7944</v>
      </c>
      <c r="E22" s="4">
        <v>17.305700000000002</v>
      </c>
      <c r="F22" s="2">
        <v>7.1942000000000004</v>
      </c>
      <c r="G22" s="2">
        <v>0.13880000000000001</v>
      </c>
      <c r="H22" s="2">
        <v>9.5589999999999993</v>
      </c>
      <c r="I22" s="2">
        <v>8.6053999999999995</v>
      </c>
      <c r="J22" s="2">
        <v>3.5335000000000001</v>
      </c>
      <c r="K22" s="2">
        <v>0.58709999999999996</v>
      </c>
      <c r="L22" s="2">
        <v>0.375</v>
      </c>
      <c r="M22" s="2">
        <v>3.8600000000000002E-2</v>
      </c>
      <c r="N22" s="4">
        <v>100.208</v>
      </c>
    </row>
    <row r="23" spans="1:14" x14ac:dyDescent="0.45">
      <c r="A23" s="1" t="s">
        <v>36</v>
      </c>
      <c r="B23" s="1" t="s">
        <v>33</v>
      </c>
      <c r="C23" s="4">
        <v>52.313899999999997</v>
      </c>
      <c r="D23" s="2">
        <v>0.77610000000000001</v>
      </c>
      <c r="E23" s="4">
        <v>17.607800000000001</v>
      </c>
      <c r="F23" s="2">
        <v>7.2432999999999996</v>
      </c>
      <c r="G23" s="2">
        <v>0.1138</v>
      </c>
      <c r="H23" s="2">
        <v>9.6534999999999993</v>
      </c>
      <c r="I23" s="2">
        <v>8.6222999999999992</v>
      </c>
      <c r="J23" s="2">
        <v>3.5766</v>
      </c>
      <c r="K23" s="2">
        <v>0.56859999999999999</v>
      </c>
      <c r="L23" s="2">
        <v>0.38</v>
      </c>
      <c r="M23" s="2">
        <v>4.19E-2</v>
      </c>
      <c r="N23" s="4">
        <v>100.8978</v>
      </c>
    </row>
    <row r="24" spans="1:14" x14ac:dyDescent="0.45">
      <c r="A24" s="1" t="s">
        <v>37</v>
      </c>
      <c r="B24" s="1" t="s">
        <v>38</v>
      </c>
      <c r="C24" s="4">
        <v>52.152099999999997</v>
      </c>
      <c r="D24" s="2">
        <v>0.76629999999999998</v>
      </c>
      <c r="E24" s="4">
        <v>17.12</v>
      </c>
      <c r="F24" s="2">
        <v>7.5107999999999997</v>
      </c>
      <c r="G24" s="2">
        <v>0.13669999999999999</v>
      </c>
      <c r="H24" s="2">
        <v>9.6319999999999997</v>
      </c>
      <c r="I24" s="2">
        <v>8.5943000000000005</v>
      </c>
      <c r="J24" s="2">
        <v>3.4895999999999998</v>
      </c>
      <c r="K24" s="2">
        <v>0.60099999999999998</v>
      </c>
      <c r="L24" s="2">
        <v>0.39319999999999999</v>
      </c>
      <c r="M24" s="2">
        <v>4.24E-2</v>
      </c>
      <c r="N24" s="4">
        <v>100.4383</v>
      </c>
    </row>
    <row r="25" spans="1:14" x14ac:dyDescent="0.45">
      <c r="A25" s="1" t="s">
        <v>39</v>
      </c>
      <c r="B25" s="1" t="s">
        <v>38</v>
      </c>
      <c r="C25" s="4">
        <v>52.116100000000003</v>
      </c>
      <c r="D25" s="2">
        <v>0.78779999999999994</v>
      </c>
      <c r="E25" s="4">
        <v>17.301400000000001</v>
      </c>
      <c r="F25" s="2">
        <v>7.5541999999999998</v>
      </c>
      <c r="G25" s="2">
        <v>0.12620000000000001</v>
      </c>
      <c r="H25" s="2">
        <v>9.6602999999999994</v>
      </c>
      <c r="I25" s="2">
        <v>8.6392000000000007</v>
      </c>
      <c r="J25" s="2">
        <v>3.4645000000000001</v>
      </c>
      <c r="K25" s="2">
        <v>0.58699999999999997</v>
      </c>
      <c r="L25" s="2">
        <v>0.39850000000000002</v>
      </c>
      <c r="M25" s="2">
        <v>3.7499999999999999E-2</v>
      </c>
      <c r="N25" s="4">
        <v>100.6729</v>
      </c>
    </row>
    <row r="26" spans="1:14" x14ac:dyDescent="0.45">
      <c r="A26" s="1" t="s">
        <v>40</v>
      </c>
      <c r="B26" s="1" t="s">
        <v>38</v>
      </c>
      <c r="C26" s="4">
        <v>52.166899999999998</v>
      </c>
      <c r="D26" s="2">
        <v>0.78420000000000001</v>
      </c>
      <c r="E26" s="4">
        <v>17.236799999999999</v>
      </c>
      <c r="F26" s="2">
        <v>7.6021000000000001</v>
      </c>
      <c r="G26" s="2">
        <v>0.1371</v>
      </c>
      <c r="H26" s="2">
        <v>9.5558999999999994</v>
      </c>
      <c r="I26" s="2">
        <v>8.6973000000000003</v>
      </c>
      <c r="J26" s="2">
        <v>3.5226999999999999</v>
      </c>
      <c r="K26" s="2">
        <v>0.57310000000000005</v>
      </c>
      <c r="L26" s="2">
        <v>0.39319999999999999</v>
      </c>
      <c r="M26" s="2">
        <v>3.78E-2</v>
      </c>
      <c r="N26" s="4">
        <v>100.70699999999999</v>
      </c>
    </row>
    <row r="27" spans="1:14" x14ac:dyDescent="0.45">
      <c r="A27" s="1" t="s">
        <v>41</v>
      </c>
      <c r="B27" s="1" t="s">
        <v>38</v>
      </c>
      <c r="C27" s="4">
        <v>52.0334</v>
      </c>
      <c r="D27" s="2">
        <v>0.80100000000000005</v>
      </c>
      <c r="E27" s="4">
        <v>17.288699999999999</v>
      </c>
      <c r="F27" s="2">
        <v>7.5400999999999998</v>
      </c>
      <c r="G27" s="2">
        <v>0.1477</v>
      </c>
      <c r="H27" s="2">
        <v>9.5701999999999998</v>
      </c>
      <c r="I27" s="2">
        <v>8.6272000000000002</v>
      </c>
      <c r="J27" s="2">
        <v>3.4748999999999999</v>
      </c>
      <c r="K27" s="2">
        <v>0.60040000000000004</v>
      </c>
      <c r="L27" s="2">
        <v>0.39579999999999999</v>
      </c>
      <c r="M27" s="2">
        <v>4.2500000000000003E-2</v>
      </c>
      <c r="N27" s="4">
        <v>100.5219</v>
      </c>
    </row>
    <row r="28" spans="1:14" x14ac:dyDescent="0.45">
      <c r="A28" s="1" t="s">
        <v>42</v>
      </c>
      <c r="B28" s="1" t="s">
        <v>38</v>
      </c>
      <c r="C28" s="4">
        <v>51.875300000000003</v>
      </c>
      <c r="D28" s="2">
        <v>0.76800000000000002</v>
      </c>
      <c r="E28" s="4">
        <v>17.2697</v>
      </c>
      <c r="F28" s="2">
        <v>7.4513999999999996</v>
      </c>
      <c r="G28" s="2">
        <v>0.11600000000000001</v>
      </c>
      <c r="H28" s="2">
        <v>9.6016999999999992</v>
      </c>
      <c r="I28" s="2">
        <v>8.7318999999999996</v>
      </c>
      <c r="J28" s="2">
        <v>3.5026000000000002</v>
      </c>
      <c r="K28" s="2">
        <v>0.56640000000000001</v>
      </c>
      <c r="L28" s="2">
        <v>0.40200000000000002</v>
      </c>
      <c r="M28" s="2">
        <v>4.0399999999999998E-2</v>
      </c>
      <c r="N28" s="4">
        <v>100.3253</v>
      </c>
    </row>
    <row r="29" spans="1:14" x14ac:dyDescent="0.45">
      <c r="A29" s="1" t="s">
        <v>43</v>
      </c>
      <c r="B29" s="1" t="s">
        <v>38</v>
      </c>
      <c r="C29" s="4">
        <v>51.922600000000003</v>
      </c>
      <c r="D29" s="2">
        <v>0.76570000000000005</v>
      </c>
      <c r="E29" s="4">
        <v>17.239799999999999</v>
      </c>
      <c r="F29" s="2">
        <v>7.4696999999999996</v>
      </c>
      <c r="G29" s="2">
        <v>0.1565</v>
      </c>
      <c r="H29" s="2">
        <v>9.6274999999999995</v>
      </c>
      <c r="I29" s="2">
        <v>8.5878999999999994</v>
      </c>
      <c r="J29" s="2">
        <v>3.4333999999999998</v>
      </c>
      <c r="K29" s="2">
        <v>0.60880000000000001</v>
      </c>
      <c r="L29" s="2">
        <v>0.3805</v>
      </c>
      <c r="M29" s="2">
        <v>4.6100000000000002E-2</v>
      </c>
      <c r="N29" s="4">
        <v>100.2384</v>
      </c>
    </row>
    <row r="30" spans="1:14" x14ac:dyDescent="0.45">
      <c r="A30" s="1" t="s">
        <v>44</v>
      </c>
      <c r="B30" s="1" t="s">
        <v>38</v>
      </c>
      <c r="C30" s="4">
        <v>52.402099999999997</v>
      </c>
      <c r="D30" s="2">
        <v>0.78480000000000005</v>
      </c>
      <c r="E30" s="4">
        <v>17.4316</v>
      </c>
      <c r="F30" s="2">
        <v>7.6763000000000003</v>
      </c>
      <c r="G30" s="2">
        <v>0.1603</v>
      </c>
      <c r="H30" s="2">
        <v>9.7118000000000002</v>
      </c>
      <c r="I30" s="2">
        <v>8.6729000000000003</v>
      </c>
      <c r="J30" s="2">
        <v>3.5558000000000001</v>
      </c>
      <c r="K30" s="2">
        <v>0.55730000000000002</v>
      </c>
      <c r="L30" s="2">
        <v>0.35120000000000001</v>
      </c>
      <c r="M30" s="2">
        <v>5.11E-2</v>
      </c>
      <c r="N30" s="4">
        <v>101.3552</v>
      </c>
    </row>
    <row r="31" spans="1:14" x14ac:dyDescent="0.45">
      <c r="A31" s="1" t="s">
        <v>45</v>
      </c>
      <c r="B31" s="1" t="s">
        <v>38</v>
      </c>
      <c r="C31" s="4">
        <v>52.376899999999999</v>
      </c>
      <c r="D31" s="2">
        <v>0.76100000000000001</v>
      </c>
      <c r="E31" s="4">
        <v>17.129300000000001</v>
      </c>
      <c r="F31" s="2">
        <v>7.5716000000000001</v>
      </c>
      <c r="G31" s="2">
        <v>0.1318</v>
      </c>
      <c r="H31" s="2">
        <v>9.6144999999999996</v>
      </c>
      <c r="I31" s="2">
        <v>8.7294999999999998</v>
      </c>
      <c r="J31" s="2">
        <v>3.5097999999999998</v>
      </c>
      <c r="K31" s="2">
        <v>0.59460000000000002</v>
      </c>
      <c r="L31" s="2">
        <v>0.36899999999999999</v>
      </c>
      <c r="M31" s="2">
        <v>4.07E-2</v>
      </c>
      <c r="N31" s="4">
        <v>100.8287</v>
      </c>
    </row>
    <row r="32" spans="1:14" x14ac:dyDescent="0.45">
      <c r="C32" s="4"/>
      <c r="D32" s="2"/>
      <c r="E32" s="4"/>
      <c r="F32" s="2"/>
      <c r="G32" s="2"/>
      <c r="H32" s="2"/>
      <c r="I32" s="2"/>
      <c r="J32" s="2"/>
      <c r="K32" s="2"/>
      <c r="L32" s="2"/>
      <c r="M32" s="2"/>
      <c r="N32" s="4"/>
    </row>
    <row r="33" spans="1:14" x14ac:dyDescent="0.45">
      <c r="C33" s="1" t="s">
        <v>3</v>
      </c>
      <c r="D33" s="1" t="s">
        <v>8</v>
      </c>
      <c r="E33" s="1" t="s">
        <v>4</v>
      </c>
      <c r="F33" s="1" t="s">
        <v>10</v>
      </c>
      <c r="G33" s="1" t="s">
        <v>9</v>
      </c>
      <c r="H33" s="1" t="s">
        <v>2</v>
      </c>
      <c r="I33" s="1" t="s">
        <v>7</v>
      </c>
      <c r="J33" s="1" t="s">
        <v>1</v>
      </c>
      <c r="K33" s="1" t="s">
        <v>6</v>
      </c>
      <c r="L33" s="1" t="s">
        <v>5</v>
      </c>
      <c r="M33" s="1" t="s">
        <v>11</v>
      </c>
      <c r="N33" s="1" t="s">
        <v>12</v>
      </c>
    </row>
    <row r="34" spans="1:14" x14ac:dyDescent="0.45">
      <c r="A34" s="1" t="s">
        <v>46</v>
      </c>
      <c r="C34" s="2">
        <f t="shared" ref="C34:N34" si="0">AVERAGE(C4:C31)</f>
        <v>51.855785714285723</v>
      </c>
      <c r="D34" s="2">
        <f t="shared" si="0"/>
        <v>0.78028571428571425</v>
      </c>
      <c r="E34" s="2">
        <f t="shared" si="0"/>
        <v>17.393614285714285</v>
      </c>
      <c r="F34" s="2">
        <f t="shared" si="0"/>
        <v>7.5234285714285702</v>
      </c>
      <c r="G34" s="2">
        <f t="shared" si="0"/>
        <v>0.13787499999999997</v>
      </c>
      <c r="H34" s="2">
        <f t="shared" si="0"/>
        <v>9.5880928571428576</v>
      </c>
      <c r="I34" s="2">
        <f t="shared" si="0"/>
        <v>8.6737178571428561</v>
      </c>
      <c r="J34" s="2">
        <f t="shared" si="0"/>
        <v>3.4884928571428575</v>
      </c>
      <c r="K34" s="2">
        <f t="shared" si="0"/>
        <v>0.59420714285714282</v>
      </c>
      <c r="L34" s="2">
        <f t="shared" si="0"/>
        <v>0.36834642857142846</v>
      </c>
      <c r="M34" s="3">
        <f t="shared" si="0"/>
        <v>4.2064285714285714E-2</v>
      </c>
      <c r="N34" s="2">
        <f t="shared" si="0"/>
        <v>100.44587857142858</v>
      </c>
    </row>
    <row r="35" spans="1:14" x14ac:dyDescent="0.45">
      <c r="A35" s="1" t="s">
        <v>47</v>
      </c>
      <c r="C35" s="2">
        <f t="shared" ref="C35:N35" si="1">STDEV(C4:C31)</f>
        <v>0.35171108167577636</v>
      </c>
      <c r="D35" s="2">
        <f t="shared" si="1"/>
        <v>1.5892968729172511E-2</v>
      </c>
      <c r="E35" s="2">
        <f t="shared" si="1"/>
        <v>0.14457339213799253</v>
      </c>
      <c r="F35" s="2">
        <f t="shared" si="1"/>
        <v>0.12740345322706087</v>
      </c>
      <c r="G35" s="2">
        <f t="shared" si="1"/>
        <v>1.6267910357738381E-2</v>
      </c>
      <c r="H35" s="2">
        <f t="shared" si="1"/>
        <v>7.9417191573741205E-2</v>
      </c>
      <c r="I35" s="2">
        <f t="shared" si="1"/>
        <v>5.6669902218552622E-2</v>
      </c>
      <c r="J35" s="2">
        <f t="shared" si="1"/>
        <v>5.8114267570348807E-2</v>
      </c>
      <c r="K35" s="2">
        <f t="shared" si="1"/>
        <v>2.7500719567305449E-2</v>
      </c>
      <c r="L35" s="2">
        <f t="shared" si="1"/>
        <v>2.5247889272143376E-2</v>
      </c>
      <c r="M35" s="2">
        <f t="shared" si="1"/>
        <v>4.2170917032787461E-3</v>
      </c>
      <c r="N35" s="4">
        <f t="shared" si="1"/>
        <v>0.34378272892772599</v>
      </c>
    </row>
    <row r="36" spans="1:14" x14ac:dyDescent="0.45">
      <c r="A36" s="1" t="s">
        <v>48</v>
      </c>
      <c r="C36" s="2">
        <f t="shared" ref="C36:M36" si="2">C34/$N34*100</f>
        <v>51.625598234386786</v>
      </c>
      <c r="D36" s="2">
        <f t="shared" si="2"/>
        <v>0.77682203130996685</v>
      </c>
      <c r="E36" s="2">
        <f t="shared" si="2"/>
        <v>17.31640415026628</v>
      </c>
      <c r="F36" s="2">
        <f t="shared" si="2"/>
        <v>7.4900321231981133</v>
      </c>
      <c r="G36" s="2">
        <f t="shared" si="2"/>
        <v>0.13726297381326102</v>
      </c>
      <c r="H36" s="2">
        <f t="shared" si="2"/>
        <v>9.5455313781984792</v>
      </c>
      <c r="I36" s="2">
        <f t="shared" si="2"/>
        <v>8.6352152826010116</v>
      </c>
      <c r="J36" s="2">
        <f t="shared" si="2"/>
        <v>3.4730074610897423</v>
      </c>
      <c r="K36" s="2">
        <f t="shared" si="2"/>
        <v>0.59156946139367295</v>
      </c>
      <c r="L36" s="2">
        <f t="shared" si="2"/>
        <v>0.36671134128165522</v>
      </c>
      <c r="M36" s="2">
        <f t="shared" si="2"/>
        <v>4.1877562636254077E-2</v>
      </c>
      <c r="N36" s="2">
        <f t="shared" ref="N36" si="3">N34/$N34*100</f>
        <v>100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D3A16-15AF-B541-AEB2-DFA0EE4A047E}">
  <dimension ref="A1:U22"/>
  <sheetViews>
    <sheetView workbookViewId="0">
      <selection activeCell="A2" sqref="A1:A2"/>
    </sheetView>
  </sheetViews>
  <sheetFormatPr defaultColWidth="10.796875" defaultRowHeight="15" x14ac:dyDescent="0.45"/>
  <sheetData>
    <row r="1" spans="1:19" x14ac:dyDescent="0.45">
      <c r="A1" t="s">
        <v>137</v>
      </c>
    </row>
    <row r="2" spans="1:19" x14ac:dyDescent="0.45">
      <c r="A2" t="s">
        <v>138</v>
      </c>
    </row>
    <row r="3" spans="1:19" x14ac:dyDescent="0.45">
      <c r="A3" s="1"/>
      <c r="C3" t="s">
        <v>49</v>
      </c>
      <c r="F3" t="s">
        <v>50</v>
      </c>
      <c r="I3" t="s">
        <v>51</v>
      </c>
      <c r="L3" t="s">
        <v>52</v>
      </c>
      <c r="O3" t="s">
        <v>53</v>
      </c>
    </row>
    <row r="4" spans="1:19" x14ac:dyDescent="0.45">
      <c r="A4" s="1"/>
      <c r="C4" t="s">
        <v>54</v>
      </c>
      <c r="D4" t="s">
        <v>55</v>
      </c>
      <c r="E4" t="s">
        <v>56</v>
      </c>
      <c r="F4" t="s">
        <v>54</v>
      </c>
      <c r="G4" t="s">
        <v>55</v>
      </c>
      <c r="H4" t="s">
        <v>56</v>
      </c>
      <c r="I4" t="s">
        <v>54</v>
      </c>
      <c r="J4" t="s">
        <v>55</v>
      </c>
      <c r="K4" t="s">
        <v>56</v>
      </c>
      <c r="L4" t="s">
        <v>54</v>
      </c>
      <c r="M4" t="s">
        <v>55</v>
      </c>
      <c r="N4" t="s">
        <v>56</v>
      </c>
      <c r="O4" t="s">
        <v>54</v>
      </c>
      <c r="P4" t="s">
        <v>55</v>
      </c>
      <c r="Q4" t="s">
        <v>56</v>
      </c>
    </row>
    <row r="5" spans="1:19" x14ac:dyDescent="0.45">
      <c r="A5" s="1" t="s">
        <v>57</v>
      </c>
      <c r="C5" t="s">
        <v>58</v>
      </c>
      <c r="D5" t="s">
        <v>58</v>
      </c>
      <c r="E5" t="s">
        <v>58</v>
      </c>
      <c r="F5" t="s">
        <v>58</v>
      </c>
      <c r="G5" t="s">
        <v>58</v>
      </c>
      <c r="H5" t="s">
        <v>58</v>
      </c>
      <c r="I5" t="s">
        <v>58</v>
      </c>
      <c r="J5" t="s">
        <v>58</v>
      </c>
      <c r="K5" t="s">
        <v>58</v>
      </c>
      <c r="L5" t="s">
        <v>58</v>
      </c>
      <c r="M5" t="s">
        <v>58</v>
      </c>
      <c r="N5" t="s">
        <v>58</v>
      </c>
      <c r="O5" t="s">
        <v>58</v>
      </c>
      <c r="P5" t="s">
        <v>58</v>
      </c>
      <c r="Q5" t="s">
        <v>58</v>
      </c>
    </row>
    <row r="6" spans="1:19" x14ac:dyDescent="0.45">
      <c r="A6" s="1">
        <v>50</v>
      </c>
      <c r="B6" t="s">
        <v>59</v>
      </c>
      <c r="C6" s="5">
        <v>365.99234302422065</v>
      </c>
      <c r="D6" s="5">
        <v>364.67710623384858</v>
      </c>
      <c r="E6" s="5">
        <v>370.14228031406589</v>
      </c>
      <c r="F6" s="5">
        <v>344.94338972596694</v>
      </c>
      <c r="G6" s="5">
        <v>343.70379483987051</v>
      </c>
      <c r="H6" s="5">
        <v>348.85465580350518</v>
      </c>
      <c r="I6" s="5">
        <v>368.03919435985796</v>
      </c>
      <c r="J6" s="5">
        <v>366.71660196701947</v>
      </c>
      <c r="K6" s="5">
        <v>372.21234061799561</v>
      </c>
      <c r="L6" s="5">
        <v>372.94177594618947</v>
      </c>
      <c r="M6" s="5">
        <v>371.60156554632687</v>
      </c>
      <c r="N6" s="5">
        <v>377.17051190867306</v>
      </c>
      <c r="O6" s="5">
        <v>334.5233275614342</v>
      </c>
      <c r="P6" s="5">
        <v>333.32117840167052</v>
      </c>
      <c r="Q6" s="5">
        <v>338.31644197442733</v>
      </c>
    </row>
    <row r="7" spans="1:19" x14ac:dyDescent="0.45">
      <c r="A7" s="1">
        <v>50</v>
      </c>
      <c r="B7" t="s">
        <v>60</v>
      </c>
      <c r="C7" s="5">
        <v>365.71929540425219</v>
      </c>
      <c r="D7" s="5">
        <v>362.64083023504605</v>
      </c>
      <c r="E7" s="5">
        <v>372.93757761708093</v>
      </c>
      <c r="F7" s="5">
        <v>344.35014501309576</v>
      </c>
      <c r="G7" s="5">
        <v>341.4515560112161</v>
      </c>
      <c r="H7" s="5">
        <v>351.14665960220287</v>
      </c>
      <c r="I7" s="5">
        <v>371.83155544479717</v>
      </c>
      <c r="J7" s="5">
        <v>368.7016399422987</v>
      </c>
      <c r="K7" s="5">
        <v>379.17047667909742</v>
      </c>
      <c r="L7" s="5">
        <v>371.83155544479717</v>
      </c>
      <c r="M7" s="5">
        <v>368.7016399422987</v>
      </c>
      <c r="N7" s="5">
        <v>379.17047667909742</v>
      </c>
      <c r="O7" s="5">
        <v>334.09403814667036</v>
      </c>
      <c r="P7" s="5">
        <v>331.28178056934701</v>
      </c>
      <c r="Q7" s="5">
        <v>340.68812569761712</v>
      </c>
    </row>
    <row r="8" spans="1:19" x14ac:dyDescent="0.45">
      <c r="A8" s="1">
        <v>50</v>
      </c>
      <c r="B8" t="s">
        <v>61</v>
      </c>
      <c r="C8" s="5">
        <v>357.3024112607319</v>
      </c>
      <c r="D8" s="5">
        <v>369.17822724036057</v>
      </c>
      <c r="E8" s="5">
        <v>360.76825356410598</v>
      </c>
      <c r="F8" s="5">
        <v>330.66172618093714</v>
      </c>
      <c r="G8" s="5">
        <v>341.65207409875643</v>
      </c>
      <c r="H8" s="5">
        <v>333.8691531743932</v>
      </c>
      <c r="I8" s="5">
        <v>355.13516837984241</v>
      </c>
      <c r="J8" s="5">
        <v>366.93895076320808</v>
      </c>
      <c r="K8" s="5">
        <v>358.57998837320253</v>
      </c>
      <c r="L8" s="5">
        <v>357.58759677931528</v>
      </c>
      <c r="M8" s="5">
        <v>369.47289159432836</v>
      </c>
      <c r="N8" s="5">
        <v>361.05620538933465</v>
      </c>
      <c r="O8" s="5">
        <v>323.50591972536148</v>
      </c>
      <c r="P8" s="5">
        <v>334.25842698503232</v>
      </c>
      <c r="Q8" s="5">
        <v>326.64393521767204</v>
      </c>
    </row>
    <row r="9" spans="1:19" x14ac:dyDescent="0.45">
      <c r="A9" s="1">
        <v>50</v>
      </c>
      <c r="B9" t="s">
        <v>62</v>
      </c>
      <c r="C9" s="5">
        <v>363.75832537669214</v>
      </c>
      <c r="D9" s="5">
        <v>365.96972922891621</v>
      </c>
      <c r="E9" s="5">
        <v>363.79893572594398</v>
      </c>
      <c r="F9" s="5">
        <v>338.90482167971112</v>
      </c>
      <c r="G9" s="5">
        <v>340.96513308955645</v>
      </c>
      <c r="H9" s="5">
        <v>338.94265735854356</v>
      </c>
      <c r="I9" s="5">
        <v>361.00020391061088</v>
      </c>
      <c r="J9" s="5">
        <v>363.19484025537338</v>
      </c>
      <c r="K9" s="5">
        <v>361.04050634037833</v>
      </c>
      <c r="L9" s="5">
        <v>365.1638056836133</v>
      </c>
      <c r="M9" s="5">
        <v>367.38375390265492</v>
      </c>
      <c r="N9" s="5">
        <v>365.20457294211548</v>
      </c>
      <c r="O9" s="5">
        <v>326.82954015769337</v>
      </c>
      <c r="P9" s="5">
        <v>328.8164420475041</v>
      </c>
      <c r="Q9" s="5">
        <v>326.86602773982059</v>
      </c>
    </row>
    <row r="10" spans="1:19" x14ac:dyDescent="0.45">
      <c r="A10" s="1">
        <v>50</v>
      </c>
      <c r="B10" t="s">
        <v>63</v>
      </c>
      <c r="C10" s="5">
        <v>359.02307371908853</v>
      </c>
      <c r="D10" s="5">
        <v>357.25985675531416</v>
      </c>
      <c r="E10" s="5">
        <v>361.31936402735761</v>
      </c>
      <c r="F10" s="5">
        <v>326.66881450941662</v>
      </c>
      <c r="G10" s="5">
        <v>325.06449423742845</v>
      </c>
      <c r="H10" s="5">
        <v>328.75816889269129</v>
      </c>
      <c r="I10" s="5">
        <v>347.07068064366536</v>
      </c>
      <c r="J10" s="5">
        <v>345.36616370161937</v>
      </c>
      <c r="K10" s="5">
        <v>349.29052415397405</v>
      </c>
      <c r="L10" s="5">
        <v>351.37234792038743</v>
      </c>
      <c r="M10" s="5">
        <v>349.64670483556665</v>
      </c>
      <c r="N10" s="5">
        <v>353.61970463973483</v>
      </c>
      <c r="O10" s="5">
        <v>319.63062741170461</v>
      </c>
      <c r="P10" s="5">
        <v>318.06087274787177</v>
      </c>
      <c r="Q10" s="5">
        <v>321.67496596729762</v>
      </c>
    </row>
    <row r="11" spans="1:19" x14ac:dyDescent="0.45">
      <c r="A11" s="1">
        <v>50</v>
      </c>
      <c r="B11" t="s">
        <v>64</v>
      </c>
      <c r="C11" s="5">
        <v>359.36465307280719</v>
      </c>
      <c r="D11" s="5">
        <v>360.78114269693498</v>
      </c>
      <c r="E11" s="5">
        <v>364.38066958858286</v>
      </c>
      <c r="F11" s="5">
        <v>326.63233320108907</v>
      </c>
      <c r="G11" s="5">
        <v>327.91980348211928</v>
      </c>
      <c r="H11" s="5">
        <v>331.19147156907724</v>
      </c>
      <c r="I11" s="5">
        <v>348.34910814483226</v>
      </c>
      <c r="J11" s="5">
        <v>349.72217834815393</v>
      </c>
      <c r="K11" s="5">
        <v>353.21136954079702</v>
      </c>
      <c r="L11" s="5">
        <v>352.49200795007539</v>
      </c>
      <c r="M11" s="5">
        <v>353.88140801371509</v>
      </c>
      <c r="N11" s="5">
        <v>357.41209599556902</v>
      </c>
      <c r="O11" s="5">
        <v>319.44231322118173</v>
      </c>
      <c r="P11" s="5">
        <v>320.70144296117172</v>
      </c>
      <c r="Q11" s="5">
        <v>323.9010931964911</v>
      </c>
    </row>
    <row r="12" spans="1:19" x14ac:dyDescent="0.45">
      <c r="A12" s="1">
        <v>50</v>
      </c>
      <c r="B12" t="s">
        <v>65</v>
      </c>
      <c r="C12" s="5">
        <v>360.54068831509875</v>
      </c>
      <c r="D12" s="5">
        <v>364.40610776649049</v>
      </c>
      <c r="E12" s="5">
        <v>368.76187479217822</v>
      </c>
      <c r="F12" s="5">
        <v>329.32340505335236</v>
      </c>
      <c r="G12" s="5">
        <v>332.85413857927063</v>
      </c>
      <c r="H12" s="5">
        <v>336.83276311460997</v>
      </c>
      <c r="I12" s="5">
        <v>350.66195914144998</v>
      </c>
      <c r="J12" s="5">
        <v>354.42146701853005</v>
      </c>
      <c r="K12" s="5">
        <v>358.65788706290652</v>
      </c>
      <c r="L12" s="5">
        <v>356.29723667044203</v>
      </c>
      <c r="M12" s="5">
        <v>360.11716133841566</v>
      </c>
      <c r="N12" s="5">
        <v>364.42166234240892</v>
      </c>
      <c r="O12" s="5">
        <v>325.3347018997128</v>
      </c>
      <c r="P12" s="5">
        <v>328.82267184510999</v>
      </c>
      <c r="Q12" s="5">
        <v>332.75310802824669</v>
      </c>
    </row>
    <row r="13" spans="1:19" x14ac:dyDescent="0.45">
      <c r="A13" s="1">
        <v>50</v>
      </c>
      <c r="B13" t="s">
        <v>66</v>
      </c>
      <c r="C13" s="5">
        <v>354.47232510657511</v>
      </c>
      <c r="D13" s="5">
        <v>352.54199966937284</v>
      </c>
      <c r="E13" s="5">
        <v>356.81828622731297</v>
      </c>
      <c r="F13" s="5">
        <v>328.05573715076895</v>
      </c>
      <c r="G13" s="5">
        <v>326.26926670049647</v>
      </c>
      <c r="H13" s="5">
        <v>330.22686857706378</v>
      </c>
      <c r="I13" s="5">
        <v>352.62455089714183</v>
      </c>
      <c r="J13" s="5">
        <v>350.70428775622077</v>
      </c>
      <c r="K13" s="5">
        <v>354.95828311833463</v>
      </c>
      <c r="L13" s="5">
        <v>355.73889858738983</v>
      </c>
      <c r="M13" s="5">
        <v>353.80167585853752</v>
      </c>
      <c r="N13" s="5">
        <v>358.09324211750658</v>
      </c>
      <c r="O13" s="5">
        <v>316.08254436693608</v>
      </c>
      <c r="P13" s="5">
        <v>314.36127550493489</v>
      </c>
      <c r="Q13" s="5">
        <v>318.1744350661769</v>
      </c>
    </row>
    <row r="14" spans="1:19" x14ac:dyDescent="0.45">
      <c r="A14" s="1">
        <v>50</v>
      </c>
      <c r="B14" t="s">
        <v>67</v>
      </c>
      <c r="C14" s="5">
        <v>363.85855970884796</v>
      </c>
      <c r="D14" s="5">
        <v>350.62056888002849</v>
      </c>
      <c r="E14" s="5">
        <v>366.2128788768764</v>
      </c>
      <c r="F14" s="5">
        <v>322.73277370073885</v>
      </c>
      <c r="G14" s="5">
        <v>310.99103124502068</v>
      </c>
      <c r="H14" s="5">
        <v>324.8209915947541</v>
      </c>
      <c r="I14" s="5">
        <v>347.78345536570072</v>
      </c>
      <c r="J14" s="5">
        <v>335.1303129022383</v>
      </c>
      <c r="K14" s="5">
        <v>350.03376179231276</v>
      </c>
      <c r="L14" s="5">
        <v>352.54199023199237</v>
      </c>
      <c r="M14" s="5">
        <v>339.71572159288354</v>
      </c>
      <c r="N14" s="5">
        <v>354.82308639694776</v>
      </c>
      <c r="O14" s="5">
        <v>334.95974198343436</v>
      </c>
      <c r="P14" s="5">
        <v>322.77315498669418</v>
      </c>
      <c r="Q14" s="5">
        <v>337.12707354683215</v>
      </c>
    </row>
    <row r="15" spans="1:19" x14ac:dyDescent="0.45">
      <c r="A15" s="1">
        <v>50</v>
      </c>
      <c r="B15" t="s">
        <v>68</v>
      </c>
      <c r="C15" s="5">
        <v>351.81535031014096</v>
      </c>
      <c r="D15" s="5">
        <v>353.06495220433368</v>
      </c>
      <c r="E15" s="5">
        <v>359.87035734620451</v>
      </c>
      <c r="F15" s="5">
        <v>314.16711860141231</v>
      </c>
      <c r="G15" s="5">
        <v>315.28299892372149</v>
      </c>
      <c r="H15" s="5">
        <v>321.36014854909178</v>
      </c>
      <c r="I15" s="5">
        <v>337.80658701792743</v>
      </c>
      <c r="J15" s="5">
        <v>339.00643162572027</v>
      </c>
      <c r="K15" s="5">
        <v>345.54085567010338</v>
      </c>
      <c r="L15" s="5">
        <v>340.92972688741793</v>
      </c>
      <c r="M15" s="5">
        <v>342.1406644776327</v>
      </c>
      <c r="N15" s="5">
        <v>348.73550155432906</v>
      </c>
      <c r="O15" s="5">
        <v>319.58336072460366</v>
      </c>
      <c r="P15" s="5">
        <v>320.71847882721602</v>
      </c>
      <c r="Q15" s="5">
        <v>326.90039853144242</v>
      </c>
    </row>
    <row r="16" spans="1:19" x14ac:dyDescent="0.45">
      <c r="A16" s="1">
        <v>50</v>
      </c>
      <c r="B16" t="s">
        <v>70</v>
      </c>
      <c r="C16" s="5">
        <v>363.68172549187983</v>
      </c>
      <c r="D16" s="5">
        <v>360.85858213563523</v>
      </c>
      <c r="E16" s="5">
        <v>374.34225817854229</v>
      </c>
      <c r="F16" s="5">
        <v>326.08152996477872</v>
      </c>
      <c r="G16" s="5">
        <v>323.55026473920532</v>
      </c>
      <c r="H16" s="5">
        <v>335.63989532945266</v>
      </c>
      <c r="I16" s="5">
        <v>351.06675978896703</v>
      </c>
      <c r="J16" s="5">
        <v>348.3415423226341</v>
      </c>
      <c r="K16" s="5">
        <v>361.35751240478555</v>
      </c>
      <c r="L16" s="5">
        <v>354.95611112690153</v>
      </c>
      <c r="M16" s="5">
        <v>352.20070188677266</v>
      </c>
      <c r="N16" s="5">
        <v>365.36087155274112</v>
      </c>
      <c r="O16" s="5">
        <v>335.04696218231561</v>
      </c>
      <c r="P16" s="5">
        <v>332.44610121236826</v>
      </c>
      <c r="Q16" s="5">
        <v>344.86812954254174</v>
      </c>
      <c r="S16" s="6"/>
    </row>
    <row r="17" spans="1:21" x14ac:dyDescent="0.45">
      <c r="A17" s="1">
        <v>50</v>
      </c>
      <c r="B17" t="s">
        <v>71</v>
      </c>
      <c r="C17" s="5">
        <v>387.26387041807874</v>
      </c>
      <c r="D17" s="5">
        <v>376.91585377556515</v>
      </c>
      <c r="E17" s="5">
        <v>390.21781185243168</v>
      </c>
      <c r="F17" s="5">
        <v>350.60618931623378</v>
      </c>
      <c r="G17" s="5">
        <v>341.23769677367898</v>
      </c>
      <c r="H17" s="5">
        <v>353.28051612251119</v>
      </c>
      <c r="I17" s="5">
        <v>372.28114541128667</v>
      </c>
      <c r="J17" s="5">
        <v>362.33347979442669</v>
      </c>
      <c r="K17" s="5">
        <v>375.12080277325953</v>
      </c>
      <c r="L17" s="5">
        <v>375.6349365441547</v>
      </c>
      <c r="M17" s="5">
        <v>365.59765480477614</v>
      </c>
      <c r="N17" s="5">
        <v>378.50017569504791</v>
      </c>
      <c r="O17" s="5">
        <v>344.275604366778</v>
      </c>
      <c r="P17" s="5">
        <v>335.07627038358766</v>
      </c>
      <c r="Q17" s="5">
        <v>346.90164322622036</v>
      </c>
    </row>
    <row r="18" spans="1:21" x14ac:dyDescent="0.45">
      <c r="A18" s="1">
        <v>50</v>
      </c>
      <c r="B18" t="s">
        <v>72</v>
      </c>
      <c r="C18" s="5">
        <v>379.10019250849007</v>
      </c>
      <c r="D18" s="5">
        <v>373.42729054940895</v>
      </c>
      <c r="E18" s="5">
        <v>384.6795794649334</v>
      </c>
      <c r="F18" s="5">
        <v>338.99706520971307</v>
      </c>
      <c r="G18" s="5">
        <v>333.9242713854054</v>
      </c>
      <c r="H18" s="5">
        <v>343.98623651925095</v>
      </c>
      <c r="I18" s="5">
        <v>359.65849810360135</v>
      </c>
      <c r="J18" s="5">
        <v>354.2765240534394</v>
      </c>
      <c r="K18" s="5">
        <v>364.95175295481926</v>
      </c>
      <c r="L18" s="5">
        <v>365.06093221553408</v>
      </c>
      <c r="M18" s="5">
        <v>359.59811547612264</v>
      </c>
      <c r="N18" s="5">
        <v>370.43369710397394</v>
      </c>
      <c r="O18" s="5">
        <v>341.71357854908149</v>
      </c>
      <c r="P18" s="5">
        <v>336.60013448468078</v>
      </c>
      <c r="Q18" s="5">
        <v>346.74272999946908</v>
      </c>
    </row>
    <row r="19" spans="1:21" x14ac:dyDescent="0.45">
      <c r="A19" s="1">
        <v>50</v>
      </c>
      <c r="B19" t="s">
        <v>73</v>
      </c>
      <c r="C19" s="5">
        <v>383.53569688878338</v>
      </c>
      <c r="D19" s="5">
        <v>375.28232669338621</v>
      </c>
      <c r="E19" s="5">
        <v>385.13113074713988</v>
      </c>
      <c r="F19" s="5">
        <v>360.3987646232269</v>
      </c>
      <c r="G19" s="5">
        <v>352.64328202661778</v>
      </c>
      <c r="H19" s="5">
        <v>361.89795334608641</v>
      </c>
      <c r="I19" s="5">
        <v>384.61752022661778</v>
      </c>
      <c r="J19" s="5">
        <v>376.34087008996454</v>
      </c>
      <c r="K19" s="5">
        <v>386.21745425952366</v>
      </c>
      <c r="L19" s="5">
        <v>389.28218717962716</v>
      </c>
      <c r="M19" s="5">
        <v>380.90515727776898</v>
      </c>
      <c r="N19" s="5">
        <v>390.90152531925679</v>
      </c>
      <c r="O19" s="5">
        <v>344.07152468193209</v>
      </c>
      <c r="P19" s="5">
        <v>336.66739075142544</v>
      </c>
      <c r="Q19" s="5">
        <v>345.50279526411487</v>
      </c>
    </row>
    <row r="20" spans="1:21" x14ac:dyDescent="0.45">
      <c r="A20" s="1">
        <v>50</v>
      </c>
      <c r="B20" t="s">
        <v>74</v>
      </c>
      <c r="C20" s="5">
        <v>391.33927504011376</v>
      </c>
      <c r="D20" s="5">
        <v>386.63303019822507</v>
      </c>
      <c r="E20" s="5">
        <v>394.79220570446239</v>
      </c>
      <c r="F20" s="5">
        <v>352.8453494622392</v>
      </c>
      <c r="G20" s="5">
        <v>348.60203244346854</v>
      </c>
      <c r="H20" s="5">
        <v>355.95863403304054</v>
      </c>
      <c r="I20" s="5">
        <v>372.98332677005988</v>
      </c>
      <c r="J20" s="5">
        <v>368.49783050203985</v>
      </c>
      <c r="K20" s="5">
        <v>376.27429613714696</v>
      </c>
      <c r="L20" s="5">
        <v>378.27785197742583</v>
      </c>
      <c r="M20" s="5">
        <v>373.72868376657601</v>
      </c>
      <c r="N20" s="5">
        <v>381.61553689188503</v>
      </c>
      <c r="O20" s="5">
        <v>344.31511074117668</v>
      </c>
      <c r="P20" s="5">
        <v>340.17437834537031</v>
      </c>
      <c r="Q20" s="5">
        <v>347.35312987164843</v>
      </c>
      <c r="R20" t="s">
        <v>46</v>
      </c>
      <c r="S20" t="s">
        <v>75</v>
      </c>
      <c r="T20" t="s">
        <v>76</v>
      </c>
      <c r="U20" t="s">
        <v>47</v>
      </c>
    </row>
    <row r="21" spans="1:21" x14ac:dyDescent="0.45">
      <c r="A21" s="1">
        <v>50</v>
      </c>
      <c r="B21" t="s">
        <v>77</v>
      </c>
      <c r="C21" s="5">
        <v>397.27374058761666</v>
      </c>
      <c r="D21" s="5">
        <v>390.56137984465715</v>
      </c>
      <c r="E21" s="5">
        <v>397.57092276609006</v>
      </c>
      <c r="F21" s="5">
        <v>357.81380317687922</v>
      </c>
      <c r="G21" s="5">
        <v>351.76815988270886</v>
      </c>
      <c r="H21" s="5">
        <v>358.08146719453794</v>
      </c>
      <c r="I21" s="5">
        <v>383.21921628728649</v>
      </c>
      <c r="J21" s="5">
        <v>376.7443216225908</v>
      </c>
      <c r="K21" s="5">
        <v>383.50588492378063</v>
      </c>
      <c r="L21" s="5">
        <v>384.99145048508268</v>
      </c>
      <c r="M21" s="5">
        <v>378.48661204600359</v>
      </c>
      <c r="N21" s="5">
        <v>385.2794448483134</v>
      </c>
      <c r="O21" s="5">
        <v>350.94426325753756</v>
      </c>
      <c r="P21" s="5">
        <v>345.01468811830898</v>
      </c>
      <c r="Q21" s="5">
        <v>351.20678848893948</v>
      </c>
      <c r="R21" s="6">
        <f>AVERAGE(C6:Q21)</f>
        <v>353.08397365075467</v>
      </c>
      <c r="S21" s="6">
        <f>MAX(C6:Q21)</f>
        <v>397.57092276609006</v>
      </c>
      <c r="T21" s="6">
        <f>MIN(C6:Q21)</f>
        <v>310.99103124502068</v>
      </c>
      <c r="U21" s="6">
        <f>STDEV(C6:Q21)</f>
        <v>19.445683211781827</v>
      </c>
    </row>
    <row r="22" spans="1:21" x14ac:dyDescent="0.45">
      <c r="R2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EEDD4-AACD-6E4A-B0D0-5E5D632E318F}">
  <dimension ref="A1:Z58"/>
  <sheetViews>
    <sheetView workbookViewId="0">
      <selection sqref="A1:A2"/>
    </sheetView>
  </sheetViews>
  <sheetFormatPr defaultColWidth="10.796875" defaultRowHeight="15" x14ac:dyDescent="0.45"/>
  <cols>
    <col min="1" max="1" width="21.546875" customWidth="1"/>
    <col min="6" max="6" width="9.296875" customWidth="1"/>
  </cols>
  <sheetData>
    <row r="1" spans="1:26" x14ac:dyDescent="0.45">
      <c r="A1" t="s">
        <v>137</v>
      </c>
    </row>
    <row r="2" spans="1:26" x14ac:dyDescent="0.45">
      <c r="A2" t="s">
        <v>138</v>
      </c>
    </row>
    <row r="3" spans="1:26" x14ac:dyDescent="0.45">
      <c r="A3" s="7" t="s">
        <v>78</v>
      </c>
      <c r="B3" s="7" t="s">
        <v>79</v>
      </c>
      <c r="C3" s="7" t="s">
        <v>80</v>
      </c>
      <c r="D3" s="7" t="s">
        <v>81</v>
      </c>
      <c r="E3" s="7" t="s">
        <v>82</v>
      </c>
      <c r="F3" s="27" t="s">
        <v>83</v>
      </c>
      <c r="G3" s="27"/>
      <c r="H3" s="7" t="s">
        <v>84</v>
      </c>
    </row>
    <row r="4" spans="1:26" x14ac:dyDescent="0.45">
      <c r="A4" s="8" t="s">
        <v>85</v>
      </c>
      <c r="B4" s="8">
        <v>1240</v>
      </c>
      <c r="C4" s="8">
        <v>24</v>
      </c>
      <c r="D4" s="8" t="s">
        <v>86</v>
      </c>
      <c r="E4" s="8" t="s">
        <v>86</v>
      </c>
      <c r="F4" s="9" t="s">
        <v>87</v>
      </c>
      <c r="G4" s="9"/>
      <c r="H4" s="10">
        <f>Q34</f>
        <v>0.34606600768165191</v>
      </c>
      <c r="Q4" s="11"/>
      <c r="R4" s="11"/>
      <c r="S4" s="11"/>
    </row>
    <row r="5" spans="1:26" x14ac:dyDescent="0.45">
      <c r="A5" s="12"/>
      <c r="B5" s="12"/>
      <c r="C5" s="12"/>
      <c r="D5" s="12"/>
      <c r="E5" s="12"/>
      <c r="F5" s="13"/>
      <c r="O5" t="s">
        <v>88</v>
      </c>
      <c r="P5" s="11" t="s">
        <v>89</v>
      </c>
      <c r="Q5" s="11"/>
      <c r="R5" s="11"/>
      <c r="S5" s="11"/>
    </row>
    <row r="6" spans="1:26" ht="16.7" x14ac:dyDescent="0.45">
      <c r="A6" s="14" t="s">
        <v>90</v>
      </c>
      <c r="B6" s="14" t="s">
        <v>3</v>
      </c>
      <c r="C6" s="14" t="s">
        <v>8</v>
      </c>
      <c r="D6" s="14" t="s">
        <v>4</v>
      </c>
      <c r="E6" s="14" t="s">
        <v>10</v>
      </c>
      <c r="F6" s="14" t="s">
        <v>91</v>
      </c>
      <c r="G6" s="14" t="s">
        <v>9</v>
      </c>
      <c r="H6" s="14" t="s">
        <v>2</v>
      </c>
      <c r="I6" s="14" t="s">
        <v>7</v>
      </c>
      <c r="J6" s="14" t="s">
        <v>1</v>
      </c>
      <c r="K6" s="14" t="s">
        <v>6</v>
      </c>
      <c r="L6" s="14" t="s">
        <v>5</v>
      </c>
      <c r="M6" s="14" t="s">
        <v>12</v>
      </c>
      <c r="N6" s="14"/>
      <c r="O6" s="14" t="s">
        <v>92</v>
      </c>
      <c r="P6" s="11">
        <v>8.5396697374106871</v>
      </c>
      <c r="Q6" s="11">
        <v>8.654918495237812</v>
      </c>
      <c r="R6" s="11">
        <v>8.9763889956106322</v>
      </c>
      <c r="S6" s="11">
        <v>8.8224797072381911</v>
      </c>
      <c r="T6" s="11">
        <v>9.0768871415834464</v>
      </c>
      <c r="U6" s="11">
        <v>8.8017483651623429</v>
      </c>
      <c r="V6" s="11">
        <v>8.8480630845337647</v>
      </c>
      <c r="W6" s="11">
        <v>8.7636247116791637</v>
      </c>
      <c r="X6" s="11">
        <v>9.0353358220041091</v>
      </c>
      <c r="Y6" s="11">
        <v>8.5900680229136963</v>
      </c>
      <c r="Z6" s="11">
        <v>8.8354893621591337</v>
      </c>
    </row>
    <row r="7" spans="1:26" x14ac:dyDescent="0.45">
      <c r="A7" s="12" t="s">
        <v>93</v>
      </c>
      <c r="B7" s="20">
        <v>53.197299999999998</v>
      </c>
      <c r="C7" s="20">
        <v>0.78959999999999997</v>
      </c>
      <c r="D7" s="20">
        <v>17.6798</v>
      </c>
      <c r="E7" s="20">
        <v>5.2086211892607057</v>
      </c>
      <c r="F7" s="20">
        <v>1.3832115623745773</v>
      </c>
      <c r="G7" s="20">
        <v>0.12959999999999999</v>
      </c>
      <c r="H7" s="20">
        <v>8.8462999999999994</v>
      </c>
      <c r="I7" s="20">
        <v>8.6241000000000003</v>
      </c>
      <c r="J7" s="20">
        <v>3.4946000000000002</v>
      </c>
      <c r="K7" s="20">
        <v>0.6149</v>
      </c>
      <c r="L7" s="20">
        <v>0.18540000000000001</v>
      </c>
      <c r="M7" s="22">
        <v>100.15343275163529</v>
      </c>
      <c r="N7" s="12"/>
      <c r="O7" s="4">
        <f>H7/E7/(40.304/71.846)</f>
        <v>3.0275640084486106</v>
      </c>
      <c r="P7" s="15">
        <f t="shared" ref="P7:Z22" si="0">$O7/P$6</f>
        <v>0.35452940237084601</v>
      </c>
      <c r="Q7" s="15">
        <f t="shared" si="0"/>
        <v>0.34980849445485412</v>
      </c>
      <c r="R7" s="15">
        <f t="shared" si="0"/>
        <v>0.33728083864559127</v>
      </c>
      <c r="S7" s="15">
        <f t="shared" si="0"/>
        <v>0.34316474607073549</v>
      </c>
      <c r="T7" s="15">
        <f t="shared" si="0"/>
        <v>0.33354650787477541</v>
      </c>
      <c r="U7" s="15">
        <f t="shared" si="0"/>
        <v>0.34397302477219466</v>
      </c>
      <c r="V7" s="15">
        <f t="shared" si="0"/>
        <v>0.34217251612284855</v>
      </c>
      <c r="W7" s="15">
        <f t="shared" si="0"/>
        <v>0.34546938145512063</v>
      </c>
      <c r="X7" s="15">
        <f t="shared" si="0"/>
        <v>0.33508040742386852</v>
      </c>
      <c r="Y7" s="15">
        <f t="shared" si="0"/>
        <v>0.35244936365727175</v>
      </c>
      <c r="Z7" s="15">
        <f t="shared" si="0"/>
        <v>0.34265945940868214</v>
      </c>
    </row>
    <row r="8" spans="1:26" x14ac:dyDescent="0.45">
      <c r="A8" s="12" t="s">
        <v>94</v>
      </c>
      <c r="B8" s="20">
        <v>52.933900000000001</v>
      </c>
      <c r="C8" s="20">
        <v>0.80330000000000001</v>
      </c>
      <c r="D8" s="20">
        <v>17.522500000000001</v>
      </c>
      <c r="E8" s="20">
        <v>5.2209988583267908</v>
      </c>
      <c r="F8" s="20">
        <v>1.4026841287414373</v>
      </c>
      <c r="G8" s="20">
        <v>0.14410000000000001</v>
      </c>
      <c r="H8" s="20">
        <v>8.8045000000000009</v>
      </c>
      <c r="I8" s="20">
        <v>8.6836000000000002</v>
      </c>
      <c r="J8" s="20">
        <v>3.4</v>
      </c>
      <c r="K8" s="20">
        <v>0.60680000000000001</v>
      </c>
      <c r="L8" s="20">
        <v>0.1406</v>
      </c>
      <c r="M8" s="22">
        <v>99.662982987068261</v>
      </c>
      <c r="N8" s="12"/>
      <c r="O8" s="4">
        <f t="shared" ref="O8:O32" si="1">H8/E8/(40.304/71.846)</f>
        <v>3.0061146725384669</v>
      </c>
      <c r="P8" s="15">
        <f t="shared" si="0"/>
        <v>0.35201767339657691</v>
      </c>
      <c r="Q8" s="15">
        <f t="shared" si="0"/>
        <v>0.34733021162388977</v>
      </c>
      <c r="R8" s="15">
        <f t="shared" si="0"/>
        <v>0.33489131030400177</v>
      </c>
      <c r="S8" s="15">
        <f t="shared" si="0"/>
        <v>0.34073353210120422</v>
      </c>
      <c r="T8" s="15">
        <f t="shared" si="0"/>
        <v>0.33118343608864742</v>
      </c>
      <c r="U8" s="15">
        <f t="shared" si="0"/>
        <v>0.341536084403047</v>
      </c>
      <c r="V8" s="15">
        <f t="shared" si="0"/>
        <v>0.33974833178948449</v>
      </c>
      <c r="W8" s="15">
        <f t="shared" si="0"/>
        <v>0.34302183987092222</v>
      </c>
      <c r="X8" s="15">
        <f t="shared" si="0"/>
        <v>0.33270646844332641</v>
      </c>
      <c r="Y8" s="15">
        <f t="shared" si="0"/>
        <v>0.34995237110110938</v>
      </c>
      <c r="Z8" s="15">
        <f t="shared" si="0"/>
        <v>0.34023182523575141</v>
      </c>
    </row>
    <row r="9" spans="1:26" x14ac:dyDescent="0.45">
      <c r="A9" s="12" t="s">
        <v>95</v>
      </c>
      <c r="B9" s="20">
        <v>52.16</v>
      </c>
      <c r="C9" s="20">
        <v>0.79300000000000004</v>
      </c>
      <c r="D9" s="20">
        <v>17.72</v>
      </c>
      <c r="E9" s="20">
        <v>5.4326489902506561</v>
      </c>
      <c r="F9" s="20">
        <v>1.4765298671344462</v>
      </c>
      <c r="G9" s="20">
        <v>0.12180000000000001</v>
      </c>
      <c r="H9" s="20">
        <v>8.8651</v>
      </c>
      <c r="I9" s="20">
        <v>8.9068000000000005</v>
      </c>
      <c r="J9" s="20">
        <v>3.5647000000000002</v>
      </c>
      <c r="K9" s="20">
        <v>0.62690000000000001</v>
      </c>
      <c r="L9" s="20">
        <v>0.15620000000000001</v>
      </c>
      <c r="M9" s="22">
        <v>99.823678857385104</v>
      </c>
      <c r="N9" s="12"/>
      <c r="O9" s="4">
        <f t="shared" si="1"/>
        <v>2.9088842287441334</v>
      </c>
      <c r="P9" s="15">
        <f t="shared" si="0"/>
        <v>0.34063193521417562</v>
      </c>
      <c r="Q9" s="15">
        <f t="shared" si="0"/>
        <v>0.33609608575108896</v>
      </c>
      <c r="R9" s="15">
        <f t="shared" si="0"/>
        <v>0.32405951103127884</v>
      </c>
      <c r="S9" s="15">
        <f t="shared" si="0"/>
        <v>0.3297127707029589</v>
      </c>
      <c r="T9" s="15">
        <f t="shared" si="0"/>
        <v>0.32047156512697189</v>
      </c>
      <c r="U9" s="15">
        <f t="shared" si="0"/>
        <v>0.33048936507405829</v>
      </c>
      <c r="V9" s="15">
        <f t="shared" si="0"/>
        <v>0.32875943592997253</v>
      </c>
      <c r="W9" s="15">
        <f t="shared" si="0"/>
        <v>0.33192706493552865</v>
      </c>
      <c r="X9" s="15">
        <f t="shared" si="0"/>
        <v>0.32194533618330079</v>
      </c>
      <c r="Y9" s="15">
        <f t="shared" si="0"/>
        <v>0.33863343351703268</v>
      </c>
      <c r="Z9" s="15">
        <f t="shared" si="0"/>
        <v>0.32922729115632005</v>
      </c>
    </row>
    <row r="10" spans="1:26" x14ac:dyDescent="0.45">
      <c r="A10" s="12" t="s">
        <v>96</v>
      </c>
      <c r="B10" s="20">
        <v>52.827599999999997</v>
      </c>
      <c r="C10" s="20">
        <v>0.78310000000000002</v>
      </c>
      <c r="D10" s="20">
        <v>17.7532</v>
      </c>
      <c r="E10" s="20">
        <v>5.2620424070718235</v>
      </c>
      <c r="F10" s="20">
        <v>1.4061918930210826</v>
      </c>
      <c r="G10" s="20">
        <v>0.1694</v>
      </c>
      <c r="H10" s="20">
        <v>8.9324999999999992</v>
      </c>
      <c r="I10" s="20">
        <v>8.8627000000000002</v>
      </c>
      <c r="J10" s="20">
        <v>3.3290000000000002</v>
      </c>
      <c r="K10" s="20">
        <v>0.55920000000000003</v>
      </c>
      <c r="L10" s="20">
        <v>0.1278</v>
      </c>
      <c r="M10" s="22">
        <v>100.0127343000929</v>
      </c>
      <c r="N10" s="12"/>
      <c r="O10" s="4">
        <f t="shared" si="1"/>
        <v>3.0260292726794762</v>
      </c>
      <c r="P10" s="15">
        <f t="shared" si="0"/>
        <v>0.35434968397232169</v>
      </c>
      <c r="Q10" s="15">
        <f t="shared" si="0"/>
        <v>0.34963116918368276</v>
      </c>
      <c r="R10" s="15">
        <f t="shared" si="0"/>
        <v>0.33710986390620723</v>
      </c>
      <c r="S10" s="15">
        <f t="shared" si="0"/>
        <v>0.34299078865512644</v>
      </c>
      <c r="T10" s="15">
        <f t="shared" si="0"/>
        <v>0.33337742614607313</v>
      </c>
      <c r="U10" s="15">
        <f t="shared" si="0"/>
        <v>0.34379865762313949</v>
      </c>
      <c r="V10" s="15">
        <f t="shared" si="0"/>
        <v>0.34199906168943506</v>
      </c>
      <c r="W10" s="15">
        <f t="shared" si="0"/>
        <v>0.34529425577144218</v>
      </c>
      <c r="X10" s="15">
        <f t="shared" si="0"/>
        <v>0.33491054812927573</v>
      </c>
      <c r="Y10" s="15">
        <f t="shared" si="0"/>
        <v>0.35227069967404828</v>
      </c>
      <c r="Z10" s="15">
        <f t="shared" si="0"/>
        <v>0.34248575813349219</v>
      </c>
    </row>
    <row r="11" spans="1:26" x14ac:dyDescent="0.45">
      <c r="A11" s="12" t="s">
        <v>97</v>
      </c>
      <c r="B11" s="20">
        <v>52.082799999999999</v>
      </c>
      <c r="C11" s="20">
        <v>0.81879999999999997</v>
      </c>
      <c r="D11" s="20">
        <v>17.653199999999998</v>
      </c>
      <c r="E11" s="20">
        <v>5.177800184676145</v>
      </c>
      <c r="F11" s="20">
        <v>1.4041273447694</v>
      </c>
      <c r="G11" s="20">
        <v>9.0300000000000005E-2</v>
      </c>
      <c r="H11" s="20">
        <v>8.5328999999999997</v>
      </c>
      <c r="I11" s="20">
        <v>8.9961000000000002</v>
      </c>
      <c r="J11" s="20">
        <v>3.5358999999999998</v>
      </c>
      <c r="K11" s="20">
        <v>0.57069999999999999</v>
      </c>
      <c r="L11" s="20">
        <v>0.1565</v>
      </c>
      <c r="M11" s="22">
        <v>99.019127529445541</v>
      </c>
      <c r="N11" s="12"/>
      <c r="O11" s="4">
        <f t="shared" si="1"/>
        <v>2.9376889735035183</v>
      </c>
      <c r="P11" s="15">
        <f t="shared" si="0"/>
        <v>0.34400498659029582</v>
      </c>
      <c r="Q11" s="15">
        <f t="shared" si="0"/>
        <v>0.3394242216284209</v>
      </c>
      <c r="R11" s="15">
        <f t="shared" si="0"/>
        <v>0.32726845671906823</v>
      </c>
      <c r="S11" s="15">
        <f t="shared" si="0"/>
        <v>0.33297769685923584</v>
      </c>
      <c r="T11" s="15">
        <f t="shared" si="0"/>
        <v>0.32364498177411993</v>
      </c>
      <c r="U11" s="15">
        <f t="shared" si="0"/>
        <v>0.33376198132759666</v>
      </c>
      <c r="V11" s="15">
        <f t="shared" si="0"/>
        <v>0.33201492184640263</v>
      </c>
      <c r="W11" s="15">
        <f t="shared" si="0"/>
        <v>0.33521391777405757</v>
      </c>
      <c r="X11" s="15">
        <f t="shared" si="0"/>
        <v>0.32513334660447801</v>
      </c>
      <c r="Y11" s="15">
        <f t="shared" si="0"/>
        <v>0.34198669506077706</v>
      </c>
      <c r="Z11" s="15">
        <f t="shared" si="0"/>
        <v>0.33248740993171583</v>
      </c>
    </row>
    <row r="12" spans="1:26" x14ac:dyDescent="0.45">
      <c r="A12" s="12" t="s">
        <v>97</v>
      </c>
      <c r="B12" s="20">
        <v>52.316200000000002</v>
      </c>
      <c r="C12" s="20">
        <v>0.76539999999999997</v>
      </c>
      <c r="D12" s="20">
        <v>17.795100000000001</v>
      </c>
      <c r="E12" s="20">
        <v>5.349034189137333</v>
      </c>
      <c r="F12" s="20">
        <v>1.4458744356116819</v>
      </c>
      <c r="G12" s="20">
        <v>0.1164</v>
      </c>
      <c r="H12" s="20">
        <v>8.7947000000000006</v>
      </c>
      <c r="I12" s="20">
        <v>8.8621999999999996</v>
      </c>
      <c r="J12" s="20">
        <v>3.4681000000000002</v>
      </c>
      <c r="K12" s="20">
        <v>0.6109</v>
      </c>
      <c r="L12" s="20">
        <v>0.1366</v>
      </c>
      <c r="M12" s="22">
        <v>99.660508624749028</v>
      </c>
      <c r="N12" s="12"/>
      <c r="O12" s="4">
        <f t="shared" si="1"/>
        <v>2.9308939178915052</v>
      </c>
      <c r="P12" s="15">
        <f t="shared" si="0"/>
        <v>0.34320928185920474</v>
      </c>
      <c r="Q12" s="15">
        <f t="shared" si="0"/>
        <v>0.33863911248894701</v>
      </c>
      <c r="R12" s="15">
        <f t="shared" si="0"/>
        <v>0.32651146461285091</v>
      </c>
      <c r="S12" s="15">
        <f t="shared" si="0"/>
        <v>0.33220749892877893</v>
      </c>
      <c r="T12" s="15">
        <f t="shared" si="0"/>
        <v>0.32289637098872381</v>
      </c>
      <c r="U12" s="15">
        <f t="shared" si="0"/>
        <v>0.3329899692988379</v>
      </c>
      <c r="V12" s="15">
        <f t="shared" si="0"/>
        <v>0.33124695087387529</v>
      </c>
      <c r="W12" s="15">
        <f t="shared" si="0"/>
        <v>0.33443854732683187</v>
      </c>
      <c r="X12" s="15">
        <f t="shared" si="0"/>
        <v>0.3243812931395183</v>
      </c>
      <c r="Y12" s="15">
        <f t="shared" si="0"/>
        <v>0.34119565876235808</v>
      </c>
      <c r="Z12" s="15">
        <f t="shared" si="0"/>
        <v>0.33171834606513306</v>
      </c>
    </row>
    <row r="13" spans="1:26" x14ac:dyDescent="0.45">
      <c r="A13" s="12" t="s">
        <v>98</v>
      </c>
      <c r="B13" s="20">
        <v>53.406799999999997</v>
      </c>
      <c r="C13" s="20">
        <v>0.77900000000000003</v>
      </c>
      <c r="D13" s="20">
        <v>17.557700000000001</v>
      </c>
      <c r="E13" s="20">
        <v>4.9384222868856131</v>
      </c>
      <c r="F13" s="20">
        <v>1.3318682825840178</v>
      </c>
      <c r="G13" s="20">
        <v>0.17829999999999999</v>
      </c>
      <c r="H13" s="20">
        <v>8.6526999999999994</v>
      </c>
      <c r="I13" s="20">
        <v>8.8331</v>
      </c>
      <c r="J13" s="20">
        <v>3.3990999999999998</v>
      </c>
      <c r="K13" s="20">
        <v>0.59909999999999997</v>
      </c>
      <c r="L13" s="20">
        <v>0.12429999999999999</v>
      </c>
      <c r="M13" s="22">
        <v>99.800390569469613</v>
      </c>
      <c r="N13" s="12"/>
      <c r="O13" s="4">
        <f t="shared" si="1"/>
        <v>3.1233299543491966</v>
      </c>
      <c r="P13" s="15">
        <f t="shared" si="0"/>
        <v>0.36574364704837181</v>
      </c>
      <c r="Q13" s="15">
        <f t="shared" si="0"/>
        <v>0.3608734104275787</v>
      </c>
      <c r="R13" s="15">
        <f t="shared" si="0"/>
        <v>0.34794948791507085</v>
      </c>
      <c r="S13" s="15">
        <f t="shared" si="0"/>
        <v>0.35401951129303655</v>
      </c>
      <c r="T13" s="15">
        <f t="shared" si="0"/>
        <v>0.34409703520940083</v>
      </c>
      <c r="U13" s="15">
        <f t="shared" si="0"/>
        <v>0.35485335694342912</v>
      </c>
      <c r="V13" s="15">
        <f t="shared" si="0"/>
        <v>0.35299589576940449</v>
      </c>
      <c r="W13" s="15">
        <f t="shared" si="0"/>
        <v>0.35639704541281614</v>
      </c>
      <c r="X13" s="15">
        <f t="shared" si="0"/>
        <v>0.34567945407660755</v>
      </c>
      <c r="Y13" s="15">
        <f t="shared" si="0"/>
        <v>0.36359781389598156</v>
      </c>
      <c r="Z13" s="15">
        <f t="shared" si="0"/>
        <v>0.35349824173020639</v>
      </c>
    </row>
    <row r="14" spans="1:26" x14ac:dyDescent="0.45">
      <c r="A14" s="12" t="s">
        <v>99</v>
      </c>
      <c r="B14" s="20">
        <v>52.253799999999998</v>
      </c>
      <c r="C14" s="20">
        <v>0.81020000000000003</v>
      </c>
      <c r="D14" s="20">
        <v>17.587399999999999</v>
      </c>
      <c r="E14" s="20">
        <v>4.8870488512108361</v>
      </c>
      <c r="F14" s="20">
        <v>1.3002778416493979</v>
      </c>
      <c r="G14" s="20">
        <v>0.12039999999999999</v>
      </c>
      <c r="H14" s="20">
        <v>9.0279000000000007</v>
      </c>
      <c r="I14" s="20">
        <v>8.9177</v>
      </c>
      <c r="J14" s="20">
        <v>3.4256000000000002</v>
      </c>
      <c r="K14" s="20">
        <v>0.58140000000000003</v>
      </c>
      <c r="L14" s="20">
        <v>0.16789999999999999</v>
      </c>
      <c r="M14" s="22">
        <v>99.079626692860245</v>
      </c>
      <c r="N14" s="12"/>
      <c r="O14" s="4">
        <f t="shared" si="1"/>
        <v>3.2930210235113497</v>
      </c>
      <c r="P14" s="15">
        <f t="shared" si="0"/>
        <v>0.3856145641189429</v>
      </c>
      <c r="Q14" s="15">
        <f t="shared" si="0"/>
        <v>0.38047972668064589</v>
      </c>
      <c r="R14" s="15">
        <f t="shared" si="0"/>
        <v>0.36685364517085939</v>
      </c>
      <c r="S14" s="15">
        <f t="shared" si="0"/>
        <v>0.37325345399317494</v>
      </c>
      <c r="T14" s="15">
        <f t="shared" si="0"/>
        <v>0.36279188802791351</v>
      </c>
      <c r="U14" s="15">
        <f t="shared" si="0"/>
        <v>0.37413260262532078</v>
      </c>
      <c r="V14" s="15">
        <f t="shared" si="0"/>
        <v>0.37217422525699256</v>
      </c>
      <c r="W14" s="15">
        <f t="shared" si="0"/>
        <v>0.37576015996243944</v>
      </c>
      <c r="X14" s="15">
        <f t="shared" si="0"/>
        <v>0.36446027999221964</v>
      </c>
      <c r="Y14" s="15">
        <f t="shared" si="0"/>
        <v>0.3833521474716306</v>
      </c>
      <c r="Z14" s="15">
        <f t="shared" si="0"/>
        <v>0.37270386376274606</v>
      </c>
    </row>
    <row r="15" spans="1:26" x14ac:dyDescent="0.45">
      <c r="A15" s="12" t="s">
        <v>100</v>
      </c>
      <c r="B15" s="20">
        <v>52.634</v>
      </c>
      <c r="C15" s="20">
        <v>0.8448</v>
      </c>
      <c r="D15" s="20">
        <v>17.685600000000001</v>
      </c>
      <c r="E15" s="20">
        <v>5.0922373845917104</v>
      </c>
      <c r="F15" s="20">
        <v>1.3724139545032326</v>
      </c>
      <c r="G15" s="20">
        <v>0.1595</v>
      </c>
      <c r="H15" s="20">
        <v>8.8770000000000007</v>
      </c>
      <c r="I15" s="20">
        <v>9.0202000000000009</v>
      </c>
      <c r="J15" s="20">
        <v>3.4262999999999999</v>
      </c>
      <c r="K15" s="20">
        <v>0.58730000000000004</v>
      </c>
      <c r="L15" s="20">
        <v>0.1389</v>
      </c>
      <c r="M15" s="22">
        <v>99.838251339094938</v>
      </c>
      <c r="N15" s="12"/>
      <c r="O15" s="4">
        <f t="shared" si="1"/>
        <v>3.1075063355017924</v>
      </c>
      <c r="P15" s="15">
        <f t="shared" si="0"/>
        <v>0.36389069262109652</v>
      </c>
      <c r="Q15" s="15">
        <f t="shared" si="0"/>
        <v>0.3590451299121572</v>
      </c>
      <c r="R15" s="15">
        <f t="shared" si="0"/>
        <v>0.34618668342262499</v>
      </c>
      <c r="S15" s="15">
        <f t="shared" si="0"/>
        <v>0.35222595445046062</v>
      </c>
      <c r="T15" s="15">
        <f t="shared" si="0"/>
        <v>0.34235374826525533</v>
      </c>
      <c r="U15" s="15">
        <f t="shared" si="0"/>
        <v>0.35305557561738776</v>
      </c>
      <c r="V15" s="15">
        <f t="shared" si="0"/>
        <v>0.35120752483485912</v>
      </c>
      <c r="W15" s="15">
        <f t="shared" si="0"/>
        <v>0.35459144335111259</v>
      </c>
      <c r="X15" s="15">
        <f t="shared" si="0"/>
        <v>0.34392815017832096</v>
      </c>
      <c r="Y15" s="15">
        <f t="shared" si="0"/>
        <v>0.36175573082921247</v>
      </c>
      <c r="Z15" s="15">
        <f t="shared" si="0"/>
        <v>0.35170732577764197</v>
      </c>
    </row>
    <row r="16" spans="1:26" x14ac:dyDescent="0.45">
      <c r="A16" s="12" t="s">
        <v>101</v>
      </c>
      <c r="B16" s="20">
        <v>52.482399999999998</v>
      </c>
      <c r="C16" s="20">
        <v>0.75829999999999997</v>
      </c>
      <c r="D16" s="20">
        <v>17.5458</v>
      </c>
      <c r="E16" s="20">
        <v>5.3230401916738357</v>
      </c>
      <c r="F16" s="20">
        <v>1.442756124992866</v>
      </c>
      <c r="G16" s="20">
        <v>0.12540000000000001</v>
      </c>
      <c r="H16" s="20">
        <v>8.8841999999999999</v>
      </c>
      <c r="I16" s="20">
        <v>8.9151000000000007</v>
      </c>
      <c r="J16" s="20">
        <v>3.4163000000000001</v>
      </c>
      <c r="K16" s="20">
        <v>0.5444</v>
      </c>
      <c r="L16" s="20">
        <v>0.123</v>
      </c>
      <c r="M16" s="22">
        <v>99.560696316666693</v>
      </c>
      <c r="N16" s="12"/>
      <c r="O16" s="4">
        <f t="shared" si="1"/>
        <v>2.975178488277431</v>
      </c>
      <c r="P16" s="15">
        <f t="shared" si="0"/>
        <v>0.34839502928827959</v>
      </c>
      <c r="Q16" s="15">
        <f t="shared" si="0"/>
        <v>0.34375580658725563</v>
      </c>
      <c r="R16" s="15">
        <f t="shared" si="0"/>
        <v>0.33144491506910684</v>
      </c>
      <c r="S16" s="15">
        <f t="shared" si="0"/>
        <v>0.33722701406006267</v>
      </c>
      <c r="T16" s="15">
        <f t="shared" si="0"/>
        <v>0.32777519890573592</v>
      </c>
      <c r="U16" s="15">
        <f t="shared" si="0"/>
        <v>0.33802130722724377</v>
      </c>
      <c r="V16" s="15">
        <f t="shared" si="0"/>
        <v>0.33625195252936013</v>
      </c>
      <c r="W16" s="15">
        <f t="shared" si="0"/>
        <v>0.33949177265800201</v>
      </c>
      <c r="X16" s="15">
        <f t="shared" si="0"/>
        <v>0.32928255760365449</v>
      </c>
      <c r="Y16" s="15">
        <f t="shared" si="0"/>
        <v>0.34635098119610341</v>
      </c>
      <c r="Z16" s="15">
        <f t="shared" si="0"/>
        <v>0.33673047030304892</v>
      </c>
    </row>
    <row r="17" spans="1:26" x14ac:dyDescent="0.45">
      <c r="A17" s="12" t="s">
        <v>102</v>
      </c>
      <c r="B17" s="20">
        <v>52.419199999999996</v>
      </c>
      <c r="C17" s="20">
        <v>0.79459999999999997</v>
      </c>
      <c r="D17" s="20">
        <v>17.3629</v>
      </c>
      <c r="E17" s="20">
        <v>5.2417326509627369</v>
      </c>
      <c r="F17" s="20">
        <v>1.4190938149851104</v>
      </c>
      <c r="G17" s="20">
        <v>0.15</v>
      </c>
      <c r="H17" s="20">
        <v>9.5283999999999995</v>
      </c>
      <c r="I17" s="20">
        <v>8.6645000000000003</v>
      </c>
      <c r="J17" s="20">
        <v>3.3435999999999999</v>
      </c>
      <c r="K17" s="20">
        <v>0.59930000000000005</v>
      </c>
      <c r="L17" s="20">
        <v>9.0700000000000003E-2</v>
      </c>
      <c r="M17" s="22">
        <v>99.614026465947845</v>
      </c>
      <c r="N17" s="12"/>
      <c r="O17" s="4">
        <f t="shared" si="1"/>
        <v>3.2404069710629688</v>
      </c>
      <c r="P17" s="15">
        <f t="shared" si="0"/>
        <v>0.37945342978164076</v>
      </c>
      <c r="Q17" s="15">
        <f t="shared" si="0"/>
        <v>0.37440063391075662</v>
      </c>
      <c r="R17" s="15">
        <f t="shared" si="0"/>
        <v>0.36099226232814741</v>
      </c>
      <c r="S17" s="15">
        <f t="shared" si="0"/>
        <v>0.3672898185761147</v>
      </c>
      <c r="T17" s="15">
        <f t="shared" si="0"/>
        <v>0.3569954016744209</v>
      </c>
      <c r="U17" s="15">
        <f t="shared" si="0"/>
        <v>0.36815492066197025</v>
      </c>
      <c r="V17" s="15">
        <f t="shared" si="0"/>
        <v>0.36622783315448265</v>
      </c>
      <c r="W17" s="15">
        <f t="shared" si="0"/>
        <v>0.36975647379611343</v>
      </c>
      <c r="X17" s="15">
        <f t="shared" si="0"/>
        <v>0.35863713700286359</v>
      </c>
      <c r="Y17" s="15">
        <f t="shared" si="0"/>
        <v>0.37722716076511853</v>
      </c>
      <c r="Z17" s="15">
        <f t="shared" si="0"/>
        <v>0.366749009391723</v>
      </c>
    </row>
    <row r="18" spans="1:26" x14ac:dyDescent="0.45">
      <c r="A18" s="12" t="s">
        <v>102</v>
      </c>
      <c r="B18" s="20">
        <v>52.833799999999997</v>
      </c>
      <c r="C18" s="20">
        <v>0.78700000000000003</v>
      </c>
      <c r="D18" s="20">
        <v>17.934200000000001</v>
      </c>
      <c r="E18" s="20">
        <v>5.3014590013035949</v>
      </c>
      <c r="F18" s="20">
        <v>1.4271770218513151</v>
      </c>
      <c r="G18" s="20">
        <v>0.1111</v>
      </c>
      <c r="H18" s="20">
        <v>8.6893999999999991</v>
      </c>
      <c r="I18" s="20">
        <v>8.8111999999999995</v>
      </c>
      <c r="J18" s="20">
        <v>3.4380000000000002</v>
      </c>
      <c r="K18" s="20">
        <v>0.60060000000000002</v>
      </c>
      <c r="L18" s="20">
        <v>0.12540000000000001</v>
      </c>
      <c r="M18" s="22">
        <v>100.05933602315491</v>
      </c>
      <c r="O18" s="4">
        <f t="shared" si="1"/>
        <v>2.9217888422101539</v>
      </c>
      <c r="P18" s="15">
        <f t="shared" si="0"/>
        <v>0.34214307251372339</v>
      </c>
      <c r="Q18" s="15">
        <f t="shared" si="0"/>
        <v>0.33758710077025073</v>
      </c>
      <c r="R18" s="15">
        <f t="shared" si="0"/>
        <v>0.32549712848216367</v>
      </c>
      <c r="S18" s="15">
        <f t="shared" si="0"/>
        <v>0.33117546757438759</v>
      </c>
      <c r="T18" s="15">
        <f t="shared" si="0"/>
        <v>0.321893265459336</v>
      </c>
      <c r="U18" s="15">
        <f t="shared" si="0"/>
        <v>0.33195550713250405</v>
      </c>
      <c r="V18" s="15">
        <f t="shared" si="0"/>
        <v>0.33021790354517044</v>
      </c>
      <c r="W18" s="15">
        <f t="shared" si="0"/>
        <v>0.33339958502745165</v>
      </c>
      <c r="X18" s="15">
        <f t="shared" si="0"/>
        <v>0.32337357457092036</v>
      </c>
      <c r="Y18" s="15">
        <f t="shared" si="0"/>
        <v>0.34013570491134504</v>
      </c>
      <c r="Z18" s="15">
        <f t="shared" si="0"/>
        <v>0.33068783430645821</v>
      </c>
    </row>
    <row r="19" spans="1:26" x14ac:dyDescent="0.45">
      <c r="A19" s="12" t="s">
        <v>103</v>
      </c>
      <c r="B19" s="20">
        <v>52.670999999999999</v>
      </c>
      <c r="C19" s="20">
        <v>0.82069999999999999</v>
      </c>
      <c r="D19" s="20">
        <v>17.6206</v>
      </c>
      <c r="E19" s="20">
        <v>5.2921556651157911</v>
      </c>
      <c r="F19" s="20">
        <v>1.4346264393568213</v>
      </c>
      <c r="G19" s="20">
        <v>0.11890000000000001</v>
      </c>
      <c r="H19" s="20">
        <v>9.0591000000000008</v>
      </c>
      <c r="I19" s="20">
        <v>8.9497999999999998</v>
      </c>
      <c r="J19" s="20">
        <v>3.4626999999999999</v>
      </c>
      <c r="K19" s="20">
        <v>0.54900000000000004</v>
      </c>
      <c r="L19" s="20">
        <v>0.12379999999999999</v>
      </c>
      <c r="M19" s="22">
        <v>100.10238210447261</v>
      </c>
      <c r="O19" s="4">
        <f t="shared" si="1"/>
        <v>3.0514544206952765</v>
      </c>
      <c r="P19" s="15">
        <f t="shared" si="0"/>
        <v>0.35732698272011953</v>
      </c>
      <c r="Q19" s="15">
        <f t="shared" si="0"/>
        <v>0.35256882226843334</v>
      </c>
      <c r="R19" s="15">
        <f t="shared" si="0"/>
        <v>0.33994231112170031</v>
      </c>
      <c r="S19" s="15">
        <f t="shared" si="0"/>
        <v>0.34587264827504044</v>
      </c>
      <c r="T19" s="15">
        <f t="shared" si="0"/>
        <v>0.33617851286437345</v>
      </c>
      <c r="U19" s="15">
        <f t="shared" si="0"/>
        <v>0.34668730507827855</v>
      </c>
      <c r="V19" s="15">
        <f t="shared" si="0"/>
        <v>0.34487258867188197</v>
      </c>
      <c r="W19" s="15">
        <f t="shared" si="0"/>
        <v>0.34819546946466623</v>
      </c>
      <c r="X19" s="15">
        <f t="shared" si="0"/>
        <v>0.33772451636650286</v>
      </c>
      <c r="Y19" s="15">
        <f t="shared" si="0"/>
        <v>0.355230530486561</v>
      </c>
      <c r="Z19" s="15">
        <f t="shared" si="0"/>
        <v>0.34536337441184933</v>
      </c>
    </row>
    <row r="20" spans="1:26" x14ac:dyDescent="0.45">
      <c r="A20" s="12" t="s">
        <v>104</v>
      </c>
      <c r="B20" s="20">
        <v>52.439300000000003</v>
      </c>
      <c r="C20" s="20">
        <v>0.81469999999999998</v>
      </c>
      <c r="D20" s="20">
        <v>17.726199999999999</v>
      </c>
      <c r="E20" s="20">
        <v>5.3931501548074081</v>
      </c>
      <c r="F20" s="20">
        <v>1.4470791229625268</v>
      </c>
      <c r="G20" s="20">
        <v>0.1197</v>
      </c>
      <c r="H20" s="20">
        <v>9.0208999999999993</v>
      </c>
      <c r="I20" s="20">
        <v>8.9283999999999999</v>
      </c>
      <c r="J20" s="20">
        <v>3.4047999999999998</v>
      </c>
      <c r="K20" s="20">
        <v>0.56020000000000003</v>
      </c>
      <c r="L20" s="20">
        <v>0.14460000000000001</v>
      </c>
      <c r="M20" s="22">
        <v>99.999029277769907</v>
      </c>
      <c r="O20" s="4">
        <f t="shared" si="1"/>
        <v>2.9816852735072401</v>
      </c>
      <c r="P20" s="15">
        <f t="shared" si="0"/>
        <v>0.34915697739984458</v>
      </c>
      <c r="Q20" s="15">
        <f t="shared" si="0"/>
        <v>0.34450760860981533</v>
      </c>
      <c r="R20" s="15">
        <f t="shared" si="0"/>
        <v>0.33216979288277898</v>
      </c>
      <c r="S20" s="15">
        <f t="shared" si="0"/>
        <v>0.33796453746002819</v>
      </c>
      <c r="T20" s="15">
        <f t="shared" si="0"/>
        <v>0.32849205096397072</v>
      </c>
      <c r="U20" s="15">
        <f t="shared" si="0"/>
        <v>0.33876056776502095</v>
      </c>
      <c r="V20" s="15">
        <f t="shared" si="0"/>
        <v>0.33698734344685738</v>
      </c>
      <c r="W20" s="15">
        <f t="shared" si="0"/>
        <v>0.34023424913821204</v>
      </c>
      <c r="X20" s="15">
        <f t="shared" si="0"/>
        <v>0.33000270629076395</v>
      </c>
      <c r="Y20" s="15">
        <f t="shared" si="0"/>
        <v>0.34710845892648373</v>
      </c>
      <c r="Z20" s="15">
        <f t="shared" si="0"/>
        <v>0.33746690775015592</v>
      </c>
    </row>
    <row r="21" spans="1:26" x14ac:dyDescent="0.45">
      <c r="A21" s="12" t="s">
        <v>105</v>
      </c>
      <c r="B21" s="20">
        <v>52.0321</v>
      </c>
      <c r="C21" s="20">
        <v>0.81079999999999997</v>
      </c>
      <c r="D21" s="20">
        <v>17.661300000000001</v>
      </c>
      <c r="E21" s="20">
        <v>4.9880233451238807</v>
      </c>
      <c r="F21" s="20">
        <v>1.3667619265638316</v>
      </c>
      <c r="G21" s="20">
        <v>0.1512</v>
      </c>
      <c r="H21" s="20">
        <v>8.8522999999999996</v>
      </c>
      <c r="I21" s="20">
        <v>8.9046000000000003</v>
      </c>
      <c r="J21" s="20">
        <v>3.4912000000000001</v>
      </c>
      <c r="K21" s="20">
        <v>0.64439999999999997</v>
      </c>
      <c r="L21" s="20">
        <v>9.5699999999999993E-2</v>
      </c>
      <c r="M21" s="22">
        <v>98.99838527168771</v>
      </c>
      <c r="O21" s="4">
        <f t="shared" si="1"/>
        <v>3.1636038101171371</v>
      </c>
      <c r="P21" s="15">
        <f t="shared" si="0"/>
        <v>0.37045973760062217</v>
      </c>
      <c r="Q21" s="15">
        <f t="shared" si="0"/>
        <v>0.36552670159260819</v>
      </c>
      <c r="R21" s="15">
        <f t="shared" si="0"/>
        <v>0.35243613123986817</v>
      </c>
      <c r="S21" s="15">
        <f t="shared" si="0"/>
        <v>0.35858442468523161</v>
      </c>
      <c r="T21" s="15">
        <f t="shared" si="0"/>
        <v>0.34853400298698128</v>
      </c>
      <c r="U21" s="15">
        <f t="shared" si="0"/>
        <v>0.35942902237909935</v>
      </c>
      <c r="V21" s="15">
        <f t="shared" si="0"/>
        <v>0.35754761012577457</v>
      </c>
      <c r="W21" s="15">
        <f t="shared" si="0"/>
        <v>0.36099261597784366</v>
      </c>
      <c r="X21" s="15">
        <f t="shared" si="0"/>
        <v>0.35013682639362315</v>
      </c>
      <c r="Y21" s="15">
        <f t="shared" si="0"/>
        <v>0.36828623494928542</v>
      </c>
      <c r="Z21" s="15">
        <f t="shared" si="0"/>
        <v>0.35805643359906048</v>
      </c>
    </row>
    <row r="22" spans="1:26" x14ac:dyDescent="0.45">
      <c r="A22" s="12" t="s">
        <v>106</v>
      </c>
      <c r="B22" s="20">
        <v>52.254100000000001</v>
      </c>
      <c r="C22" s="20">
        <v>0.8347</v>
      </c>
      <c r="D22" s="20">
        <v>18.0318</v>
      </c>
      <c r="E22" s="20">
        <v>5.1481060154144576</v>
      </c>
      <c r="F22" s="20">
        <v>1.3648919750699129</v>
      </c>
      <c r="G22" s="20">
        <v>0.1744</v>
      </c>
      <c r="H22" s="20">
        <v>9.0265000000000004</v>
      </c>
      <c r="I22" s="20">
        <v>8.8696000000000002</v>
      </c>
      <c r="J22" s="20">
        <v>3.4906999999999999</v>
      </c>
      <c r="K22" s="20">
        <v>0.56489999999999996</v>
      </c>
      <c r="L22" s="20">
        <v>0.1648</v>
      </c>
      <c r="M22" s="22">
        <v>99.924497990484369</v>
      </c>
      <c r="O22" s="4">
        <f t="shared" si="1"/>
        <v>3.1255492638794307</v>
      </c>
      <c r="P22" s="15">
        <f t="shared" si="0"/>
        <v>0.36600352940898723</v>
      </c>
      <c r="Q22" s="15">
        <f t="shared" si="0"/>
        <v>0.36112983219878947</v>
      </c>
      <c r="R22" s="15">
        <f t="shared" si="0"/>
        <v>0.34819672647963384</v>
      </c>
      <c r="S22" s="15">
        <f t="shared" si="0"/>
        <v>0.35427106296602179</v>
      </c>
      <c r="T22" s="15">
        <f t="shared" si="0"/>
        <v>0.34434153637985898</v>
      </c>
      <c r="U22" s="15">
        <f t="shared" si="0"/>
        <v>0.35510550111276462</v>
      </c>
      <c r="V22" s="15">
        <f t="shared" si="0"/>
        <v>0.35324672010338937</v>
      </c>
      <c r="W22" s="15">
        <f t="shared" si="0"/>
        <v>0.35665028646355129</v>
      </c>
      <c r="X22" s="15">
        <f t="shared" si="0"/>
        <v>0.34592507964868968</v>
      </c>
      <c r="Y22" s="15">
        <f t="shared" si="0"/>
        <v>0.36385617151600441</v>
      </c>
      <c r="Z22" s="15">
        <f t="shared" si="0"/>
        <v>0.35374942301052564</v>
      </c>
    </row>
    <row r="23" spans="1:26" x14ac:dyDescent="0.45">
      <c r="A23" s="12" t="s">
        <v>107</v>
      </c>
      <c r="B23" s="20">
        <v>51.985599999999998</v>
      </c>
      <c r="C23" s="20">
        <v>0.80469999999999997</v>
      </c>
      <c r="D23" s="20">
        <v>17.664200000000001</v>
      </c>
      <c r="E23" s="20">
        <v>5.1304133410904349</v>
      </c>
      <c r="F23" s="20">
        <v>1.3663285240461993</v>
      </c>
      <c r="G23" s="20">
        <v>0.1033</v>
      </c>
      <c r="H23" s="20">
        <v>8.9235000000000007</v>
      </c>
      <c r="I23" s="20">
        <v>9.1453000000000007</v>
      </c>
      <c r="J23" s="20">
        <v>3.3292999999999999</v>
      </c>
      <c r="K23" s="20">
        <v>0.56869999999999998</v>
      </c>
      <c r="L23" s="20">
        <v>0.16850000000000001</v>
      </c>
      <c r="M23" s="22">
        <v>99.189841865136643</v>
      </c>
      <c r="O23" s="4">
        <f t="shared" si="1"/>
        <v>3.1005398357418188</v>
      </c>
      <c r="P23" s="15">
        <f t="shared" ref="P23:Z32" si="2">$O23/P$6</f>
        <v>0.36307491168644812</v>
      </c>
      <c r="Q23" s="15">
        <f t="shared" si="2"/>
        <v>0.35824021190353511</v>
      </c>
      <c r="R23" s="15">
        <f t="shared" si="2"/>
        <v>0.34541059186026285</v>
      </c>
      <c r="S23" s="15">
        <f t="shared" si="2"/>
        <v>0.35143632387140039</v>
      </c>
      <c r="T23" s="15">
        <f t="shared" si="2"/>
        <v>0.34158624949047622</v>
      </c>
      <c r="U23" s="15">
        <f t="shared" si="2"/>
        <v>0.35226408516901869</v>
      </c>
      <c r="V23" s="15">
        <f t="shared" si="2"/>
        <v>0.35042017740148118</v>
      </c>
      <c r="W23" s="15">
        <f t="shared" si="2"/>
        <v>0.35379650974895943</v>
      </c>
      <c r="X23" s="15">
        <f t="shared" si="2"/>
        <v>0.34315712186269293</v>
      </c>
      <c r="Y23" s="15">
        <f t="shared" si="2"/>
        <v>0.36094473611515537</v>
      </c>
      <c r="Z23" s="15">
        <f t="shared" si="2"/>
        <v>0.35091885787570437</v>
      </c>
    </row>
    <row r="24" spans="1:26" x14ac:dyDescent="0.45">
      <c r="A24" s="12" t="s">
        <v>108</v>
      </c>
      <c r="B24" s="20">
        <v>51.192100000000003</v>
      </c>
      <c r="C24" s="20">
        <v>0.82840000000000003</v>
      </c>
      <c r="D24" s="20">
        <v>17.8157</v>
      </c>
      <c r="E24" s="20">
        <v>5.1657257344556342</v>
      </c>
      <c r="F24" s="20">
        <v>1.385206851299454</v>
      </c>
      <c r="G24" s="20">
        <v>0.16370000000000001</v>
      </c>
      <c r="H24" s="20">
        <v>9.0294000000000008</v>
      </c>
      <c r="I24" s="20">
        <v>9.0786999999999995</v>
      </c>
      <c r="J24" s="20">
        <v>3.4300999999999999</v>
      </c>
      <c r="K24" s="20">
        <v>0.57750000000000001</v>
      </c>
      <c r="L24" s="20">
        <v>0.15129999999999999</v>
      </c>
      <c r="M24" s="22">
        <v>98.817832585755099</v>
      </c>
      <c r="O24" s="4">
        <f t="shared" si="1"/>
        <v>3.1158891007199618</v>
      </c>
      <c r="P24" s="15">
        <f t="shared" si="2"/>
        <v>0.36487231901601974</v>
      </c>
      <c r="Q24" s="15">
        <f t="shared" si="2"/>
        <v>0.36001368498552755</v>
      </c>
      <c r="R24" s="15">
        <f t="shared" si="2"/>
        <v>0.34712055173228362</v>
      </c>
      <c r="S24" s="15">
        <f t="shared" si="2"/>
        <v>0.35317611421238015</v>
      </c>
      <c r="T24" s="15">
        <f t="shared" si="2"/>
        <v>0.34327727690314774</v>
      </c>
      <c r="U24" s="15">
        <f t="shared" si="2"/>
        <v>0.35400797335365441</v>
      </c>
      <c r="V24" s="15">
        <f t="shared" si="2"/>
        <v>0.35215493729542602</v>
      </c>
      <c r="W24" s="15">
        <f t="shared" si="2"/>
        <v>0.35554798422249401</v>
      </c>
      <c r="X24" s="15">
        <f t="shared" si="2"/>
        <v>0.34485592590058628</v>
      </c>
      <c r="Y24" s="15">
        <f t="shared" si="2"/>
        <v>0.3627315979813478</v>
      </c>
      <c r="Z24" s="15">
        <f t="shared" si="2"/>
        <v>0.35265608649417585</v>
      </c>
    </row>
    <row r="25" spans="1:26" x14ac:dyDescent="0.45">
      <c r="A25" s="12" t="s">
        <v>109</v>
      </c>
      <c r="B25" s="20">
        <v>52.451300000000003</v>
      </c>
      <c r="C25" s="20">
        <v>0.85850000000000004</v>
      </c>
      <c r="D25" s="20">
        <v>17.704999999999998</v>
      </c>
      <c r="E25" s="20">
        <v>5.1342407816937641</v>
      </c>
      <c r="F25" s="20">
        <v>1.3845233493037195</v>
      </c>
      <c r="G25" s="20">
        <v>0.15290000000000001</v>
      </c>
      <c r="H25" s="20">
        <v>9.0326000000000004</v>
      </c>
      <c r="I25" s="20">
        <v>8.8706999999999994</v>
      </c>
      <c r="J25" s="20">
        <v>3.3635999999999999</v>
      </c>
      <c r="K25" s="20">
        <v>0.57310000000000005</v>
      </c>
      <c r="L25" s="20">
        <v>0.1023</v>
      </c>
      <c r="M25" s="22">
        <v>99.628764130997496</v>
      </c>
      <c r="O25" s="4">
        <f t="shared" si="1"/>
        <v>3.1361078541199694</v>
      </c>
      <c r="P25" s="15">
        <f t="shared" si="2"/>
        <v>0.36723994610485589</v>
      </c>
      <c r="Q25" s="15">
        <f t="shared" si="2"/>
        <v>0.36234978478948671</v>
      </c>
      <c r="R25" s="15">
        <f t="shared" si="2"/>
        <v>0.34937298903306174</v>
      </c>
      <c r="S25" s="15">
        <f t="shared" si="2"/>
        <v>0.35546784557033612</v>
      </c>
      <c r="T25" s="15">
        <f t="shared" si="2"/>
        <v>0.34550477550312264</v>
      </c>
      <c r="U25" s="15">
        <f t="shared" si="2"/>
        <v>0.35630510257857456</v>
      </c>
      <c r="V25" s="15">
        <f t="shared" si="2"/>
        <v>0.35444004231862025</v>
      </c>
      <c r="W25" s="15">
        <f t="shared" si="2"/>
        <v>0.35785510645389929</v>
      </c>
      <c r="X25" s="15">
        <f t="shared" si="2"/>
        <v>0.34709366822675064</v>
      </c>
      <c r="Y25" s="15">
        <f t="shared" si="2"/>
        <v>0.36508533410381794</v>
      </c>
      <c r="Z25" s="15">
        <f t="shared" si="2"/>
        <v>0.35494444343415482</v>
      </c>
    </row>
    <row r="26" spans="1:26" x14ac:dyDescent="0.45">
      <c r="A26" s="12" t="s">
        <v>110</v>
      </c>
      <c r="B26" s="20">
        <v>52.260800000000003</v>
      </c>
      <c r="C26" s="20">
        <v>0.82250000000000001</v>
      </c>
      <c r="D26" s="20">
        <v>17.580500000000001</v>
      </c>
      <c r="E26" s="20">
        <v>5.2334497181055468</v>
      </c>
      <c r="F26" s="20">
        <v>1.4199638882693053</v>
      </c>
      <c r="G26" s="20">
        <v>0.1077</v>
      </c>
      <c r="H26" s="20">
        <v>8.5388000000000002</v>
      </c>
      <c r="I26" s="20">
        <v>8.7738999999999994</v>
      </c>
      <c r="J26" s="20">
        <v>3.5305</v>
      </c>
      <c r="K26" s="20">
        <v>0.61040000000000005</v>
      </c>
      <c r="L26" s="20">
        <v>0.15040000000000001</v>
      </c>
      <c r="M26" s="22">
        <v>99.028913606374857</v>
      </c>
      <c r="O26" s="4">
        <f t="shared" si="1"/>
        <v>2.9084608972136743</v>
      </c>
      <c r="P26" s="15">
        <f t="shared" si="2"/>
        <v>0.3405823628602701</v>
      </c>
      <c r="Q26" s="15">
        <f t="shared" si="2"/>
        <v>0.33604717350186419</v>
      </c>
      <c r="R26" s="15">
        <f t="shared" si="2"/>
        <v>0.3240123504714294</v>
      </c>
      <c r="S26" s="15">
        <f t="shared" si="2"/>
        <v>0.32966478742110311</v>
      </c>
      <c r="T26" s="15">
        <f t="shared" si="2"/>
        <v>0.32042492672287415</v>
      </c>
      <c r="U26" s="15">
        <f t="shared" si="2"/>
        <v>0.33044126877399427</v>
      </c>
      <c r="V26" s="15">
        <f t="shared" si="2"/>
        <v>0.32871159138745348</v>
      </c>
      <c r="W26" s="15">
        <f t="shared" si="2"/>
        <v>0.3318787594062087</v>
      </c>
      <c r="X26" s="15">
        <f t="shared" si="2"/>
        <v>0.3218984833004862</v>
      </c>
      <c r="Y26" s="15">
        <f t="shared" si="2"/>
        <v>0.33858415200618436</v>
      </c>
      <c r="Z26" s="15">
        <f t="shared" si="2"/>
        <v>0.32917937852657114</v>
      </c>
    </row>
    <row r="27" spans="1:26" x14ac:dyDescent="0.45">
      <c r="A27" s="12" t="s">
        <v>110</v>
      </c>
      <c r="B27" s="20">
        <v>51.9788</v>
      </c>
      <c r="C27" s="20">
        <v>0.84219999999999995</v>
      </c>
      <c r="D27" s="20">
        <v>17.8688</v>
      </c>
      <c r="E27" s="20">
        <v>5.2403260348860767</v>
      </c>
      <c r="F27" s="20">
        <v>1.3965417774311026</v>
      </c>
      <c r="G27" s="20">
        <v>0.13469999999999999</v>
      </c>
      <c r="H27" s="20">
        <v>8.5264000000000006</v>
      </c>
      <c r="I27" s="20">
        <v>8.8122000000000007</v>
      </c>
      <c r="J27" s="20">
        <v>3.3641000000000001</v>
      </c>
      <c r="K27" s="20">
        <v>0.62419999999999998</v>
      </c>
      <c r="L27" s="20">
        <v>0.15620000000000001</v>
      </c>
      <c r="M27" s="22">
        <v>98.944467812317157</v>
      </c>
      <c r="O27" s="4">
        <f t="shared" si="1"/>
        <v>2.9004263272729442</v>
      </c>
      <c r="P27" s="15">
        <f t="shared" si="2"/>
        <v>0.33964151032290185</v>
      </c>
      <c r="Q27" s="15">
        <f t="shared" si="2"/>
        <v>0.33511884934200631</v>
      </c>
      <c r="R27" s="15">
        <f t="shared" si="2"/>
        <v>0.32311727228969522</v>
      </c>
      <c r="S27" s="15">
        <f t="shared" si="2"/>
        <v>0.32875409448585746</v>
      </c>
      <c r="T27" s="15">
        <f t="shared" si="2"/>
        <v>0.31953975873351775</v>
      </c>
      <c r="U27" s="15">
        <f t="shared" si="2"/>
        <v>0.32952843082323763</v>
      </c>
      <c r="V27" s="15">
        <f t="shared" si="2"/>
        <v>0.32780353163878667</v>
      </c>
      <c r="W27" s="15">
        <f t="shared" si="2"/>
        <v>0.33096195041391785</v>
      </c>
      <c r="X27" s="15">
        <f t="shared" si="2"/>
        <v>0.32100924463808217</v>
      </c>
      <c r="Y27" s="15">
        <f t="shared" si="2"/>
        <v>0.33764881948968994</v>
      </c>
      <c r="Z27" s="15">
        <f t="shared" si="2"/>
        <v>0.32827002652450316</v>
      </c>
    </row>
    <row r="28" spans="1:26" x14ac:dyDescent="0.45">
      <c r="A28" s="12" t="s">
        <v>111</v>
      </c>
      <c r="B28" s="20">
        <v>52.539200000000001</v>
      </c>
      <c r="C28" s="20">
        <v>0.81840000000000002</v>
      </c>
      <c r="D28" s="20">
        <v>17.669699999999999</v>
      </c>
      <c r="E28" s="20">
        <v>5.3291309942825444</v>
      </c>
      <c r="F28" s="20">
        <v>1.4292084860538081</v>
      </c>
      <c r="G28" s="20">
        <v>0.16869999999999999</v>
      </c>
      <c r="H28" s="20">
        <v>8.7935999999999996</v>
      </c>
      <c r="I28" s="20">
        <v>8.8485999999999994</v>
      </c>
      <c r="J28" s="20">
        <v>3.3450000000000002</v>
      </c>
      <c r="K28" s="20">
        <v>0.62980000000000003</v>
      </c>
      <c r="L28" s="20">
        <v>0.14660000000000001</v>
      </c>
      <c r="M28" s="22">
        <v>99.717939480336369</v>
      </c>
      <c r="O28" s="4">
        <f t="shared" si="1"/>
        <v>2.9414722448948329</v>
      </c>
      <c r="P28" s="15">
        <f t="shared" si="2"/>
        <v>0.34444800974079787</v>
      </c>
      <c r="Q28" s="15">
        <f t="shared" si="2"/>
        <v>0.33986134548965613</v>
      </c>
      <c r="R28" s="15">
        <f t="shared" si="2"/>
        <v>0.32768992590820034</v>
      </c>
      <c r="S28" s="15">
        <f t="shared" si="2"/>
        <v>0.33340651863234921</v>
      </c>
      <c r="T28" s="15">
        <f t="shared" si="2"/>
        <v>0.32406178450971668</v>
      </c>
      <c r="U28" s="15">
        <f t="shared" si="2"/>
        <v>0.33419181313309215</v>
      </c>
      <c r="V28" s="15">
        <f t="shared" si="2"/>
        <v>0.33244250371999123</v>
      </c>
      <c r="W28" s="15">
        <f t="shared" si="2"/>
        <v>0.33564561944040949</v>
      </c>
      <c r="X28" s="15">
        <f t="shared" si="2"/>
        <v>0.32555206611483656</v>
      </c>
      <c r="Y28" s="15">
        <f t="shared" si="2"/>
        <v>0.34242711897607353</v>
      </c>
      <c r="Z28" s="15">
        <f t="shared" si="2"/>
        <v>0.33291560029404232</v>
      </c>
    </row>
    <row r="29" spans="1:26" x14ac:dyDescent="0.45">
      <c r="A29" s="12" t="s">
        <v>112</v>
      </c>
      <c r="B29" s="20">
        <v>52.1584</v>
      </c>
      <c r="C29" s="20">
        <v>0.8196</v>
      </c>
      <c r="D29" s="20">
        <v>17.537800000000001</v>
      </c>
      <c r="E29" s="20">
        <v>5.3709397376703434</v>
      </c>
      <c r="F29" s="20">
        <v>1.4443124495269477</v>
      </c>
      <c r="G29" s="20">
        <v>0.16769999999999999</v>
      </c>
      <c r="H29" s="20">
        <v>8.8758999999999997</v>
      </c>
      <c r="I29" s="20">
        <v>8.7504000000000008</v>
      </c>
      <c r="J29" s="20">
        <v>3.3757999999999999</v>
      </c>
      <c r="K29" s="20">
        <v>0.60799999999999998</v>
      </c>
      <c r="L29" s="20">
        <v>0.1431</v>
      </c>
      <c r="M29" s="22">
        <v>99.25195218719729</v>
      </c>
      <c r="O29" s="4">
        <f t="shared" si="1"/>
        <v>2.9458902621974521</v>
      </c>
      <c r="P29" s="15">
        <f t="shared" si="2"/>
        <v>0.34496536198490918</v>
      </c>
      <c r="Q29" s="15">
        <f t="shared" si="2"/>
        <v>0.34037180867946554</v>
      </c>
      <c r="R29" s="15">
        <f t="shared" si="2"/>
        <v>0.32818210793203861</v>
      </c>
      <c r="S29" s="15">
        <f t="shared" si="2"/>
        <v>0.33390728683462623</v>
      </c>
      <c r="T29" s="15">
        <f t="shared" si="2"/>
        <v>0.32454851715646066</v>
      </c>
      <c r="U29" s="15">
        <f t="shared" si="2"/>
        <v>0.33469376082795077</v>
      </c>
      <c r="V29" s="15">
        <f t="shared" si="2"/>
        <v>0.33294182399612504</v>
      </c>
      <c r="W29" s="15">
        <f t="shared" si="2"/>
        <v>0.33614975071576308</v>
      </c>
      <c r="X29" s="15">
        <f t="shared" si="2"/>
        <v>0.32604103712705501</v>
      </c>
      <c r="Y29" s="15">
        <f t="shared" si="2"/>
        <v>0.34294143589310305</v>
      </c>
      <c r="Z29" s="15">
        <f t="shared" si="2"/>
        <v>0.33341563114932699</v>
      </c>
    </row>
    <row r="30" spans="1:26" x14ac:dyDescent="0.45">
      <c r="A30" s="12" t="s">
        <v>113</v>
      </c>
      <c r="B30" s="20">
        <v>52.000500000000002</v>
      </c>
      <c r="C30" s="20">
        <v>0.81369999999999998</v>
      </c>
      <c r="D30" s="20">
        <v>17.6096</v>
      </c>
      <c r="E30" s="20">
        <v>5.1449417909956248</v>
      </c>
      <c r="F30" s="20">
        <v>1.4000804276665619</v>
      </c>
      <c r="G30" s="20">
        <v>0.156</v>
      </c>
      <c r="H30" s="20">
        <v>8.6475000000000009</v>
      </c>
      <c r="I30" s="20">
        <v>8.8795000000000002</v>
      </c>
      <c r="J30" s="20">
        <v>3.4386999999999999</v>
      </c>
      <c r="K30" s="20">
        <v>0.60260000000000002</v>
      </c>
      <c r="L30" s="20">
        <v>0.1158</v>
      </c>
      <c r="M30" s="22">
        <v>98.80892221866219</v>
      </c>
      <c r="O30" s="4">
        <f t="shared" si="1"/>
        <v>2.9961568761135218</v>
      </c>
      <c r="P30" s="15">
        <f t="shared" si="2"/>
        <v>0.35085160998532788</v>
      </c>
      <c r="Q30" s="15">
        <f t="shared" si="2"/>
        <v>0.34617967549458661</v>
      </c>
      <c r="R30" s="15">
        <f t="shared" si="2"/>
        <v>0.33378197820734079</v>
      </c>
      <c r="S30" s="15">
        <f t="shared" si="2"/>
        <v>0.33960484756404674</v>
      </c>
      <c r="T30" s="15">
        <f t="shared" si="2"/>
        <v>0.33008638637660176</v>
      </c>
      <c r="U30" s="15">
        <f t="shared" si="2"/>
        <v>0.34040474140029103</v>
      </c>
      <c r="V30" s="15">
        <f t="shared" si="2"/>
        <v>0.33862291074198414</v>
      </c>
      <c r="W30" s="15">
        <f t="shared" si="2"/>
        <v>0.34188557528263208</v>
      </c>
      <c r="X30" s="15">
        <f t="shared" si="2"/>
        <v>0.33160437366554357</v>
      </c>
      <c r="Y30" s="15">
        <f t="shared" si="2"/>
        <v>0.3487931490322756</v>
      </c>
      <c r="Z30" s="15">
        <f t="shared" si="2"/>
        <v>0.33910480260952397</v>
      </c>
    </row>
    <row r="31" spans="1:26" x14ac:dyDescent="0.45">
      <c r="A31" s="12" t="s">
        <v>114</v>
      </c>
      <c r="B31" s="20">
        <v>51.919899999999998</v>
      </c>
      <c r="C31" s="20">
        <v>0.82069999999999999</v>
      </c>
      <c r="D31" s="20">
        <v>17.604900000000001</v>
      </c>
      <c r="E31" s="20">
        <v>4.9792182893271359</v>
      </c>
      <c r="F31" s="20">
        <v>1.3588773150707538</v>
      </c>
      <c r="G31" s="20">
        <v>0.1363</v>
      </c>
      <c r="H31" s="20">
        <v>8.9044000000000008</v>
      </c>
      <c r="I31" s="20">
        <v>8.9098000000000006</v>
      </c>
      <c r="J31" s="20">
        <v>3.4853999999999998</v>
      </c>
      <c r="K31" s="20">
        <v>0.56620000000000004</v>
      </c>
      <c r="L31" s="20">
        <v>9.6600000000000005E-2</v>
      </c>
      <c r="M31" s="22">
        <v>98.782295604397888</v>
      </c>
      <c r="O31" s="4">
        <f t="shared" si="1"/>
        <v>3.1878504442021298</v>
      </c>
      <c r="P31" s="15">
        <f t="shared" si="2"/>
        <v>0.37329903172212348</v>
      </c>
      <c r="Q31" s="15">
        <f t="shared" si="2"/>
        <v>0.36832818771848375</v>
      </c>
      <c r="R31" s="15">
        <f t="shared" si="2"/>
        <v>0.35513728802984784</v>
      </c>
      <c r="S31" s="15">
        <f t="shared" si="2"/>
        <v>0.36133270350134494</v>
      </c>
      <c r="T31" s="15">
        <f t="shared" si="2"/>
        <v>0.35120525291074789</v>
      </c>
      <c r="U31" s="15">
        <f t="shared" si="2"/>
        <v>0.36218377439870514</v>
      </c>
      <c r="V31" s="15">
        <f t="shared" si="2"/>
        <v>0.36028794254128094</v>
      </c>
      <c r="W31" s="15">
        <f t="shared" si="2"/>
        <v>0.36375935176157476</v>
      </c>
      <c r="X31" s="15">
        <f t="shared" si="2"/>
        <v>0.35282036074836665</v>
      </c>
      <c r="Y31" s="15">
        <f t="shared" si="2"/>
        <v>0.37110887081437</v>
      </c>
      <c r="Z31" s="15">
        <f t="shared" si="2"/>
        <v>0.36080066576223152</v>
      </c>
    </row>
    <row r="32" spans="1:26" x14ac:dyDescent="0.45">
      <c r="A32" s="12" t="s">
        <v>115</v>
      </c>
      <c r="B32" s="20">
        <v>52.517299999999999</v>
      </c>
      <c r="C32" s="20">
        <v>0.83950000000000002</v>
      </c>
      <c r="D32" s="20">
        <v>17.619299999999999</v>
      </c>
      <c r="E32" s="20">
        <v>4.9690302393097587</v>
      </c>
      <c r="F32" s="20">
        <v>1.3469731250550649</v>
      </c>
      <c r="G32" s="20">
        <v>0.12690000000000001</v>
      </c>
      <c r="H32" s="20">
        <v>8.9672000000000001</v>
      </c>
      <c r="I32" s="20">
        <v>9.0848999999999993</v>
      </c>
      <c r="J32" s="20">
        <v>3.4318</v>
      </c>
      <c r="K32" s="20">
        <v>0.63839999999999997</v>
      </c>
      <c r="L32" s="20">
        <v>0.1321</v>
      </c>
      <c r="M32" s="22">
        <v>99.67340336436483</v>
      </c>
      <c r="O32" s="4">
        <f t="shared" si="1"/>
        <v>3.2169155519653838</v>
      </c>
      <c r="P32" s="15">
        <f t="shared" si="2"/>
        <v>0.37670257174849303</v>
      </c>
      <c r="Q32" s="15">
        <f t="shared" si="2"/>
        <v>0.37168640625968047</v>
      </c>
      <c r="R32" s="15">
        <f t="shared" si="2"/>
        <v>0.35837523903413998</v>
      </c>
      <c r="S32" s="15">
        <f t="shared" si="2"/>
        <v>0.36462714097558568</v>
      </c>
      <c r="T32" s="15">
        <f t="shared" si="2"/>
        <v>0.35440735373120424</v>
      </c>
      <c r="U32" s="15">
        <f t="shared" si="2"/>
        <v>0.36548597148017303</v>
      </c>
      <c r="V32" s="15">
        <f t="shared" si="2"/>
        <v>0.36357285444635756</v>
      </c>
      <c r="W32" s="15">
        <f t="shared" si="2"/>
        <v>0.36707591411100066</v>
      </c>
      <c r="X32" s="15">
        <f t="shared" si="2"/>
        <v>0.35603718725441313</v>
      </c>
      <c r="Y32" s="15">
        <f t="shared" si="2"/>
        <v>0.37449244213018779</v>
      </c>
      <c r="Z32" s="15">
        <f t="shared" si="2"/>
        <v>0.36409025240219001</v>
      </c>
    </row>
    <row r="33" spans="1:26" x14ac:dyDescent="0.45">
      <c r="A33" s="12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12"/>
      <c r="O33" s="4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5.7" x14ac:dyDescent="0.55000000000000004">
      <c r="A34" s="21" t="s">
        <v>131</v>
      </c>
      <c r="B34" s="2">
        <f>AVERAGE(B7:B32)</f>
        <v>52.382623076923089</v>
      </c>
      <c r="C34" s="2">
        <f t="shared" ref="C34:M34" si="3">AVERAGE(C7:C32)</f>
        <v>0.81062307692307711</v>
      </c>
      <c r="D34" s="2">
        <f t="shared" si="3"/>
        <v>17.673569230769228</v>
      </c>
      <c r="E34" s="2">
        <f t="shared" si="3"/>
        <v>5.190536077985775</v>
      </c>
      <c r="F34" s="2">
        <f t="shared" si="3"/>
        <v>1.3983685357651761</v>
      </c>
      <c r="G34" s="2">
        <f t="shared" si="3"/>
        <v>0.13839999999999997</v>
      </c>
      <c r="H34" s="2">
        <f t="shared" si="3"/>
        <v>8.8705269230769233</v>
      </c>
      <c r="I34" s="2">
        <f t="shared" si="3"/>
        <v>8.8809115384615378</v>
      </c>
      <c r="J34" s="2">
        <f t="shared" si="3"/>
        <v>3.430188461538461</v>
      </c>
      <c r="K34" s="2">
        <f t="shared" si="3"/>
        <v>0.59303461538461544</v>
      </c>
      <c r="L34" s="2">
        <f t="shared" si="3"/>
        <v>0.13711923076923077</v>
      </c>
      <c r="M34" s="2">
        <f t="shared" si="3"/>
        <v>99.505900767597112</v>
      </c>
      <c r="P34" s="16" t="s">
        <v>116</v>
      </c>
      <c r="Q34" s="17">
        <f>AVERAGE(P7:Z32)</f>
        <v>0.34606600768165191</v>
      </c>
    </row>
    <row r="35" spans="1:26" ht="15.7" x14ac:dyDescent="0.55000000000000004">
      <c r="A35" s="21" t="s">
        <v>69</v>
      </c>
      <c r="B35" s="2">
        <f>STDEV(B7:B32)</f>
        <v>0.45119734778271148</v>
      </c>
      <c r="C35" s="2">
        <f t="shared" ref="C35:M35" si="4">STDEV(C7:C32)</f>
        <v>2.4463643354043697E-2</v>
      </c>
      <c r="D35" s="2">
        <f t="shared" si="4"/>
        <v>0.13865306276957834</v>
      </c>
      <c r="E35" s="2">
        <f t="shared" si="4"/>
        <v>0.14717951696458145</v>
      </c>
      <c r="F35" s="2">
        <f t="shared" si="4"/>
        <v>4.0787388831661754E-2</v>
      </c>
      <c r="G35" s="2">
        <f t="shared" si="4"/>
        <v>2.4499371420508061E-2</v>
      </c>
      <c r="H35" s="2">
        <f t="shared" si="4"/>
        <v>0.20960905430384882</v>
      </c>
      <c r="I35" s="2">
        <f t="shared" si="4"/>
        <v>0.12472706948188293</v>
      </c>
      <c r="J35" s="2">
        <f t="shared" si="4"/>
        <v>6.5184589141440957E-2</v>
      </c>
      <c r="K35" s="2">
        <f t="shared" si="4"/>
        <v>2.8171048149583527E-2</v>
      </c>
      <c r="L35" s="2">
        <f t="shared" si="4"/>
        <v>2.4230014762369044E-2</v>
      </c>
      <c r="M35" s="2">
        <f t="shared" si="4"/>
        <v>0.45043822634406155</v>
      </c>
      <c r="P35" s="16"/>
      <c r="Q35" s="17"/>
    </row>
    <row r="36" spans="1:26" ht="15.7" x14ac:dyDescent="0.55000000000000004">
      <c r="A36" s="21" t="s">
        <v>48</v>
      </c>
      <c r="B36" s="2">
        <f>B34/$M34*100</f>
        <v>52.642730403764006</v>
      </c>
      <c r="C36" s="2">
        <f t="shared" ref="C36:L36" si="5">C34/$M34*100</f>
        <v>0.81464824766155652</v>
      </c>
      <c r="D36" s="2">
        <f t="shared" si="5"/>
        <v>17.761327815168539</v>
      </c>
      <c r="E36" s="2">
        <f t="shared" si="5"/>
        <v>5.2163098247898176</v>
      </c>
      <c r="F36" s="2">
        <f t="shared" si="5"/>
        <v>1.4053121724219775</v>
      </c>
      <c r="G36" s="2">
        <f t="shared" si="5"/>
        <v>0.13908722893051612</v>
      </c>
      <c r="H36" s="2">
        <f t="shared" si="5"/>
        <v>8.9145737636149338</v>
      </c>
      <c r="I36" s="2">
        <f t="shared" si="5"/>
        <v>8.9250099440871526</v>
      </c>
      <c r="J36" s="2">
        <f t="shared" si="5"/>
        <v>3.4472211548035752</v>
      </c>
      <c r="K36" s="2">
        <f t="shared" si="5"/>
        <v>0.5959793447523164</v>
      </c>
      <c r="L36" s="2">
        <f t="shared" si="5"/>
        <v>0.13780010000560891</v>
      </c>
      <c r="M36" s="2">
        <f>SUM(B36:L36)</f>
        <v>100</v>
      </c>
      <c r="P36" s="16"/>
      <c r="Q36" s="17"/>
    </row>
    <row r="37" spans="1:26" ht="15.7" x14ac:dyDescent="0.55000000000000004">
      <c r="A37" s="21"/>
      <c r="B37" s="2"/>
      <c r="C37" s="2"/>
      <c r="D37" s="2"/>
      <c r="E37" s="2" t="s">
        <v>133</v>
      </c>
      <c r="F37" s="2">
        <f>E36+F36/1.1113</f>
        <v>6.4808758037531735</v>
      </c>
      <c r="G37" s="2"/>
      <c r="H37" s="2"/>
      <c r="I37" s="2"/>
      <c r="J37" s="2"/>
      <c r="K37" s="2"/>
      <c r="L37" s="2" t="s">
        <v>134</v>
      </c>
      <c r="M37" s="2">
        <f>SUM(B36:D36,G36:L36,F37)</f>
        <v>99.859253806541389</v>
      </c>
      <c r="P37" s="16"/>
      <c r="Q37" s="17"/>
    </row>
    <row r="38" spans="1:26" ht="15.7" x14ac:dyDescent="0.55000000000000004">
      <c r="A38" s="24" t="s">
        <v>135</v>
      </c>
      <c r="B38" s="25">
        <f>B36/$M37*100</f>
        <v>52.716927472489871</v>
      </c>
      <c r="C38" s="25">
        <f t="shared" ref="C38:D38" si="6">C36/$M37*100</f>
        <v>0.81579645011145896</v>
      </c>
      <c r="D38" s="25">
        <f t="shared" si="6"/>
        <v>17.786361441852737</v>
      </c>
      <c r="E38" s="25"/>
      <c r="F38" s="25">
        <f>F37/M37*100</f>
        <v>6.4900102461296756</v>
      </c>
      <c r="G38" s="25">
        <f t="shared" ref="G38:L38" si="7">G36/$M37*100</f>
        <v>0.13928326482388059</v>
      </c>
      <c r="H38" s="25">
        <f t="shared" si="7"/>
        <v>8.92713837105698</v>
      </c>
      <c r="I38" s="25">
        <f t="shared" si="7"/>
        <v>8.9375892607586351</v>
      </c>
      <c r="J38" s="25">
        <f t="shared" si="7"/>
        <v>3.4520798257534757</v>
      </c>
      <c r="K38" s="25">
        <f t="shared" si="7"/>
        <v>0.59681934526259806</v>
      </c>
      <c r="L38" s="25">
        <f t="shared" si="7"/>
        <v>0.13799432176067611</v>
      </c>
      <c r="M38" s="25">
        <f>SUM(B38:L38)</f>
        <v>99.999999999999986</v>
      </c>
      <c r="P38" s="16"/>
      <c r="Q38" s="17"/>
    </row>
    <row r="39" spans="1:26" ht="15.7" x14ac:dyDescent="0.55000000000000004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P39" s="16"/>
      <c r="Q39" s="17"/>
    </row>
    <row r="40" spans="1:26" x14ac:dyDescent="0.45">
      <c r="A40" t="s">
        <v>13</v>
      </c>
      <c r="B40" t="s">
        <v>2</v>
      </c>
      <c r="C40" t="s">
        <v>4</v>
      </c>
      <c r="D40" t="s">
        <v>3</v>
      </c>
      <c r="E40" t="s">
        <v>7</v>
      </c>
      <c r="F40" t="s">
        <v>10</v>
      </c>
      <c r="G40" t="s">
        <v>9</v>
      </c>
      <c r="H40" t="s">
        <v>11</v>
      </c>
      <c r="I40" t="s">
        <v>117</v>
      </c>
      <c r="J40" s="11" t="s">
        <v>12</v>
      </c>
      <c r="K40" t="s">
        <v>118</v>
      </c>
      <c r="L40" s="11"/>
    </row>
    <row r="41" spans="1:26" x14ac:dyDescent="0.45">
      <c r="A41" t="s">
        <v>119</v>
      </c>
      <c r="B41">
        <v>48.361699999999999</v>
      </c>
      <c r="C41">
        <v>8.3199999999999996E-2</v>
      </c>
      <c r="D41">
        <v>41.481699999999996</v>
      </c>
      <c r="E41">
        <v>0.38600000000000001</v>
      </c>
      <c r="F41">
        <v>10.0952</v>
      </c>
      <c r="G41">
        <v>0.20430000000000001</v>
      </c>
      <c r="H41">
        <v>0.18060000000000001</v>
      </c>
      <c r="I41">
        <v>7.6799999999999993E-2</v>
      </c>
      <c r="J41" s="11">
        <v>100.8694</v>
      </c>
      <c r="K41" s="11">
        <v>89.517456814270957</v>
      </c>
      <c r="L41" s="11">
        <v>8.5396697374106871</v>
      </c>
    </row>
    <row r="42" spans="1:26" x14ac:dyDescent="0.45">
      <c r="A42" t="s">
        <v>120</v>
      </c>
      <c r="B42">
        <v>48.302599999999998</v>
      </c>
      <c r="C42">
        <v>5.33E-2</v>
      </c>
      <c r="D42">
        <v>41.218899999999998</v>
      </c>
      <c r="E42">
        <v>0.40710000000000002</v>
      </c>
      <c r="F42">
        <v>9.9486000000000008</v>
      </c>
      <c r="G42">
        <v>0.1401</v>
      </c>
      <c r="H42">
        <v>0.21240000000000001</v>
      </c>
      <c r="I42">
        <v>6.2E-2</v>
      </c>
      <c r="J42" s="11">
        <v>100.345</v>
      </c>
      <c r="K42" s="11">
        <v>89.642584756223059</v>
      </c>
      <c r="L42" s="11">
        <v>8.654918495237812</v>
      </c>
    </row>
    <row r="43" spans="1:26" x14ac:dyDescent="0.45">
      <c r="A43" t="s">
        <v>121</v>
      </c>
      <c r="B43">
        <v>48.565899999999999</v>
      </c>
      <c r="C43">
        <v>9.9699999999999997E-2</v>
      </c>
      <c r="D43">
        <v>41.125</v>
      </c>
      <c r="E43">
        <v>0.42220000000000002</v>
      </c>
      <c r="F43">
        <v>9.6446000000000005</v>
      </c>
      <c r="G43">
        <v>0.1764</v>
      </c>
      <c r="H43">
        <v>0.15279999999999999</v>
      </c>
      <c r="I43">
        <v>8.1000000000000003E-2</v>
      </c>
      <c r="J43" s="11">
        <v>100.2677</v>
      </c>
      <c r="K43" s="11">
        <v>89.976333115719768</v>
      </c>
      <c r="L43" s="11">
        <v>8.9763889956106322</v>
      </c>
    </row>
    <row r="44" spans="1:26" x14ac:dyDescent="0.45">
      <c r="A44" t="s">
        <v>122</v>
      </c>
      <c r="B44">
        <v>48.6676</v>
      </c>
      <c r="C44">
        <v>7.85E-2</v>
      </c>
      <c r="D44">
        <v>41.046599999999998</v>
      </c>
      <c r="E44">
        <v>0.442</v>
      </c>
      <c r="F44">
        <v>9.8333999999999993</v>
      </c>
      <c r="G44">
        <v>0.1646</v>
      </c>
      <c r="H44">
        <v>0.14929999999999999</v>
      </c>
      <c r="I44">
        <v>5.8099999999999999E-2</v>
      </c>
      <c r="J44" s="11">
        <v>100.4402</v>
      </c>
      <c r="K44" s="11">
        <v>89.819271407981631</v>
      </c>
      <c r="L44" s="11">
        <v>8.8224797072381911</v>
      </c>
    </row>
    <row r="45" spans="1:26" x14ac:dyDescent="0.45">
      <c r="A45" t="s">
        <v>123</v>
      </c>
      <c r="B45">
        <v>48.614699999999999</v>
      </c>
      <c r="C45">
        <v>8.2900000000000001E-2</v>
      </c>
      <c r="D45">
        <v>41.306699999999999</v>
      </c>
      <c r="E45">
        <v>0.52010000000000001</v>
      </c>
      <c r="F45">
        <v>9.5473999999999997</v>
      </c>
      <c r="G45">
        <v>0.2029</v>
      </c>
      <c r="H45">
        <v>0.1099</v>
      </c>
      <c r="I45">
        <v>6.8099999999999994E-2</v>
      </c>
      <c r="J45" s="11">
        <v>100.4528</v>
      </c>
      <c r="K45" s="11">
        <v>90.076300488933896</v>
      </c>
      <c r="L45" s="11">
        <v>9.0768871415834464</v>
      </c>
    </row>
    <row r="46" spans="1:26" x14ac:dyDescent="0.45">
      <c r="A46" t="s">
        <v>124</v>
      </c>
      <c r="B46">
        <v>48.445599999999999</v>
      </c>
      <c r="C46">
        <v>8.5800000000000001E-2</v>
      </c>
      <c r="D46">
        <v>40.967199999999998</v>
      </c>
      <c r="E46">
        <v>0.41060000000000002</v>
      </c>
      <c r="F46">
        <v>9.8116000000000003</v>
      </c>
      <c r="G46">
        <v>0.2233</v>
      </c>
      <c r="H46">
        <v>0.18140000000000001</v>
      </c>
      <c r="I46">
        <v>7.0300000000000001E-2</v>
      </c>
      <c r="J46" s="11">
        <v>100.19580000000001</v>
      </c>
      <c r="K46" s="11">
        <v>89.797738497815047</v>
      </c>
      <c r="L46" s="11">
        <v>8.8017483651623429</v>
      </c>
    </row>
    <row r="47" spans="1:26" x14ac:dyDescent="0.45">
      <c r="A47" t="s">
        <v>125</v>
      </c>
      <c r="B47">
        <v>48.594299999999997</v>
      </c>
      <c r="C47">
        <v>5.62E-2</v>
      </c>
      <c r="D47">
        <v>41.441800000000001</v>
      </c>
      <c r="E47">
        <v>0.43259999999999998</v>
      </c>
      <c r="F47">
        <v>9.7902000000000005</v>
      </c>
      <c r="G47">
        <v>0.2185</v>
      </c>
      <c r="H47">
        <v>0.1883</v>
      </c>
      <c r="I47">
        <v>6.3600000000000004E-2</v>
      </c>
      <c r="J47" s="11">
        <v>100.7855</v>
      </c>
      <c r="K47" s="11">
        <v>89.845718986401664</v>
      </c>
      <c r="L47" s="11">
        <v>8.8480630845337647</v>
      </c>
    </row>
    <row r="48" spans="1:26" x14ac:dyDescent="0.45">
      <c r="A48" t="s">
        <v>126</v>
      </c>
      <c r="B48">
        <v>48.732300000000002</v>
      </c>
      <c r="C48">
        <v>0.109</v>
      </c>
      <c r="D48">
        <v>41.155999999999999</v>
      </c>
      <c r="E48">
        <v>0.3886</v>
      </c>
      <c r="F48">
        <v>9.9125999999999994</v>
      </c>
      <c r="G48">
        <v>0.16550000000000001</v>
      </c>
      <c r="H48">
        <v>0.21190000000000001</v>
      </c>
      <c r="I48">
        <v>7.8700000000000006E-2</v>
      </c>
      <c r="J48" s="11">
        <v>100.7546</v>
      </c>
      <c r="K48" s="11">
        <v>89.757902115965109</v>
      </c>
      <c r="L48" s="11">
        <v>8.7636247116791637</v>
      </c>
    </row>
    <row r="49" spans="1:12" x14ac:dyDescent="0.45">
      <c r="A49" t="s">
        <v>127</v>
      </c>
      <c r="B49">
        <v>48.661299999999997</v>
      </c>
      <c r="C49">
        <v>8.1900000000000001E-2</v>
      </c>
      <c r="D49">
        <v>41.406999999999996</v>
      </c>
      <c r="E49">
        <v>0.49759999999999999</v>
      </c>
      <c r="F49">
        <v>9.6005000000000003</v>
      </c>
      <c r="G49">
        <v>0.18629999999999999</v>
      </c>
      <c r="H49">
        <v>0.15029999999999999</v>
      </c>
      <c r="I49">
        <v>7.22E-2</v>
      </c>
      <c r="J49" s="11">
        <v>100.657</v>
      </c>
      <c r="K49" s="11">
        <v>90.035211399629134</v>
      </c>
      <c r="L49" s="11">
        <v>9.0353358220041091</v>
      </c>
    </row>
    <row r="50" spans="1:12" x14ac:dyDescent="0.45">
      <c r="A50" t="s">
        <v>128</v>
      </c>
      <c r="B50">
        <v>48.807099999999998</v>
      </c>
      <c r="C50">
        <v>7.2300000000000003E-2</v>
      </c>
      <c r="D50">
        <v>40.877400000000002</v>
      </c>
      <c r="E50">
        <v>0.4108</v>
      </c>
      <c r="F50">
        <v>10.128399999999999</v>
      </c>
      <c r="G50">
        <v>0.16020000000000001</v>
      </c>
      <c r="H50">
        <v>0.15429999999999999</v>
      </c>
      <c r="I50">
        <v>9.5299999999999996E-2</v>
      </c>
      <c r="J50" s="11">
        <v>100.70569999999999</v>
      </c>
      <c r="K50" s="11">
        <v>89.572545287367262</v>
      </c>
      <c r="L50" s="11">
        <v>8.5900680229136963</v>
      </c>
    </row>
    <row r="51" spans="1:12" x14ac:dyDescent="0.45">
      <c r="A51" t="s">
        <v>129</v>
      </c>
      <c r="B51">
        <v>48.826599999999999</v>
      </c>
      <c r="C51">
        <v>5.2299999999999999E-2</v>
      </c>
      <c r="D51">
        <v>40.997199999999999</v>
      </c>
      <c r="E51">
        <v>0.45190000000000002</v>
      </c>
      <c r="F51">
        <v>9.8510000000000009</v>
      </c>
      <c r="G51">
        <v>0.19719999999999999</v>
      </c>
      <c r="H51">
        <v>0.1671</v>
      </c>
      <c r="I51">
        <v>6.13E-2</v>
      </c>
      <c r="J51" s="11">
        <v>100.6045</v>
      </c>
      <c r="K51" s="11">
        <v>89.832737719717542</v>
      </c>
      <c r="L51" s="11">
        <v>8.8354893621591337</v>
      </c>
    </row>
    <row r="52" spans="1:12" x14ac:dyDescent="0.45">
      <c r="B52" t="s">
        <v>2</v>
      </c>
      <c r="C52" t="s">
        <v>4</v>
      </c>
      <c r="D52" t="s">
        <v>3</v>
      </c>
      <c r="E52" t="s">
        <v>7</v>
      </c>
      <c r="F52" t="s">
        <v>10</v>
      </c>
      <c r="G52" t="s">
        <v>9</v>
      </c>
      <c r="H52" t="s">
        <v>11</v>
      </c>
      <c r="I52" t="s">
        <v>117</v>
      </c>
      <c r="J52" s="11" t="s">
        <v>12</v>
      </c>
      <c r="K52" t="s">
        <v>118</v>
      </c>
    </row>
    <row r="53" spans="1:12" x14ac:dyDescent="0.45">
      <c r="B53" s="15">
        <f>AVERAGE(B41:B51)</f>
        <v>48.598154545454548</v>
      </c>
      <c r="C53" s="15">
        <f t="shared" ref="C53:I53" si="8">AVERAGE(C41:C51)</f>
        <v>7.7736363636363645E-2</v>
      </c>
      <c r="D53" s="15">
        <f t="shared" si="8"/>
        <v>41.184136363636362</v>
      </c>
      <c r="E53" s="15">
        <f t="shared" si="8"/>
        <v>0.43359090909090908</v>
      </c>
      <c r="F53" s="15">
        <f t="shared" si="8"/>
        <v>9.833045454545454</v>
      </c>
      <c r="G53" s="15">
        <f t="shared" si="8"/>
        <v>0.18539090909090908</v>
      </c>
      <c r="H53" s="15">
        <f t="shared" si="8"/>
        <v>0.16893636363636366</v>
      </c>
      <c r="I53" s="15">
        <f t="shared" si="8"/>
        <v>7.1581818181818177E-2</v>
      </c>
      <c r="J53" s="11">
        <f>AVERAGE(J41:J51)</f>
        <v>100.55256363636363</v>
      </c>
      <c r="K53" s="15">
        <f t="shared" ref="K53" si="9">AVERAGE(K41:K51)</f>
        <v>89.806709144547739</v>
      </c>
    </row>
    <row r="54" spans="1:12" x14ac:dyDescent="0.45">
      <c r="B54" s="15">
        <f>STDEV(B41:B51)</f>
        <v>0.1704451956708456</v>
      </c>
      <c r="C54" s="15">
        <f t="shared" ref="C54:I54" si="10">STDEV(C41:C51)</f>
        <v>1.826687016033518E-2</v>
      </c>
      <c r="D54" s="15">
        <f t="shared" si="10"/>
        <v>0.20497122370092405</v>
      </c>
      <c r="E54" s="15">
        <f t="shared" si="10"/>
        <v>4.261045539642716E-2</v>
      </c>
      <c r="F54" s="15">
        <f t="shared" si="10"/>
        <v>0.18693357838353356</v>
      </c>
      <c r="G54" s="15">
        <f t="shared" si="10"/>
        <v>2.6329278552419916E-2</v>
      </c>
      <c r="H54" s="15">
        <f t="shared" si="10"/>
        <v>3.0162004997256776E-2</v>
      </c>
      <c r="I54" s="15">
        <f t="shared" si="10"/>
        <v>1.0891723296321728E-2</v>
      </c>
      <c r="J54" s="15"/>
      <c r="K54" s="15">
        <f>STDEV(K41:K51)</f>
        <v>0.17997810034996323</v>
      </c>
    </row>
    <row r="55" spans="1:12" x14ac:dyDescent="0.45">
      <c r="A55" s="26" t="s">
        <v>136</v>
      </c>
      <c r="B55" s="23">
        <f>B53/($J53-$I53)*100</f>
        <v>48.365525163151638</v>
      </c>
      <c r="C55" s="23">
        <f t="shared" ref="C55:H55" si="11">C53/($J53-$I53)*100</f>
        <v>7.7364255632997231E-2</v>
      </c>
      <c r="D55" s="23">
        <f t="shared" si="11"/>
        <v>40.986996363309999</v>
      </c>
      <c r="E55" s="23">
        <f t="shared" si="11"/>
        <v>0.43151539848155795</v>
      </c>
      <c r="F55" s="23">
        <f t="shared" si="11"/>
        <v>9.7859766859545019</v>
      </c>
      <c r="G55" s="23">
        <f t="shared" si="11"/>
        <v>0.18450348089389687</v>
      </c>
      <c r="H55" s="23">
        <f t="shared" si="11"/>
        <v>0.16812769996818938</v>
      </c>
      <c r="I55" s="23"/>
      <c r="J55" s="23">
        <f>SUM(B55:I55)</f>
        <v>100.00000904739278</v>
      </c>
    </row>
    <row r="57" spans="1:12" ht="15.35" x14ac:dyDescent="0.5">
      <c r="G57" s="19" t="s">
        <v>130</v>
      </c>
      <c r="H57" s="18">
        <f>H53/1.2726*10000</f>
        <v>1327.4898918463277</v>
      </c>
    </row>
    <row r="58" spans="1:12" ht="15.35" x14ac:dyDescent="0.5">
      <c r="H58" s="18">
        <f>H54/1.2726*10000</f>
        <v>237.01088320962421</v>
      </c>
    </row>
  </sheetData>
  <mergeCells count="1"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strt mtrl</vt:lpstr>
      <vt:lpstr>laser</vt:lpstr>
      <vt:lpstr>1240˚C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Christine Elrod</cp:lastModifiedBy>
  <dcterms:created xsi:type="dcterms:W3CDTF">2018-02-04T15:51:19Z</dcterms:created>
  <dcterms:modified xsi:type="dcterms:W3CDTF">2020-11-24T19:39:03Z</dcterms:modified>
</cp:coreProperties>
</file>