
<file path=[Content_Types].xml><?xml version="1.0" encoding="utf-8"?>
<Types xmlns="http://schemas.openxmlformats.org/package/2006/content-types">
  <Default Extension="xml" ContentType="application/xml"/>
  <Default Extension="bin" ContentType="application/vnd.openxmlformats-officedocument.spreadsheetml.printerSettings"/>
  <Default Extension="png" ContentType="image/p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8016"/>
  <workbookPr/>
  <mc:AlternateContent xmlns:mc="http://schemas.openxmlformats.org/markup-compatibility/2006">
    <mc:Choice Requires="x15">
      <x15ac:absPath xmlns:x15ac="http://schemas.microsoft.com/office/spreadsheetml/2010/11/ac" url="/Volumes/newactivefiles/18-07 July 2018/6_6280R Davis/AM-18-76280/"/>
    </mc:Choice>
  </mc:AlternateContent>
  <bookViews>
    <workbookView xWindow="360" yWindow="960" windowWidth="30020" windowHeight="27840" activeTab="1"/>
  </bookViews>
  <sheets>
    <sheet name="Suppl. Table 1" sheetId="7" r:id="rId1"/>
    <sheet name="Suppl. Table 2" sheetId="14" r:id="rId2"/>
    <sheet name="Suppl. Table 3" sheetId="8" r:id="rId3"/>
    <sheet name="Suppl. Table 4" sheetId="9" r:id="rId4"/>
    <sheet name="Suppl. Table 5" sheetId="13" r:id="rId5"/>
    <sheet name="Suppl. Table 6" sheetId="15" r:id="rId6"/>
    <sheet name="Suppl. Table 7" sheetId="16" r:id="rId7"/>
    <sheet name="Suppl. Table 8" sheetId="10" r:id="rId8"/>
    <sheet name="Suppl. Table 9" sheetId="11" r:id="rId9"/>
    <sheet name="Suppl. Table 10" sheetId="12" r:id="rId10"/>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V19" i="10" l="1"/>
  <c r="V17" i="10"/>
  <c r="AY6" i="9"/>
  <c r="AZ6" i="9"/>
  <c r="BA6" i="9"/>
  <c r="BB6" i="9"/>
  <c r="BC6" i="9"/>
  <c r="BD6" i="9"/>
  <c r="BE6" i="9"/>
  <c r="BF6" i="9"/>
  <c r="BG6" i="9"/>
  <c r="AY7" i="9"/>
  <c r="AZ7" i="9"/>
  <c r="BA7" i="9"/>
  <c r="BB7" i="9"/>
  <c r="BC7" i="9"/>
  <c r="BD7" i="9"/>
  <c r="BE7" i="9"/>
  <c r="BF7" i="9"/>
  <c r="BG7" i="9"/>
  <c r="AY8" i="9"/>
  <c r="AZ8" i="9"/>
  <c r="BA8" i="9"/>
  <c r="BB8" i="9"/>
  <c r="BC8" i="9"/>
  <c r="BD8" i="9"/>
  <c r="BE8" i="9"/>
  <c r="BF8" i="9"/>
  <c r="BG8" i="9"/>
  <c r="AY9" i="9"/>
  <c r="AZ9" i="9"/>
  <c r="BA9" i="9"/>
  <c r="BB9" i="9"/>
  <c r="BC9" i="9"/>
  <c r="BD9" i="9"/>
  <c r="BE9" i="9"/>
  <c r="BF9" i="9"/>
  <c r="BG9" i="9"/>
  <c r="AY10" i="9"/>
  <c r="AZ10" i="9"/>
  <c r="BA10" i="9"/>
  <c r="BB10" i="9"/>
  <c r="BC10" i="9"/>
  <c r="BD10" i="9"/>
  <c r="BE10" i="9"/>
  <c r="BF10" i="9"/>
  <c r="BG10" i="9"/>
  <c r="AY11" i="9"/>
  <c r="AZ11" i="9"/>
  <c r="BA11" i="9"/>
  <c r="BB11" i="9"/>
  <c r="BC11" i="9"/>
  <c r="BD11" i="9"/>
  <c r="BE11" i="9"/>
  <c r="BF11" i="9"/>
  <c r="BG11" i="9"/>
  <c r="AY12" i="9"/>
  <c r="AZ12" i="9"/>
  <c r="BA12" i="9"/>
  <c r="BB12" i="9"/>
  <c r="BC12" i="9"/>
  <c r="BD12" i="9"/>
  <c r="BE12" i="9"/>
  <c r="BF12" i="9"/>
  <c r="BG12" i="9"/>
  <c r="AY15" i="9"/>
  <c r="AZ15" i="9"/>
  <c r="BA15" i="9"/>
  <c r="BB15" i="9"/>
  <c r="BC15" i="9"/>
  <c r="BD15" i="9"/>
  <c r="BE15" i="9"/>
  <c r="BF15" i="9"/>
  <c r="BG15" i="9"/>
  <c r="AY16" i="9"/>
  <c r="AZ16" i="9"/>
  <c r="BA16" i="9"/>
  <c r="BB16" i="9"/>
  <c r="BC16" i="9"/>
  <c r="BD16" i="9"/>
  <c r="BE16" i="9"/>
  <c r="BF16" i="9"/>
  <c r="BG16" i="9"/>
  <c r="AY17" i="9"/>
  <c r="AZ17" i="9"/>
  <c r="BA17" i="9"/>
  <c r="BB17" i="9"/>
  <c r="BC17" i="9"/>
  <c r="BD17" i="9"/>
  <c r="BE17" i="9"/>
  <c r="BF17" i="9"/>
  <c r="BG17" i="9"/>
  <c r="AY18" i="9"/>
  <c r="AZ18" i="9"/>
  <c r="BA18" i="9"/>
  <c r="BB18" i="9"/>
  <c r="BC18" i="9"/>
  <c r="BD18" i="9"/>
  <c r="BE18" i="9"/>
  <c r="BF18" i="9"/>
  <c r="BG18" i="9"/>
  <c r="AY19" i="9"/>
  <c r="AZ19" i="9"/>
  <c r="BA19" i="9"/>
  <c r="BB19" i="9"/>
  <c r="BC19" i="9"/>
  <c r="BD19" i="9"/>
  <c r="BE19" i="9"/>
  <c r="BF19" i="9"/>
  <c r="BG19" i="9"/>
  <c r="AY20" i="9"/>
  <c r="AZ20" i="9"/>
  <c r="BA20" i="9"/>
  <c r="BB20" i="9"/>
  <c r="BC20" i="9"/>
  <c r="BD20" i="9"/>
  <c r="BE20" i="9"/>
  <c r="BF20" i="9"/>
  <c r="BG20" i="9"/>
  <c r="AY21" i="9"/>
  <c r="AZ21" i="9"/>
  <c r="BA21" i="9"/>
  <c r="BB21" i="9"/>
  <c r="BC21" i="9"/>
  <c r="BD21" i="9"/>
  <c r="BE21" i="9"/>
  <c r="BF21" i="9"/>
  <c r="BG21" i="9"/>
  <c r="AX21" i="9"/>
  <c r="AX20" i="9"/>
  <c r="AX19" i="9"/>
  <c r="AX18" i="9"/>
  <c r="AX17" i="9"/>
  <c r="AX16" i="9"/>
  <c r="AX15" i="9"/>
  <c r="AX7" i="9"/>
  <c r="AX8" i="9"/>
  <c r="AX9" i="9"/>
  <c r="AX10" i="9"/>
  <c r="AX11" i="9"/>
  <c r="AX12" i="9"/>
  <c r="AX6" i="9"/>
  <c r="X53" i="9"/>
  <c r="Y53" i="9"/>
  <c r="Z53" i="9"/>
  <c r="AA53" i="9"/>
  <c r="AB53" i="9"/>
  <c r="AC53" i="9"/>
  <c r="AD53" i="9"/>
  <c r="AE53" i="9"/>
  <c r="AF53" i="9"/>
  <c r="AG53" i="9"/>
  <c r="AI53" i="9"/>
  <c r="AJ53" i="9"/>
  <c r="AK53" i="9"/>
  <c r="AL53" i="9"/>
  <c r="AM53" i="9"/>
  <c r="AN53" i="9"/>
  <c r="AO53" i="9"/>
  <c r="AP53" i="9"/>
  <c r="AQ53" i="9"/>
  <c r="AT53" i="9"/>
  <c r="AU53" i="9"/>
  <c r="O53" i="9"/>
  <c r="Q53" i="9"/>
  <c r="R53" i="9"/>
  <c r="X54" i="9"/>
  <c r="Y54" i="9"/>
  <c r="Z54" i="9"/>
  <c r="AA54" i="9"/>
  <c r="AB54" i="9"/>
  <c r="AC54" i="9"/>
  <c r="AD54" i="9"/>
  <c r="AE54" i="9"/>
  <c r="AF54" i="9"/>
  <c r="AG54" i="9"/>
  <c r="AI54" i="9"/>
  <c r="AJ54" i="9"/>
  <c r="AK54" i="9"/>
  <c r="AL54" i="9"/>
  <c r="AM54" i="9"/>
  <c r="AN54" i="9"/>
  <c r="AO54" i="9"/>
  <c r="AP54" i="9"/>
  <c r="AQ54" i="9"/>
  <c r="AT54" i="9"/>
  <c r="AU54" i="9"/>
  <c r="O54" i="9"/>
  <c r="Q54" i="9"/>
  <c r="R54" i="9"/>
  <c r="X55" i="9"/>
  <c r="Y55" i="9"/>
  <c r="Z55" i="9"/>
  <c r="AA55" i="9"/>
  <c r="AB55" i="9"/>
  <c r="AC55" i="9"/>
  <c r="AD55" i="9"/>
  <c r="AE55" i="9"/>
  <c r="AF55" i="9"/>
  <c r="AG55" i="9"/>
  <c r="AI55" i="9"/>
  <c r="AJ55" i="9"/>
  <c r="AK55" i="9"/>
  <c r="AL55" i="9"/>
  <c r="AM55" i="9"/>
  <c r="AN55" i="9"/>
  <c r="AO55" i="9"/>
  <c r="AP55" i="9"/>
  <c r="AQ55" i="9"/>
  <c r="AT55" i="9"/>
  <c r="AU55" i="9"/>
  <c r="O55" i="9"/>
  <c r="Q55" i="9"/>
  <c r="X56" i="9"/>
  <c r="Y56" i="9"/>
  <c r="Z56" i="9"/>
  <c r="AA56" i="9"/>
  <c r="AB56" i="9"/>
  <c r="AC56" i="9"/>
  <c r="AD56" i="9"/>
  <c r="AE56" i="9"/>
  <c r="AF56" i="9"/>
  <c r="AG56" i="9"/>
  <c r="AI56" i="9"/>
  <c r="AJ56" i="9"/>
  <c r="AK56" i="9"/>
  <c r="AL56" i="9"/>
  <c r="AM56" i="9"/>
  <c r="AN56" i="9"/>
  <c r="AO56" i="9"/>
  <c r="AP56" i="9"/>
  <c r="AQ56" i="9"/>
  <c r="AT56" i="9"/>
  <c r="AU56" i="9"/>
  <c r="O56" i="9"/>
  <c r="Q56" i="9"/>
  <c r="X57" i="9"/>
  <c r="Y57" i="9"/>
  <c r="Z57" i="9"/>
  <c r="AA57" i="9"/>
  <c r="AB57" i="9"/>
  <c r="AC57" i="9"/>
  <c r="AD57" i="9"/>
  <c r="AE57" i="9"/>
  <c r="AF57" i="9"/>
  <c r="AG57" i="9"/>
  <c r="AI57" i="9"/>
  <c r="AJ57" i="9"/>
  <c r="AK57" i="9"/>
  <c r="AL57" i="9"/>
  <c r="AM57" i="9"/>
  <c r="AN57" i="9"/>
  <c r="AO57" i="9"/>
  <c r="AP57" i="9"/>
  <c r="AQ57" i="9"/>
  <c r="AT57" i="9"/>
  <c r="AU57" i="9"/>
  <c r="O57" i="9"/>
  <c r="Q57" i="9"/>
  <c r="X58" i="9"/>
  <c r="Y58" i="9"/>
  <c r="Z58" i="9"/>
  <c r="AA58" i="9"/>
  <c r="AB58" i="9"/>
  <c r="AC58" i="9"/>
  <c r="AD58" i="9"/>
  <c r="AE58" i="9"/>
  <c r="AF58" i="9"/>
  <c r="AG58" i="9"/>
  <c r="AI58" i="9"/>
  <c r="AJ58" i="9"/>
  <c r="AK58" i="9"/>
  <c r="AL58" i="9"/>
  <c r="AM58" i="9"/>
  <c r="AN58" i="9"/>
  <c r="AO58" i="9"/>
  <c r="AP58" i="9"/>
  <c r="AQ58" i="9"/>
  <c r="AT58" i="9"/>
  <c r="AU58" i="9"/>
  <c r="O58" i="9"/>
  <c r="Q58" i="9"/>
  <c r="X59" i="9"/>
  <c r="Y59" i="9"/>
  <c r="Z59" i="9"/>
  <c r="AA59" i="9"/>
  <c r="AB59" i="9"/>
  <c r="AC59" i="9"/>
  <c r="AD59" i="9"/>
  <c r="AE59" i="9"/>
  <c r="AF59" i="9"/>
  <c r="AG59" i="9"/>
  <c r="AI59" i="9"/>
  <c r="AJ59" i="9"/>
  <c r="AK59" i="9"/>
  <c r="AL59" i="9"/>
  <c r="AM59" i="9"/>
  <c r="AN59" i="9"/>
  <c r="AO59" i="9"/>
  <c r="AP59" i="9"/>
  <c r="AQ59" i="9"/>
  <c r="AT59" i="9"/>
  <c r="AU59" i="9"/>
  <c r="O59" i="9"/>
  <c r="Q59" i="9"/>
  <c r="X62" i="9"/>
  <c r="Y62" i="9"/>
  <c r="Z62" i="9"/>
  <c r="AA62" i="9"/>
  <c r="AB62" i="9"/>
  <c r="AC62" i="9"/>
  <c r="AD62" i="9"/>
  <c r="AE62" i="9"/>
  <c r="AF62" i="9"/>
  <c r="AG62" i="9"/>
  <c r="AI62" i="9"/>
  <c r="AJ62" i="9"/>
  <c r="AK62" i="9"/>
  <c r="AL62" i="9"/>
  <c r="AM62" i="9"/>
  <c r="AN62" i="9"/>
  <c r="AO62" i="9"/>
  <c r="AP62" i="9"/>
  <c r="AQ62" i="9"/>
  <c r="AT62" i="9"/>
  <c r="AU62" i="9"/>
  <c r="O62" i="9"/>
  <c r="Q62" i="9"/>
  <c r="X63" i="9"/>
  <c r="Y63" i="9"/>
  <c r="Z63" i="9"/>
  <c r="AA63" i="9"/>
  <c r="AB63" i="9"/>
  <c r="AC63" i="9"/>
  <c r="AD63" i="9"/>
  <c r="AE63" i="9"/>
  <c r="AF63" i="9"/>
  <c r="AG63" i="9"/>
  <c r="AI63" i="9"/>
  <c r="AJ63" i="9"/>
  <c r="AK63" i="9"/>
  <c r="AL63" i="9"/>
  <c r="AM63" i="9"/>
  <c r="AN63" i="9"/>
  <c r="AO63" i="9"/>
  <c r="AP63" i="9"/>
  <c r="AQ63" i="9"/>
  <c r="AT63" i="9"/>
  <c r="AU63" i="9"/>
  <c r="O63" i="9"/>
  <c r="Q63" i="9"/>
  <c r="X64" i="9"/>
  <c r="Y64" i="9"/>
  <c r="Z64" i="9"/>
  <c r="AA64" i="9"/>
  <c r="AB64" i="9"/>
  <c r="AC64" i="9"/>
  <c r="AD64" i="9"/>
  <c r="AE64" i="9"/>
  <c r="AF64" i="9"/>
  <c r="AG64" i="9"/>
  <c r="AI64" i="9"/>
  <c r="AJ64" i="9"/>
  <c r="AK64" i="9"/>
  <c r="AL64" i="9"/>
  <c r="AM64" i="9"/>
  <c r="AN64" i="9"/>
  <c r="AO64" i="9"/>
  <c r="AP64" i="9"/>
  <c r="AQ64" i="9"/>
  <c r="AT64" i="9"/>
  <c r="AU64" i="9"/>
  <c r="O64" i="9"/>
  <c r="Q64" i="9"/>
  <c r="X65" i="9"/>
  <c r="Y65" i="9"/>
  <c r="Z65" i="9"/>
  <c r="AA65" i="9"/>
  <c r="AB65" i="9"/>
  <c r="AC65" i="9"/>
  <c r="AD65" i="9"/>
  <c r="AE65" i="9"/>
  <c r="AF65" i="9"/>
  <c r="AG65" i="9"/>
  <c r="AI65" i="9"/>
  <c r="AJ65" i="9"/>
  <c r="AK65" i="9"/>
  <c r="AL65" i="9"/>
  <c r="AM65" i="9"/>
  <c r="AN65" i="9"/>
  <c r="AO65" i="9"/>
  <c r="AP65" i="9"/>
  <c r="AQ65" i="9"/>
  <c r="AT65" i="9"/>
  <c r="AU65" i="9"/>
  <c r="O65" i="9"/>
  <c r="Q65" i="9"/>
  <c r="X66" i="9"/>
  <c r="Y66" i="9"/>
  <c r="Z66" i="9"/>
  <c r="AA66" i="9"/>
  <c r="AB66" i="9"/>
  <c r="AC66" i="9"/>
  <c r="AD66" i="9"/>
  <c r="AE66" i="9"/>
  <c r="AF66" i="9"/>
  <c r="AG66" i="9"/>
  <c r="AI66" i="9"/>
  <c r="AJ66" i="9"/>
  <c r="AK66" i="9"/>
  <c r="AL66" i="9"/>
  <c r="AM66" i="9"/>
  <c r="AN66" i="9"/>
  <c r="AO66" i="9"/>
  <c r="AP66" i="9"/>
  <c r="AQ66" i="9"/>
  <c r="AT66" i="9"/>
  <c r="AU66" i="9"/>
  <c r="O66" i="9"/>
  <c r="Q66" i="9"/>
  <c r="X67" i="9"/>
  <c r="Y67" i="9"/>
  <c r="Z67" i="9"/>
  <c r="AA67" i="9"/>
  <c r="AB67" i="9"/>
  <c r="AC67" i="9"/>
  <c r="AD67" i="9"/>
  <c r="AE67" i="9"/>
  <c r="AF67" i="9"/>
  <c r="AG67" i="9"/>
  <c r="AI67" i="9"/>
  <c r="AJ67" i="9"/>
  <c r="AK67" i="9"/>
  <c r="AL67" i="9"/>
  <c r="AM67" i="9"/>
  <c r="AN67" i="9"/>
  <c r="AO67" i="9"/>
  <c r="AP67" i="9"/>
  <c r="AQ67" i="9"/>
  <c r="AT67" i="9"/>
  <c r="AU67" i="9"/>
  <c r="O67" i="9"/>
  <c r="Q67" i="9"/>
  <c r="X68" i="9"/>
  <c r="Y68" i="9"/>
  <c r="Z68" i="9"/>
  <c r="AA68" i="9"/>
  <c r="AB68" i="9"/>
  <c r="AC68" i="9"/>
  <c r="AD68" i="9"/>
  <c r="AE68" i="9"/>
  <c r="AF68" i="9"/>
  <c r="AG68" i="9"/>
  <c r="AI68" i="9"/>
  <c r="AJ68" i="9"/>
  <c r="AK68" i="9"/>
  <c r="AL68" i="9"/>
  <c r="AM68" i="9"/>
  <c r="AN68" i="9"/>
  <c r="AO68" i="9"/>
  <c r="AP68" i="9"/>
  <c r="AQ68" i="9"/>
  <c r="AT68" i="9"/>
  <c r="AU68" i="9"/>
  <c r="O68" i="9"/>
  <c r="Q68" i="9"/>
  <c r="R55" i="9"/>
  <c r="R56" i="9"/>
  <c r="R57" i="9"/>
  <c r="R58" i="9"/>
  <c r="R59" i="9"/>
  <c r="R62" i="9"/>
  <c r="R63" i="9"/>
  <c r="R64" i="9"/>
  <c r="R65" i="9"/>
  <c r="R66" i="9"/>
  <c r="R67" i="9"/>
  <c r="R68" i="9"/>
  <c r="R71" i="9"/>
  <c r="R70" i="9"/>
  <c r="T68" i="9"/>
  <c r="X77" i="9"/>
  <c r="Y77" i="9"/>
  <c r="Z77" i="9"/>
  <c r="AA77" i="9"/>
  <c r="AB77" i="9"/>
  <c r="AC77" i="9"/>
  <c r="AD77" i="9"/>
  <c r="AE77" i="9"/>
  <c r="AF77" i="9"/>
  <c r="AG77" i="9"/>
  <c r="AI77" i="9"/>
  <c r="AJ77" i="9"/>
  <c r="AK77" i="9"/>
  <c r="AL77" i="9"/>
  <c r="AM77" i="9"/>
  <c r="AN77" i="9"/>
  <c r="AO77" i="9"/>
  <c r="AP77" i="9"/>
  <c r="AQ77" i="9"/>
  <c r="AT77" i="9"/>
  <c r="AU77" i="9"/>
  <c r="O77" i="9"/>
  <c r="Q77" i="9"/>
  <c r="R77" i="9"/>
  <c r="X78" i="9"/>
  <c r="Y78" i="9"/>
  <c r="Z78" i="9"/>
  <c r="AA78" i="9"/>
  <c r="AB78" i="9"/>
  <c r="AC78" i="9"/>
  <c r="AD78" i="9"/>
  <c r="AE78" i="9"/>
  <c r="AF78" i="9"/>
  <c r="AG78" i="9"/>
  <c r="AI78" i="9"/>
  <c r="AJ78" i="9"/>
  <c r="AK78" i="9"/>
  <c r="AL78" i="9"/>
  <c r="AM78" i="9"/>
  <c r="AN78" i="9"/>
  <c r="AO78" i="9"/>
  <c r="AP78" i="9"/>
  <c r="AQ78" i="9"/>
  <c r="AT78" i="9"/>
  <c r="AU78" i="9"/>
  <c r="O78" i="9"/>
  <c r="Q78" i="9"/>
  <c r="R78" i="9"/>
  <c r="X79" i="9"/>
  <c r="Y79" i="9"/>
  <c r="Z79" i="9"/>
  <c r="AA79" i="9"/>
  <c r="AB79" i="9"/>
  <c r="AC79" i="9"/>
  <c r="AD79" i="9"/>
  <c r="AE79" i="9"/>
  <c r="AF79" i="9"/>
  <c r="AG79" i="9"/>
  <c r="AI79" i="9"/>
  <c r="AJ79" i="9"/>
  <c r="AK79" i="9"/>
  <c r="AL79" i="9"/>
  <c r="AM79" i="9"/>
  <c r="AN79" i="9"/>
  <c r="AO79" i="9"/>
  <c r="AP79" i="9"/>
  <c r="AQ79" i="9"/>
  <c r="AT79" i="9"/>
  <c r="AU79" i="9"/>
  <c r="O79" i="9"/>
  <c r="Q79" i="9"/>
  <c r="X80" i="9"/>
  <c r="Y80" i="9"/>
  <c r="Z80" i="9"/>
  <c r="AA80" i="9"/>
  <c r="AB80" i="9"/>
  <c r="AC80" i="9"/>
  <c r="AD80" i="9"/>
  <c r="AE80" i="9"/>
  <c r="AF80" i="9"/>
  <c r="AG80" i="9"/>
  <c r="AI80" i="9"/>
  <c r="AJ80" i="9"/>
  <c r="AK80" i="9"/>
  <c r="AL80" i="9"/>
  <c r="AM80" i="9"/>
  <c r="AN80" i="9"/>
  <c r="AO80" i="9"/>
  <c r="AP80" i="9"/>
  <c r="AQ80" i="9"/>
  <c r="AT80" i="9"/>
  <c r="AU80" i="9"/>
  <c r="O80" i="9"/>
  <c r="Q80" i="9"/>
  <c r="X81" i="9"/>
  <c r="Y81" i="9"/>
  <c r="Z81" i="9"/>
  <c r="AA81" i="9"/>
  <c r="AB81" i="9"/>
  <c r="AC81" i="9"/>
  <c r="AD81" i="9"/>
  <c r="AE81" i="9"/>
  <c r="AF81" i="9"/>
  <c r="AG81" i="9"/>
  <c r="AI81" i="9"/>
  <c r="AJ81" i="9"/>
  <c r="AK81" i="9"/>
  <c r="AL81" i="9"/>
  <c r="AM81" i="9"/>
  <c r="AN81" i="9"/>
  <c r="AO81" i="9"/>
  <c r="AP81" i="9"/>
  <c r="AQ81" i="9"/>
  <c r="AT81" i="9"/>
  <c r="AU81" i="9"/>
  <c r="O81" i="9"/>
  <c r="Q81" i="9"/>
  <c r="X82" i="9"/>
  <c r="Y82" i="9"/>
  <c r="Z82" i="9"/>
  <c r="AA82" i="9"/>
  <c r="AB82" i="9"/>
  <c r="AC82" i="9"/>
  <c r="AD82" i="9"/>
  <c r="AE82" i="9"/>
  <c r="AF82" i="9"/>
  <c r="AG82" i="9"/>
  <c r="AI82" i="9"/>
  <c r="AJ82" i="9"/>
  <c r="AK82" i="9"/>
  <c r="AL82" i="9"/>
  <c r="AM82" i="9"/>
  <c r="AN82" i="9"/>
  <c r="AO82" i="9"/>
  <c r="AP82" i="9"/>
  <c r="AQ82" i="9"/>
  <c r="AT82" i="9"/>
  <c r="AU82" i="9"/>
  <c r="O82" i="9"/>
  <c r="Q82" i="9"/>
  <c r="X83" i="9"/>
  <c r="Y83" i="9"/>
  <c r="Z83" i="9"/>
  <c r="AA83" i="9"/>
  <c r="AB83" i="9"/>
  <c r="AC83" i="9"/>
  <c r="AD83" i="9"/>
  <c r="AE83" i="9"/>
  <c r="AF83" i="9"/>
  <c r="AG83" i="9"/>
  <c r="AI83" i="9"/>
  <c r="AJ83" i="9"/>
  <c r="AK83" i="9"/>
  <c r="AL83" i="9"/>
  <c r="AM83" i="9"/>
  <c r="AN83" i="9"/>
  <c r="AO83" i="9"/>
  <c r="AP83" i="9"/>
  <c r="AQ83" i="9"/>
  <c r="AT83" i="9"/>
  <c r="AU83" i="9"/>
  <c r="O83" i="9"/>
  <c r="Q83" i="9"/>
  <c r="X86" i="9"/>
  <c r="Y86" i="9"/>
  <c r="Z86" i="9"/>
  <c r="AA86" i="9"/>
  <c r="AB86" i="9"/>
  <c r="AC86" i="9"/>
  <c r="AD86" i="9"/>
  <c r="AE86" i="9"/>
  <c r="AF86" i="9"/>
  <c r="AG86" i="9"/>
  <c r="AI86" i="9"/>
  <c r="AJ86" i="9"/>
  <c r="AK86" i="9"/>
  <c r="AL86" i="9"/>
  <c r="AM86" i="9"/>
  <c r="AN86" i="9"/>
  <c r="AO86" i="9"/>
  <c r="AP86" i="9"/>
  <c r="AQ86" i="9"/>
  <c r="AT86" i="9"/>
  <c r="AU86" i="9"/>
  <c r="O86" i="9"/>
  <c r="Q86" i="9"/>
  <c r="X87" i="9"/>
  <c r="Y87" i="9"/>
  <c r="Z87" i="9"/>
  <c r="AA87" i="9"/>
  <c r="AB87" i="9"/>
  <c r="AC87" i="9"/>
  <c r="AD87" i="9"/>
  <c r="AE87" i="9"/>
  <c r="AF87" i="9"/>
  <c r="AG87" i="9"/>
  <c r="AI87" i="9"/>
  <c r="AJ87" i="9"/>
  <c r="AK87" i="9"/>
  <c r="AL87" i="9"/>
  <c r="AM87" i="9"/>
  <c r="AN87" i="9"/>
  <c r="AO87" i="9"/>
  <c r="AP87" i="9"/>
  <c r="AQ87" i="9"/>
  <c r="AT87" i="9"/>
  <c r="AU87" i="9"/>
  <c r="O87" i="9"/>
  <c r="Q87" i="9"/>
  <c r="X88" i="9"/>
  <c r="Y88" i="9"/>
  <c r="Z88" i="9"/>
  <c r="AA88" i="9"/>
  <c r="AB88" i="9"/>
  <c r="AC88" i="9"/>
  <c r="AD88" i="9"/>
  <c r="AE88" i="9"/>
  <c r="AF88" i="9"/>
  <c r="AG88" i="9"/>
  <c r="AI88" i="9"/>
  <c r="AJ88" i="9"/>
  <c r="AK88" i="9"/>
  <c r="AL88" i="9"/>
  <c r="AM88" i="9"/>
  <c r="AN88" i="9"/>
  <c r="AO88" i="9"/>
  <c r="AP88" i="9"/>
  <c r="AQ88" i="9"/>
  <c r="AT88" i="9"/>
  <c r="AU88" i="9"/>
  <c r="O88" i="9"/>
  <c r="Q88" i="9"/>
  <c r="X89" i="9"/>
  <c r="Y89" i="9"/>
  <c r="Z89" i="9"/>
  <c r="AA89" i="9"/>
  <c r="AB89" i="9"/>
  <c r="AC89" i="9"/>
  <c r="AD89" i="9"/>
  <c r="AE89" i="9"/>
  <c r="AF89" i="9"/>
  <c r="AG89" i="9"/>
  <c r="AI89" i="9"/>
  <c r="AJ89" i="9"/>
  <c r="AK89" i="9"/>
  <c r="AL89" i="9"/>
  <c r="AM89" i="9"/>
  <c r="AN89" i="9"/>
  <c r="AO89" i="9"/>
  <c r="AP89" i="9"/>
  <c r="AQ89" i="9"/>
  <c r="AT89" i="9"/>
  <c r="AU89" i="9"/>
  <c r="O89" i="9"/>
  <c r="Q89" i="9"/>
  <c r="X90" i="9"/>
  <c r="Y90" i="9"/>
  <c r="Z90" i="9"/>
  <c r="AA90" i="9"/>
  <c r="AB90" i="9"/>
  <c r="AC90" i="9"/>
  <c r="AD90" i="9"/>
  <c r="AE90" i="9"/>
  <c r="AF90" i="9"/>
  <c r="AG90" i="9"/>
  <c r="AI90" i="9"/>
  <c r="AJ90" i="9"/>
  <c r="AK90" i="9"/>
  <c r="AL90" i="9"/>
  <c r="AM90" i="9"/>
  <c r="AN90" i="9"/>
  <c r="AO90" i="9"/>
  <c r="AP90" i="9"/>
  <c r="AQ90" i="9"/>
  <c r="AT90" i="9"/>
  <c r="AU90" i="9"/>
  <c r="O90" i="9"/>
  <c r="Q90" i="9"/>
  <c r="X91" i="9"/>
  <c r="Y91" i="9"/>
  <c r="Z91" i="9"/>
  <c r="AA91" i="9"/>
  <c r="AB91" i="9"/>
  <c r="AC91" i="9"/>
  <c r="AD91" i="9"/>
  <c r="AE91" i="9"/>
  <c r="AF91" i="9"/>
  <c r="AG91" i="9"/>
  <c r="AI91" i="9"/>
  <c r="AJ91" i="9"/>
  <c r="AK91" i="9"/>
  <c r="AL91" i="9"/>
  <c r="AM91" i="9"/>
  <c r="AN91" i="9"/>
  <c r="AO91" i="9"/>
  <c r="AP91" i="9"/>
  <c r="AQ91" i="9"/>
  <c r="AT91" i="9"/>
  <c r="AU91" i="9"/>
  <c r="O91" i="9"/>
  <c r="Q91" i="9"/>
  <c r="X92" i="9"/>
  <c r="Y92" i="9"/>
  <c r="Z92" i="9"/>
  <c r="AA92" i="9"/>
  <c r="AB92" i="9"/>
  <c r="AC92" i="9"/>
  <c r="AD92" i="9"/>
  <c r="AE92" i="9"/>
  <c r="AF92" i="9"/>
  <c r="AG92" i="9"/>
  <c r="AI92" i="9"/>
  <c r="AJ92" i="9"/>
  <c r="AK92" i="9"/>
  <c r="AL92" i="9"/>
  <c r="AM92" i="9"/>
  <c r="AN92" i="9"/>
  <c r="AO92" i="9"/>
  <c r="AP92" i="9"/>
  <c r="AQ92" i="9"/>
  <c r="AT92" i="9"/>
  <c r="AU92" i="9"/>
  <c r="O92" i="9"/>
  <c r="Q92" i="9"/>
  <c r="R79" i="9"/>
  <c r="R80" i="9"/>
  <c r="R81" i="9"/>
  <c r="R82" i="9"/>
  <c r="R83" i="9"/>
  <c r="R86" i="9"/>
  <c r="R87" i="9"/>
  <c r="R88" i="9"/>
  <c r="R89" i="9"/>
  <c r="R90" i="9"/>
  <c r="R91" i="9"/>
  <c r="R92" i="9"/>
  <c r="R95" i="9"/>
  <c r="R94" i="9"/>
  <c r="T91" i="9"/>
  <c r="T92" i="9"/>
  <c r="X30" i="9"/>
  <c r="Y30" i="9"/>
  <c r="Z30" i="9"/>
  <c r="AA30" i="9"/>
  <c r="AB30" i="9"/>
  <c r="AC30" i="9"/>
  <c r="AD30" i="9"/>
  <c r="AE30" i="9"/>
  <c r="AF30" i="9"/>
  <c r="AG30" i="9"/>
  <c r="AI30" i="9"/>
  <c r="AJ30" i="9"/>
  <c r="AK30" i="9"/>
  <c r="AL30" i="9"/>
  <c r="AM30" i="9"/>
  <c r="AN30" i="9"/>
  <c r="AO30" i="9"/>
  <c r="AP30" i="9"/>
  <c r="AQ30" i="9"/>
  <c r="AT30" i="9"/>
  <c r="AU30" i="9"/>
  <c r="O30" i="9"/>
  <c r="Q30" i="9"/>
  <c r="R30" i="9"/>
  <c r="X31" i="9"/>
  <c r="Y31" i="9"/>
  <c r="Z31" i="9"/>
  <c r="AA31" i="9"/>
  <c r="AB31" i="9"/>
  <c r="AC31" i="9"/>
  <c r="AD31" i="9"/>
  <c r="AE31" i="9"/>
  <c r="AF31" i="9"/>
  <c r="AG31" i="9"/>
  <c r="AI31" i="9"/>
  <c r="AJ31" i="9"/>
  <c r="AK31" i="9"/>
  <c r="AL31" i="9"/>
  <c r="AM31" i="9"/>
  <c r="AN31" i="9"/>
  <c r="AO31" i="9"/>
  <c r="AP31" i="9"/>
  <c r="AQ31" i="9"/>
  <c r="AT31" i="9"/>
  <c r="AU31" i="9"/>
  <c r="O31" i="9"/>
  <c r="Q31" i="9"/>
  <c r="R31" i="9"/>
  <c r="X32" i="9"/>
  <c r="Y32" i="9"/>
  <c r="Z32" i="9"/>
  <c r="AA32" i="9"/>
  <c r="AB32" i="9"/>
  <c r="AC32" i="9"/>
  <c r="AD32" i="9"/>
  <c r="AE32" i="9"/>
  <c r="AF32" i="9"/>
  <c r="AG32" i="9"/>
  <c r="AI32" i="9"/>
  <c r="AJ32" i="9"/>
  <c r="AK32" i="9"/>
  <c r="AL32" i="9"/>
  <c r="AM32" i="9"/>
  <c r="AN32" i="9"/>
  <c r="AO32" i="9"/>
  <c r="AP32" i="9"/>
  <c r="AQ32" i="9"/>
  <c r="AT32" i="9"/>
  <c r="AU32" i="9"/>
  <c r="O32" i="9"/>
  <c r="Q32" i="9"/>
  <c r="X33" i="9"/>
  <c r="Y33" i="9"/>
  <c r="Z33" i="9"/>
  <c r="AA33" i="9"/>
  <c r="AB33" i="9"/>
  <c r="AC33" i="9"/>
  <c r="AD33" i="9"/>
  <c r="AE33" i="9"/>
  <c r="AF33" i="9"/>
  <c r="AG33" i="9"/>
  <c r="AI33" i="9"/>
  <c r="AJ33" i="9"/>
  <c r="AK33" i="9"/>
  <c r="AL33" i="9"/>
  <c r="AM33" i="9"/>
  <c r="AN33" i="9"/>
  <c r="AO33" i="9"/>
  <c r="AP33" i="9"/>
  <c r="AQ33" i="9"/>
  <c r="AT33" i="9"/>
  <c r="AU33" i="9"/>
  <c r="O33" i="9"/>
  <c r="Q33" i="9"/>
  <c r="X34" i="9"/>
  <c r="Y34" i="9"/>
  <c r="Z34" i="9"/>
  <c r="AA34" i="9"/>
  <c r="AB34" i="9"/>
  <c r="AC34" i="9"/>
  <c r="AD34" i="9"/>
  <c r="AE34" i="9"/>
  <c r="AF34" i="9"/>
  <c r="AG34" i="9"/>
  <c r="AI34" i="9"/>
  <c r="AJ34" i="9"/>
  <c r="AK34" i="9"/>
  <c r="AL34" i="9"/>
  <c r="AM34" i="9"/>
  <c r="AN34" i="9"/>
  <c r="AO34" i="9"/>
  <c r="AP34" i="9"/>
  <c r="AQ34" i="9"/>
  <c r="AT34" i="9"/>
  <c r="AU34" i="9"/>
  <c r="O34" i="9"/>
  <c r="Q34" i="9"/>
  <c r="X35" i="9"/>
  <c r="Y35" i="9"/>
  <c r="Z35" i="9"/>
  <c r="AA35" i="9"/>
  <c r="AB35" i="9"/>
  <c r="AC35" i="9"/>
  <c r="AD35" i="9"/>
  <c r="AE35" i="9"/>
  <c r="AF35" i="9"/>
  <c r="AG35" i="9"/>
  <c r="AI35" i="9"/>
  <c r="AJ35" i="9"/>
  <c r="AK35" i="9"/>
  <c r="AL35" i="9"/>
  <c r="AM35" i="9"/>
  <c r="AN35" i="9"/>
  <c r="AO35" i="9"/>
  <c r="AP35" i="9"/>
  <c r="AQ35" i="9"/>
  <c r="AT35" i="9"/>
  <c r="AU35" i="9"/>
  <c r="O35" i="9"/>
  <c r="Q35" i="9"/>
  <c r="X36" i="9"/>
  <c r="Y36" i="9"/>
  <c r="Z36" i="9"/>
  <c r="AA36" i="9"/>
  <c r="AB36" i="9"/>
  <c r="AC36" i="9"/>
  <c r="AD36" i="9"/>
  <c r="AE36" i="9"/>
  <c r="AF36" i="9"/>
  <c r="AG36" i="9"/>
  <c r="AI36" i="9"/>
  <c r="AJ36" i="9"/>
  <c r="AK36" i="9"/>
  <c r="AL36" i="9"/>
  <c r="AM36" i="9"/>
  <c r="AN36" i="9"/>
  <c r="AO36" i="9"/>
  <c r="AP36" i="9"/>
  <c r="AQ36" i="9"/>
  <c r="AT36" i="9"/>
  <c r="AU36" i="9"/>
  <c r="O36" i="9"/>
  <c r="Q36" i="9"/>
  <c r="X39" i="9"/>
  <c r="Y39" i="9"/>
  <c r="Z39" i="9"/>
  <c r="AA39" i="9"/>
  <c r="AB39" i="9"/>
  <c r="AC39" i="9"/>
  <c r="AD39" i="9"/>
  <c r="AE39" i="9"/>
  <c r="AF39" i="9"/>
  <c r="AG39" i="9"/>
  <c r="AI39" i="9"/>
  <c r="AJ39" i="9"/>
  <c r="AK39" i="9"/>
  <c r="AL39" i="9"/>
  <c r="AM39" i="9"/>
  <c r="AN39" i="9"/>
  <c r="AO39" i="9"/>
  <c r="AP39" i="9"/>
  <c r="AQ39" i="9"/>
  <c r="AT39" i="9"/>
  <c r="AU39" i="9"/>
  <c r="O39" i="9"/>
  <c r="Q39" i="9"/>
  <c r="X40" i="9"/>
  <c r="Y40" i="9"/>
  <c r="Z40" i="9"/>
  <c r="AA40" i="9"/>
  <c r="AB40" i="9"/>
  <c r="AC40" i="9"/>
  <c r="AD40" i="9"/>
  <c r="AE40" i="9"/>
  <c r="AF40" i="9"/>
  <c r="AG40" i="9"/>
  <c r="AI40" i="9"/>
  <c r="AJ40" i="9"/>
  <c r="AK40" i="9"/>
  <c r="AL40" i="9"/>
  <c r="AM40" i="9"/>
  <c r="AN40" i="9"/>
  <c r="AO40" i="9"/>
  <c r="AP40" i="9"/>
  <c r="AQ40" i="9"/>
  <c r="AT40" i="9"/>
  <c r="AU40" i="9"/>
  <c r="O40" i="9"/>
  <c r="Q40" i="9"/>
  <c r="X41" i="9"/>
  <c r="Y41" i="9"/>
  <c r="Z41" i="9"/>
  <c r="AA41" i="9"/>
  <c r="AB41" i="9"/>
  <c r="AC41" i="9"/>
  <c r="AD41" i="9"/>
  <c r="AE41" i="9"/>
  <c r="AF41" i="9"/>
  <c r="AG41" i="9"/>
  <c r="AI41" i="9"/>
  <c r="AJ41" i="9"/>
  <c r="AK41" i="9"/>
  <c r="AL41" i="9"/>
  <c r="AM41" i="9"/>
  <c r="AN41" i="9"/>
  <c r="AO41" i="9"/>
  <c r="AP41" i="9"/>
  <c r="AQ41" i="9"/>
  <c r="AT41" i="9"/>
  <c r="AU41" i="9"/>
  <c r="O41" i="9"/>
  <c r="Q41" i="9"/>
  <c r="X42" i="9"/>
  <c r="Y42" i="9"/>
  <c r="Z42" i="9"/>
  <c r="AA42" i="9"/>
  <c r="AB42" i="9"/>
  <c r="AC42" i="9"/>
  <c r="AD42" i="9"/>
  <c r="AE42" i="9"/>
  <c r="AF42" i="9"/>
  <c r="AG42" i="9"/>
  <c r="AI42" i="9"/>
  <c r="AJ42" i="9"/>
  <c r="AK42" i="9"/>
  <c r="AL42" i="9"/>
  <c r="AM42" i="9"/>
  <c r="AN42" i="9"/>
  <c r="AO42" i="9"/>
  <c r="AP42" i="9"/>
  <c r="AQ42" i="9"/>
  <c r="AT42" i="9"/>
  <c r="AU42" i="9"/>
  <c r="O42" i="9"/>
  <c r="Q42" i="9"/>
  <c r="X43" i="9"/>
  <c r="Y43" i="9"/>
  <c r="Z43" i="9"/>
  <c r="AA43" i="9"/>
  <c r="AB43" i="9"/>
  <c r="AC43" i="9"/>
  <c r="AD43" i="9"/>
  <c r="AE43" i="9"/>
  <c r="AF43" i="9"/>
  <c r="AG43" i="9"/>
  <c r="AI43" i="9"/>
  <c r="AJ43" i="9"/>
  <c r="AK43" i="9"/>
  <c r="AL43" i="9"/>
  <c r="AM43" i="9"/>
  <c r="AN43" i="9"/>
  <c r="AO43" i="9"/>
  <c r="AP43" i="9"/>
  <c r="AQ43" i="9"/>
  <c r="AT43" i="9"/>
  <c r="AU43" i="9"/>
  <c r="O43" i="9"/>
  <c r="Q43" i="9"/>
  <c r="X44" i="9"/>
  <c r="Y44" i="9"/>
  <c r="Z44" i="9"/>
  <c r="AA44" i="9"/>
  <c r="AB44" i="9"/>
  <c r="AC44" i="9"/>
  <c r="AD44" i="9"/>
  <c r="AE44" i="9"/>
  <c r="AF44" i="9"/>
  <c r="AG44" i="9"/>
  <c r="AI44" i="9"/>
  <c r="AJ44" i="9"/>
  <c r="AK44" i="9"/>
  <c r="AL44" i="9"/>
  <c r="AM44" i="9"/>
  <c r="AN44" i="9"/>
  <c r="AO44" i="9"/>
  <c r="AP44" i="9"/>
  <c r="AQ44" i="9"/>
  <c r="AT44" i="9"/>
  <c r="AU44" i="9"/>
  <c r="O44" i="9"/>
  <c r="Q44" i="9"/>
  <c r="X45" i="9"/>
  <c r="Y45" i="9"/>
  <c r="Z45" i="9"/>
  <c r="AA45" i="9"/>
  <c r="AB45" i="9"/>
  <c r="AC45" i="9"/>
  <c r="AD45" i="9"/>
  <c r="AE45" i="9"/>
  <c r="AF45" i="9"/>
  <c r="AG45" i="9"/>
  <c r="AI45" i="9"/>
  <c r="AJ45" i="9"/>
  <c r="AK45" i="9"/>
  <c r="AL45" i="9"/>
  <c r="AM45" i="9"/>
  <c r="AN45" i="9"/>
  <c r="AO45" i="9"/>
  <c r="AP45" i="9"/>
  <c r="AQ45" i="9"/>
  <c r="AT45" i="9"/>
  <c r="AU45" i="9"/>
  <c r="O45" i="9"/>
  <c r="Q45" i="9"/>
  <c r="R32" i="9"/>
  <c r="R33" i="9"/>
  <c r="R34" i="9"/>
  <c r="R35" i="9"/>
  <c r="R36" i="9"/>
  <c r="R39" i="9"/>
  <c r="R40" i="9"/>
  <c r="R41" i="9"/>
  <c r="R42" i="9"/>
  <c r="R43" i="9"/>
  <c r="R44" i="9"/>
  <c r="R45" i="9"/>
  <c r="R48" i="9"/>
  <c r="R47" i="9"/>
  <c r="AF21" i="9"/>
  <c r="AE21" i="9"/>
  <c r="AD21" i="9"/>
  <c r="AC21" i="9"/>
  <c r="AB21" i="9"/>
  <c r="AA21" i="9"/>
  <c r="Z21" i="9"/>
  <c r="Y21" i="9"/>
  <c r="X21" i="9"/>
  <c r="M21" i="9"/>
  <c r="AF20" i="9"/>
  <c r="AE20" i="9"/>
  <c r="AD20" i="9"/>
  <c r="AC20" i="9"/>
  <c r="AB20" i="9"/>
  <c r="AA20" i="9"/>
  <c r="Z20" i="9"/>
  <c r="Y20" i="9"/>
  <c r="X20" i="9"/>
  <c r="M20" i="9"/>
  <c r="AF19" i="9"/>
  <c r="AE19" i="9"/>
  <c r="AD19" i="9"/>
  <c r="AC19" i="9"/>
  <c r="AB19" i="9"/>
  <c r="AA19" i="9"/>
  <c r="Z19" i="9"/>
  <c r="Y19" i="9"/>
  <c r="X19" i="9"/>
  <c r="M19" i="9"/>
  <c r="AF18" i="9"/>
  <c r="AE18" i="9"/>
  <c r="AD18" i="9"/>
  <c r="AC18" i="9"/>
  <c r="AB18" i="9"/>
  <c r="AA18" i="9"/>
  <c r="Z18" i="9"/>
  <c r="Y18" i="9"/>
  <c r="X18" i="9"/>
  <c r="M18" i="9"/>
  <c r="AF17" i="9"/>
  <c r="AE17" i="9"/>
  <c r="AD17" i="9"/>
  <c r="AC17" i="9"/>
  <c r="AB17" i="9"/>
  <c r="AA17" i="9"/>
  <c r="Z17" i="9"/>
  <c r="Y17" i="9"/>
  <c r="X17" i="9"/>
  <c r="M17" i="9"/>
  <c r="AF16" i="9"/>
  <c r="AE16" i="9"/>
  <c r="AD16" i="9"/>
  <c r="AC16" i="9"/>
  <c r="AB16" i="9"/>
  <c r="AA16" i="9"/>
  <c r="Z16" i="9"/>
  <c r="Y16" i="9"/>
  <c r="X16" i="9"/>
  <c r="M16" i="9"/>
  <c r="AF15" i="9"/>
  <c r="AE15" i="9"/>
  <c r="AD15" i="9"/>
  <c r="AC15" i="9"/>
  <c r="AB15" i="9"/>
  <c r="AA15" i="9"/>
  <c r="Z15" i="9"/>
  <c r="Y15" i="9"/>
  <c r="X15" i="9"/>
  <c r="M15" i="9"/>
  <c r="AF12" i="9"/>
  <c r="AE12" i="9"/>
  <c r="AD12" i="9"/>
  <c r="AC12" i="9"/>
  <c r="AB12" i="9"/>
  <c r="AA12" i="9"/>
  <c r="Z12" i="9"/>
  <c r="Y12" i="9"/>
  <c r="X12" i="9"/>
  <c r="M12" i="9"/>
  <c r="AF11" i="9"/>
  <c r="AE11" i="9"/>
  <c r="AD11" i="9"/>
  <c r="AC11" i="9"/>
  <c r="AB11" i="9"/>
  <c r="AA11" i="9"/>
  <c r="Z11" i="9"/>
  <c r="Y11" i="9"/>
  <c r="X11" i="9"/>
  <c r="M11" i="9"/>
  <c r="AF10" i="9"/>
  <c r="AE10" i="9"/>
  <c r="AD10" i="9"/>
  <c r="AC10" i="9"/>
  <c r="AB10" i="9"/>
  <c r="AA10" i="9"/>
  <c r="Z10" i="9"/>
  <c r="Y10" i="9"/>
  <c r="X10" i="9"/>
  <c r="M10" i="9"/>
  <c r="AF9" i="9"/>
  <c r="AE9" i="9"/>
  <c r="AD9" i="9"/>
  <c r="AC9" i="9"/>
  <c r="AB9" i="9"/>
  <c r="AA9" i="9"/>
  <c r="Z9" i="9"/>
  <c r="Y9" i="9"/>
  <c r="X9" i="9"/>
  <c r="M9" i="9"/>
  <c r="AF8" i="9"/>
  <c r="AE8" i="9"/>
  <c r="AD8" i="9"/>
  <c r="AC8" i="9"/>
  <c r="AB8" i="9"/>
  <c r="AA8" i="9"/>
  <c r="Z8" i="9"/>
  <c r="Y8" i="9"/>
  <c r="X8" i="9"/>
  <c r="M8" i="9"/>
  <c r="AF7" i="9"/>
  <c r="AE7" i="9"/>
  <c r="AD7" i="9"/>
  <c r="AC7" i="9"/>
  <c r="AB7" i="9"/>
  <c r="AA7" i="9"/>
  <c r="Z7" i="9"/>
  <c r="Y7" i="9"/>
  <c r="X7" i="9"/>
  <c r="M7" i="9"/>
  <c r="AF6" i="9"/>
  <c r="AE6" i="9"/>
  <c r="AD6" i="9"/>
  <c r="AC6" i="9"/>
  <c r="AB6" i="9"/>
  <c r="AA6" i="9"/>
  <c r="Z6" i="9"/>
  <c r="Y6" i="9"/>
  <c r="X6" i="9"/>
  <c r="M6" i="9"/>
  <c r="M68" i="9"/>
  <c r="M67" i="9"/>
  <c r="M66" i="9"/>
  <c r="M65" i="9"/>
  <c r="M64" i="9"/>
  <c r="M63" i="9"/>
  <c r="M62" i="9"/>
  <c r="M59" i="9"/>
  <c r="M58" i="9"/>
  <c r="M57" i="9"/>
  <c r="M56" i="9"/>
  <c r="M55" i="9"/>
  <c r="M54" i="9"/>
  <c r="M53" i="9"/>
  <c r="AG21" i="9"/>
  <c r="AP21" i="9"/>
  <c r="AG7" i="9"/>
  <c r="AQ7" i="9"/>
  <c r="AG17" i="9"/>
  <c r="AI17" i="9"/>
  <c r="AG12" i="9"/>
  <c r="AN12" i="9"/>
  <c r="AG18" i="9"/>
  <c r="AM18" i="9"/>
  <c r="AM17" i="9"/>
  <c r="AG9" i="9"/>
  <c r="AN9" i="9"/>
  <c r="AG15" i="9"/>
  <c r="AJ15" i="9"/>
  <c r="AG19" i="9"/>
  <c r="AQ19" i="9"/>
  <c r="AJ17" i="9"/>
  <c r="AP17" i="9"/>
  <c r="AL12" i="9"/>
  <c r="AN18" i="9"/>
  <c r="AL17" i="9"/>
  <c r="AN17" i="9"/>
  <c r="AJ19" i="9"/>
  <c r="AO17" i="9"/>
  <c r="AG8" i="9"/>
  <c r="AQ8" i="9"/>
  <c r="AG11" i="9"/>
  <c r="AJ11" i="9"/>
  <c r="AG6" i="9"/>
  <c r="AJ6" i="9"/>
  <c r="AG16" i="9"/>
  <c r="AP16" i="9"/>
  <c r="AG10" i="9"/>
  <c r="AN10" i="9"/>
  <c r="AG20" i="9"/>
  <c r="AO15" i="9"/>
  <c r="AK15" i="9"/>
  <c r="AI15" i="9"/>
  <c r="AL15" i="9"/>
  <c r="AM15" i="9"/>
  <c r="AN15" i="9"/>
  <c r="AP15" i="9"/>
  <c r="AQ15" i="9"/>
  <c r="AR15" i="9"/>
  <c r="AK19" i="9"/>
  <c r="AJ9" i="9"/>
  <c r="AO18" i="9"/>
  <c r="AQ17" i="9"/>
  <c r="AI9" i="9"/>
  <c r="AI18" i="9"/>
  <c r="AP9" i="9"/>
  <c r="AO9" i="9"/>
  <c r="AK17" i="9"/>
  <c r="R17" i="9"/>
  <c r="AI19" i="9"/>
  <c r="AM9" i="9"/>
  <c r="AI12" i="9"/>
  <c r="AM12" i="9"/>
  <c r="AL18" i="9"/>
  <c r="AO7" i="9"/>
  <c r="AL21" i="9"/>
  <c r="AP18" i="9"/>
  <c r="AM21" i="9"/>
  <c r="AN21" i="9"/>
  <c r="AL19" i="9"/>
  <c r="R19" i="9"/>
  <c r="AK21" i="9"/>
  <c r="R21" i="9"/>
  <c r="AJ12" i="9"/>
  <c r="AN19" i="9"/>
  <c r="AO21" i="9"/>
  <c r="AM19" i="9"/>
  <c r="AN7" i="9"/>
  <c r="AO19" i="9"/>
  <c r="AR62" i="9"/>
  <c r="AP19" i="9"/>
  <c r="AQ18" i="9"/>
  <c r="AP12" i="9"/>
  <c r="AI21" i="9"/>
  <c r="AK11" i="9"/>
  <c r="AJ10" i="9"/>
  <c r="AJ8" i="9"/>
  <c r="AM10" i="9"/>
  <c r="AM7" i="9"/>
  <c r="AO16" i="9"/>
  <c r="AL7" i="9"/>
  <c r="AK8" i="9"/>
  <c r="AP8" i="9"/>
  <c r="AI11" i="9"/>
  <c r="AQ21" i="9"/>
  <c r="AO12" i="9"/>
  <c r="AQ16" i="9"/>
  <c r="AJ7" i="9"/>
  <c r="AK7" i="9"/>
  <c r="AQ11" i="9"/>
  <c r="AI16" i="9"/>
  <c r="AL9" i="9"/>
  <c r="AJ18" i="9"/>
  <c r="AP7" i="9"/>
  <c r="AQ12" i="9"/>
  <c r="AJ21" i="9"/>
  <c r="AK10" i="9"/>
  <c r="AK18" i="9"/>
  <c r="AI7" i="9"/>
  <c r="AJ16" i="9"/>
  <c r="AK9" i="9"/>
  <c r="AK12" i="9"/>
  <c r="R12" i="9"/>
  <c r="AQ9" i="9"/>
  <c r="AQ20" i="9"/>
  <c r="AI20" i="9"/>
  <c r="AP20" i="9"/>
  <c r="AO20" i="9"/>
  <c r="AO6" i="9"/>
  <c r="AQ10" i="9"/>
  <c r="AI10" i="9"/>
  <c r="AP10" i="9"/>
  <c r="AO10" i="9"/>
  <c r="AJ20" i="9"/>
  <c r="AN20" i="9"/>
  <c r="AN6" i="9"/>
  <c r="AP11" i="9"/>
  <c r="AO11" i="9"/>
  <c r="AM20" i="9"/>
  <c r="AQ6" i="9"/>
  <c r="AK20" i="9"/>
  <c r="AN11" i="9"/>
  <c r="AM11" i="9"/>
  <c r="AL11" i="9"/>
  <c r="AN8" i="9"/>
  <c r="AM8" i="9"/>
  <c r="AO8" i="9"/>
  <c r="AI8" i="9"/>
  <c r="AN16" i="9"/>
  <c r="AM16" i="9"/>
  <c r="AL16" i="9"/>
  <c r="AK16" i="9"/>
  <c r="AI6" i="9"/>
  <c r="AL8" i="9"/>
  <c r="AL10" i="9"/>
  <c r="AL20" i="9"/>
  <c r="AP6" i="9"/>
  <c r="AR17" i="9"/>
  <c r="AL6" i="9"/>
  <c r="AK6" i="9"/>
  <c r="AM6" i="9"/>
  <c r="AR55" i="9"/>
  <c r="AR59" i="9"/>
  <c r="AR64" i="9"/>
  <c r="AR65" i="9"/>
  <c r="AR57" i="9"/>
  <c r="AR54" i="9"/>
  <c r="AR58" i="9"/>
  <c r="R18" i="9"/>
  <c r="AR19" i="9"/>
  <c r="AT15" i="9"/>
  <c r="AT17" i="9"/>
  <c r="AU17" i="9"/>
  <c r="O17" i="9"/>
  <c r="R15" i="9"/>
  <c r="AT18" i="9"/>
  <c r="AU18" i="9"/>
  <c r="AR21" i="9"/>
  <c r="AR68" i="9"/>
  <c r="AT21" i="9"/>
  <c r="AU21" i="9"/>
  <c r="AT16" i="9"/>
  <c r="R11" i="9"/>
  <c r="AT19" i="9"/>
  <c r="AU19" i="9"/>
  <c r="O19" i="9"/>
  <c r="Q19" i="9"/>
  <c r="AR56" i="9"/>
  <c r="R10" i="9"/>
  <c r="R8" i="9"/>
  <c r="AT7" i="9"/>
  <c r="AU7" i="9"/>
  <c r="O7" i="9"/>
  <c r="AT12" i="9"/>
  <c r="AT9" i="9"/>
  <c r="AU9" i="9"/>
  <c r="O9" i="9"/>
  <c r="Q9" i="9"/>
  <c r="AR18" i="9"/>
  <c r="AR7" i="9"/>
  <c r="R9" i="9"/>
  <c r="AR9" i="9"/>
  <c r="R16" i="9"/>
  <c r="AR12" i="9"/>
  <c r="R20" i="9"/>
  <c r="AT11" i="9"/>
  <c r="R7" i="9"/>
  <c r="R6" i="9"/>
  <c r="O18" i="9"/>
  <c r="AU15" i="9"/>
  <c r="O15" i="9"/>
  <c r="AT6" i="9"/>
  <c r="AU6" i="9"/>
  <c r="AR6" i="9"/>
  <c r="AR16" i="9"/>
  <c r="AR11" i="9"/>
  <c r="AU16" i="9"/>
  <c r="O16" i="9"/>
  <c r="Q16" i="9"/>
  <c r="AR20" i="9"/>
  <c r="AT20" i="9"/>
  <c r="AU20" i="9"/>
  <c r="AT8" i="9"/>
  <c r="AR8" i="9"/>
  <c r="AU12" i="9"/>
  <c r="O12" i="9"/>
  <c r="AT10" i="9"/>
  <c r="AR10" i="9"/>
  <c r="AR66" i="9"/>
  <c r="AR63" i="9"/>
  <c r="AR53" i="9"/>
  <c r="AR67" i="9"/>
  <c r="O21" i="9"/>
  <c r="Q21" i="9"/>
  <c r="AU11" i="9"/>
  <c r="O11" i="9"/>
  <c r="Q12" i="9"/>
  <c r="Q7" i="9"/>
  <c r="Q15" i="9"/>
  <c r="Q17" i="9"/>
  <c r="O20" i="9"/>
  <c r="Q18" i="9"/>
  <c r="AU10" i="9"/>
  <c r="O10" i="9"/>
  <c r="AU8" i="9"/>
  <c r="O8" i="9"/>
  <c r="O6" i="9"/>
  <c r="Q6" i="9"/>
  <c r="Q11" i="9"/>
  <c r="Q8" i="9"/>
  <c r="Q10" i="9"/>
  <c r="Q20" i="9"/>
  <c r="R24" i="9"/>
  <c r="R23" i="9"/>
  <c r="T21" i="9"/>
  <c r="R25" i="9"/>
  <c r="R72" i="9"/>
  <c r="T65" i="9"/>
  <c r="T57" i="9"/>
  <c r="T64" i="9"/>
  <c r="T66" i="9"/>
  <c r="T58" i="9"/>
  <c r="T63" i="9"/>
  <c r="T56" i="9"/>
  <c r="T67" i="9"/>
  <c r="T59" i="9"/>
  <c r="T53" i="9"/>
  <c r="T62" i="9"/>
  <c r="T54" i="9"/>
  <c r="T55" i="9"/>
  <c r="T12" i="9"/>
  <c r="T18" i="9"/>
  <c r="T9" i="9"/>
  <c r="T20" i="9"/>
  <c r="T11" i="9"/>
  <c r="T6" i="9"/>
  <c r="T17" i="9"/>
  <c r="T19" i="9"/>
  <c r="T10" i="9"/>
  <c r="T16" i="9"/>
  <c r="T8" i="9"/>
  <c r="T15" i="9"/>
  <c r="T7" i="9"/>
  <c r="V9" i="10"/>
  <c r="V7" i="10"/>
  <c r="M91" i="9"/>
  <c r="M82" i="9"/>
  <c r="M92" i="9"/>
  <c r="M90" i="9"/>
  <c r="M89" i="9"/>
  <c r="M88" i="9"/>
  <c r="M87" i="9"/>
  <c r="M86" i="9"/>
  <c r="M83" i="9"/>
  <c r="M81" i="9"/>
  <c r="M80" i="9"/>
  <c r="M79" i="9"/>
  <c r="M78" i="9"/>
  <c r="M77" i="9"/>
  <c r="M30" i="9"/>
  <c r="M45" i="9"/>
  <c r="M44" i="9"/>
  <c r="M43" i="9"/>
  <c r="M42" i="9"/>
  <c r="M41" i="9"/>
  <c r="M40" i="9"/>
  <c r="M39" i="9"/>
  <c r="M36" i="9"/>
  <c r="M35" i="9"/>
  <c r="M34" i="9"/>
  <c r="M33" i="9"/>
  <c r="M32" i="9"/>
  <c r="M31" i="9"/>
  <c r="AR89" i="9"/>
  <c r="AR44" i="9"/>
  <c r="AR86" i="9"/>
  <c r="AR42" i="9"/>
  <c r="AR78" i="9"/>
  <c r="AR34" i="9"/>
  <c r="AR39" i="9"/>
  <c r="AR90" i="9"/>
  <c r="AR82" i="9"/>
  <c r="AR36" i="9"/>
  <c r="AR91" i="9"/>
  <c r="AR41" i="9"/>
  <c r="AR87" i="9"/>
  <c r="AR83" i="9"/>
  <c r="AR45" i="9"/>
  <c r="AR35" i="9"/>
  <c r="AR33" i="9"/>
  <c r="AR79" i="9"/>
  <c r="AR81" i="9"/>
  <c r="AR77" i="9"/>
  <c r="AR32" i="9"/>
  <c r="AR43" i="9"/>
  <c r="AR30" i="9"/>
  <c r="AR92" i="9"/>
  <c r="AR80" i="9"/>
  <c r="AR31" i="9"/>
  <c r="AR88" i="9"/>
  <c r="AR40" i="9"/>
  <c r="R96" i="9"/>
  <c r="R49" i="9"/>
  <c r="T31" i="9"/>
  <c r="T41" i="9"/>
  <c r="T39" i="9"/>
  <c r="T33" i="9"/>
  <c r="T44" i="9"/>
  <c r="T40" i="9"/>
  <c r="T34" i="9"/>
  <c r="T45" i="9"/>
  <c r="T43" i="9"/>
  <c r="T42" i="9"/>
  <c r="T35" i="9"/>
  <c r="T32" i="9"/>
  <c r="T87" i="9"/>
  <c r="T79" i="9"/>
  <c r="T86" i="9"/>
  <c r="T88" i="9"/>
  <c r="T80" i="9"/>
  <c r="T89" i="9"/>
  <c r="T81" i="9"/>
  <c r="T83" i="9"/>
  <c r="T90" i="9"/>
  <c r="T82" i="9"/>
  <c r="T78" i="9"/>
  <c r="T77" i="9"/>
  <c r="T30" i="9"/>
  <c r="T36" i="9"/>
</calcChain>
</file>

<file path=xl/sharedStrings.xml><?xml version="1.0" encoding="utf-8"?>
<sst xmlns="http://schemas.openxmlformats.org/spreadsheetml/2006/main" count="537" uniqueCount="181">
  <si>
    <t>TiO2</t>
  </si>
  <si>
    <t>Cr2O3</t>
  </si>
  <si>
    <t>Al2O3</t>
  </si>
  <si>
    <t>FeO</t>
  </si>
  <si>
    <t>MnO</t>
  </si>
  <si>
    <t>MgO</t>
  </si>
  <si>
    <t>CaO</t>
  </si>
  <si>
    <t>LOOS2_-2A</t>
  </si>
  <si>
    <t>LOOS2_-1B</t>
  </si>
  <si>
    <t>LOOS2_-0.5A</t>
  </si>
  <si>
    <t>LOOS_0B</t>
  </si>
  <si>
    <t>LOOS2_0.5A</t>
  </si>
  <si>
    <t>LOOS2_1B</t>
  </si>
  <si>
    <t>LOOS2_1.5A</t>
  </si>
  <si>
    <t>LOOS2_2A</t>
  </si>
  <si>
    <t>experiment</t>
  </si>
  <si>
    <t>n</t>
  </si>
  <si>
    <t>Total</t>
  </si>
  <si>
    <t>FeO*</t>
  </si>
  <si>
    <t>Mg#</t>
  </si>
  <si>
    <t>XM1Fe*XM2Fe</t>
  </si>
  <si>
    <t>element</t>
  </si>
  <si>
    <t>detector crystal</t>
  </si>
  <si>
    <t>peak count time (s)</t>
  </si>
  <si>
    <t>background time (s)</t>
  </si>
  <si>
    <t>primary standard (Smithsonian catalog number)</t>
  </si>
  <si>
    <t>Si</t>
  </si>
  <si>
    <t>TAP</t>
  </si>
  <si>
    <t>Ti</t>
  </si>
  <si>
    <t>PETJ</t>
  </si>
  <si>
    <t>Kakanui hornblende (NMNH 143965)</t>
  </si>
  <si>
    <t>Al</t>
  </si>
  <si>
    <t>Cr</t>
  </si>
  <si>
    <t>LiFH</t>
  </si>
  <si>
    <t>Tiebaghi Mine chromite (NMNH 117075)</t>
  </si>
  <si>
    <t>Fe</t>
  </si>
  <si>
    <t>San Carlos olivine</t>
  </si>
  <si>
    <t>Mn</t>
  </si>
  <si>
    <t>LiF</t>
  </si>
  <si>
    <t>Mg</t>
  </si>
  <si>
    <t>Ca</t>
  </si>
  <si>
    <t>Na</t>
  </si>
  <si>
    <t>Kakanui hornblende</t>
  </si>
  <si>
    <t>Tiebaghi Mine chromite</t>
  </si>
  <si>
    <t>Roberts Victor Mine omphacite (NMNH 110607)</t>
  </si>
  <si>
    <t>K</t>
  </si>
  <si>
    <t>All standards from Jarosewich et al. (1980), except as follows:</t>
  </si>
  <si>
    <t>San Carlos olivine (NMNH 11131244)</t>
  </si>
  <si>
    <t>Asbestos microcline</t>
  </si>
  <si>
    <t>Roberts Victor Mine omphacite</t>
  </si>
  <si>
    <t>olivne and orthopyroxene analyses</t>
  </si>
  <si>
    <t>spinel analyses</t>
  </si>
  <si>
    <t>glass analyses</t>
  </si>
  <si>
    <t>basalt glass VG-2</t>
  </si>
  <si>
    <t>basalt glass VG-2 (NMNH 111240/52)</t>
  </si>
  <si>
    <r>
      <t>Cr</t>
    </r>
    <r>
      <rPr>
        <vertAlign val="subscript"/>
        <sz val="11"/>
        <color theme="1"/>
        <rFont val="Arial"/>
        <family val="2"/>
      </rPr>
      <t>2</t>
    </r>
    <r>
      <rPr>
        <sz val="11"/>
        <color theme="1"/>
        <rFont val="Arial"/>
        <family val="2"/>
      </rPr>
      <t>O</t>
    </r>
    <r>
      <rPr>
        <vertAlign val="subscript"/>
        <sz val="11"/>
        <color theme="1"/>
        <rFont val="Arial"/>
        <family val="2"/>
      </rPr>
      <t>3</t>
    </r>
  </si>
  <si>
    <r>
      <t>Al</t>
    </r>
    <r>
      <rPr>
        <vertAlign val="subscript"/>
        <sz val="11"/>
        <color theme="1"/>
        <rFont val="Arial"/>
        <family val="2"/>
      </rPr>
      <t>2</t>
    </r>
    <r>
      <rPr>
        <sz val="11"/>
        <color theme="1"/>
        <rFont val="Arial"/>
        <family val="2"/>
      </rPr>
      <t>O</t>
    </r>
    <r>
      <rPr>
        <vertAlign val="subscript"/>
        <sz val="11"/>
        <color theme="1"/>
        <rFont val="Arial"/>
        <family val="2"/>
      </rPr>
      <t>3</t>
    </r>
  </si>
  <si>
    <r>
      <t>TiO</t>
    </r>
    <r>
      <rPr>
        <vertAlign val="subscript"/>
        <sz val="11"/>
        <color theme="1"/>
        <rFont val="Arial"/>
        <family val="2"/>
      </rPr>
      <t>2</t>
    </r>
  </si>
  <si>
    <r>
      <t>SiO</t>
    </r>
    <r>
      <rPr>
        <vertAlign val="subscript"/>
        <sz val="11"/>
        <color theme="1"/>
        <rFont val="Arial"/>
        <family val="2"/>
      </rPr>
      <t>2</t>
    </r>
  </si>
  <si>
    <r>
      <t>Na</t>
    </r>
    <r>
      <rPr>
        <vertAlign val="subscript"/>
        <sz val="11"/>
        <color theme="1"/>
        <rFont val="Arial"/>
        <family val="2"/>
      </rPr>
      <t>2</t>
    </r>
    <r>
      <rPr>
        <sz val="11"/>
        <color theme="1"/>
        <rFont val="Arial"/>
        <family val="2"/>
      </rPr>
      <t>O</t>
    </r>
  </si>
  <si>
    <t>molar cation</t>
  </si>
  <si>
    <t>norm</t>
  </si>
  <si>
    <t xml:space="preserve">  SAMPLE</t>
  </si>
  <si>
    <t xml:space="preserve">   SiO2  </t>
  </si>
  <si>
    <t xml:space="preserve">   TiO2  </t>
  </si>
  <si>
    <t xml:space="preserve">   Al2O3 </t>
  </si>
  <si>
    <t xml:space="preserve">   Cr2O3 </t>
  </si>
  <si>
    <t xml:space="preserve">   FeO   </t>
  </si>
  <si>
    <t xml:space="preserve">   MnO   </t>
  </si>
  <si>
    <t xml:space="preserve">   MgO   </t>
  </si>
  <si>
    <t xml:space="preserve">   CaO   </t>
  </si>
  <si>
    <t xml:space="preserve">   Na2O  </t>
  </si>
  <si>
    <t xml:space="preserve">  Total  </t>
  </si>
  <si>
    <r>
      <rPr>
        <sz val="11"/>
        <color theme="1"/>
        <rFont val="Arial"/>
        <family val="2"/>
      </rPr>
      <t>Δ</t>
    </r>
    <r>
      <rPr>
        <sz val="11"/>
        <color theme="1"/>
        <rFont val="Arial"/>
        <family val="2"/>
      </rPr>
      <t>Fe</t>
    </r>
    <r>
      <rPr>
        <vertAlign val="superscript"/>
        <sz val="11"/>
        <color theme="1"/>
        <rFont val="Calibri"/>
        <family val="2"/>
        <scheme val="minor"/>
      </rPr>
      <t>3+</t>
    </r>
    <r>
      <rPr>
        <sz val="11"/>
        <color theme="1"/>
        <rFont val="Arial"/>
        <family val="2"/>
      </rPr>
      <t>/ΣFe (Möss-EPMA)</t>
    </r>
  </si>
  <si>
    <t>Cr#</t>
  </si>
  <si>
    <t>Ni</t>
  </si>
  <si>
    <t>Fe3+</t>
  </si>
  <si>
    <t>Fe2+</t>
  </si>
  <si>
    <t>correction set</t>
  </si>
  <si>
    <t>start of session</t>
  </si>
  <si>
    <t>IO5657</t>
  </si>
  <si>
    <t>Vi314-5</t>
  </si>
  <si>
    <t>IM8703</t>
  </si>
  <si>
    <t>DB8803-3</t>
  </si>
  <si>
    <t>BAR8601-10</t>
  </si>
  <si>
    <t>MO4334-14</t>
  </si>
  <si>
    <t>KLB8320</t>
  </si>
  <si>
    <t>end of session</t>
  </si>
  <si>
    <t>m</t>
  </si>
  <si>
    <t>b</t>
  </si>
  <si>
    <t>LOOS2_1.5A, LOOS2_2A</t>
  </si>
  <si>
    <t>spinel saturation T</t>
  </si>
  <si>
    <t>coexisting phases at spinel saturation</t>
  </si>
  <si>
    <t>phases at 1200 °C</t>
  </si>
  <si>
    <t>Fe2O3</t>
  </si>
  <si>
    <t>liq+spl</t>
  </si>
  <si>
    <t>liq+opx+spl</t>
  </si>
  <si>
    <t>liq+ol+opx+spl</t>
  </si>
  <si>
    <r>
      <t>liq+opx+spl</t>
    </r>
    <r>
      <rPr>
        <vertAlign val="superscript"/>
        <sz val="11"/>
        <color theme="1"/>
        <rFont val="Arial"/>
        <family val="2"/>
      </rPr>
      <t>a</t>
    </r>
  </si>
  <si>
    <r>
      <rPr>
        <sz val="11"/>
        <color theme="1"/>
        <rFont val="Arial"/>
        <family val="2"/>
      </rPr>
      <t>Fe</t>
    </r>
    <r>
      <rPr>
        <vertAlign val="superscript"/>
        <sz val="11"/>
        <color theme="1"/>
        <rFont val="Arial"/>
        <family val="2"/>
      </rPr>
      <t>3+</t>
    </r>
    <r>
      <rPr>
        <sz val="11"/>
        <color theme="1"/>
        <rFont val="Arial"/>
        <family val="2"/>
      </rPr>
      <t>/ΣFe (corrected)</t>
    </r>
  </si>
  <si>
    <r>
      <rPr>
        <sz val="11"/>
        <color theme="1"/>
        <rFont val="Arial"/>
        <family val="2"/>
      </rPr>
      <t>Fe</t>
    </r>
    <r>
      <rPr>
        <vertAlign val="superscript"/>
        <sz val="11"/>
        <color theme="1"/>
        <rFont val="Arial"/>
        <family val="2"/>
      </rPr>
      <t>3+</t>
    </r>
    <r>
      <rPr>
        <sz val="11"/>
        <color theme="1"/>
        <rFont val="Arial"/>
        <family val="2"/>
      </rPr>
      <t>/ΣFe (Mössbauer)</t>
    </r>
    <r>
      <rPr>
        <vertAlign val="superscript"/>
        <sz val="11"/>
        <color theme="1"/>
        <rFont val="Calibri"/>
        <family val="2"/>
        <scheme val="minor"/>
      </rPr>
      <t>a</t>
    </r>
  </si>
  <si>
    <r>
      <rPr>
        <sz val="11"/>
        <color theme="1"/>
        <rFont val="Arial"/>
        <family val="2"/>
      </rPr>
      <t>Fe</t>
    </r>
    <r>
      <rPr>
        <vertAlign val="superscript"/>
        <sz val="11"/>
        <color theme="1"/>
        <rFont val="Arial"/>
        <family val="2"/>
      </rPr>
      <t>3+</t>
    </r>
    <r>
      <rPr>
        <sz val="11"/>
        <color theme="1"/>
        <rFont val="Arial"/>
        <family val="2"/>
      </rPr>
      <t>/ΣFe (uncorrected)</t>
    </r>
  </si>
  <si>
    <r>
      <t>r</t>
    </r>
    <r>
      <rPr>
        <vertAlign val="superscript"/>
        <sz val="11"/>
        <color theme="1"/>
        <rFont val="Arial"/>
        <family val="2"/>
      </rPr>
      <t>2</t>
    </r>
  </si>
  <si>
    <r>
      <rPr>
        <vertAlign val="superscript"/>
        <sz val="11"/>
        <color theme="1"/>
        <rFont val="Arial"/>
        <family val="2"/>
      </rPr>
      <t>a</t>
    </r>
    <r>
      <rPr>
        <sz val="11"/>
        <color theme="1"/>
        <rFont val="Arial"/>
        <family val="2"/>
      </rPr>
      <t>Wood and Virgo (1989), Bryndzia and Wood (1990), Ionov and Wood (1992)</t>
    </r>
  </si>
  <si>
    <r>
      <t>Manganite</t>
    </r>
    <r>
      <rPr>
        <vertAlign val="superscript"/>
        <sz val="11"/>
        <color theme="1"/>
        <rFont val="Arial"/>
        <family val="2"/>
      </rPr>
      <t>a</t>
    </r>
    <r>
      <rPr>
        <sz val="11"/>
        <color theme="1"/>
        <rFont val="Arial"/>
        <family val="2"/>
      </rPr>
      <t xml:space="preserve"> (NMNH 157972)</t>
    </r>
  </si>
  <si>
    <r>
      <t>Asbestos microcline</t>
    </r>
    <r>
      <rPr>
        <vertAlign val="superscript"/>
        <sz val="11"/>
        <color theme="1"/>
        <rFont val="Arial"/>
        <family val="2"/>
      </rPr>
      <t>b</t>
    </r>
    <r>
      <rPr>
        <sz val="11"/>
        <color theme="1"/>
        <rFont val="Arial"/>
        <family val="2"/>
      </rPr>
      <t xml:space="preserve"> (NMNH 143966)</t>
    </r>
  </si>
  <si>
    <r>
      <t>Spinel</t>
    </r>
    <r>
      <rPr>
        <vertAlign val="superscript"/>
        <sz val="11"/>
        <color theme="1"/>
        <rFont val="Arial"/>
        <family val="2"/>
      </rPr>
      <t>a</t>
    </r>
    <r>
      <rPr>
        <sz val="11"/>
        <color theme="1"/>
        <rFont val="Arial"/>
        <family val="2"/>
      </rPr>
      <t xml:space="preserve"> (NMNH 136804)</t>
    </r>
  </si>
  <si>
    <r>
      <t>Manganite</t>
    </r>
    <r>
      <rPr>
        <vertAlign val="superscript"/>
        <sz val="11"/>
        <color theme="1"/>
        <rFont val="Arial"/>
        <family val="2"/>
      </rPr>
      <t>a</t>
    </r>
  </si>
  <si>
    <r>
      <t>Wollastonite</t>
    </r>
    <r>
      <rPr>
        <vertAlign val="superscript"/>
        <sz val="11"/>
        <color theme="1"/>
        <rFont val="Arial"/>
        <family val="2"/>
      </rPr>
      <t>a</t>
    </r>
    <r>
      <rPr>
        <sz val="11"/>
        <color theme="1"/>
        <rFont val="Arial"/>
        <family val="2"/>
      </rPr>
      <t xml:space="preserve"> (synthetic, F.R. Boyd, no catalog #)</t>
    </r>
  </si>
  <si>
    <r>
      <t>Spinel</t>
    </r>
    <r>
      <rPr>
        <vertAlign val="superscript"/>
        <sz val="11"/>
        <color theme="1"/>
        <rFont val="Arial"/>
        <family val="2"/>
      </rPr>
      <t>a</t>
    </r>
  </si>
  <si>
    <r>
      <t>Wollastonite</t>
    </r>
    <r>
      <rPr>
        <vertAlign val="superscript"/>
        <sz val="11"/>
        <color theme="1"/>
        <rFont val="Arial"/>
        <family val="2"/>
      </rPr>
      <t>a</t>
    </r>
  </si>
  <si>
    <r>
      <rPr>
        <vertAlign val="superscript"/>
        <sz val="11"/>
        <color theme="1"/>
        <rFont val="Arial"/>
        <family val="2"/>
      </rPr>
      <t>a</t>
    </r>
    <r>
      <rPr>
        <sz val="11"/>
        <color theme="1"/>
        <rFont val="Arial"/>
        <family val="2"/>
      </rPr>
      <t>Smithsonian internal reference standard (compositions given in Davis et al. 2017)</t>
    </r>
  </si>
  <si>
    <r>
      <rPr>
        <vertAlign val="superscript"/>
        <sz val="11"/>
        <color theme="1"/>
        <rFont val="Arial"/>
        <family val="2"/>
      </rPr>
      <t>b</t>
    </r>
    <r>
      <rPr>
        <sz val="11"/>
        <color theme="1"/>
        <rFont val="Arial"/>
        <family val="2"/>
      </rPr>
      <t>Smith and Ribbe (1966)</t>
    </r>
  </si>
  <si>
    <t>input logfO2 ΔQFM</t>
  </si>
  <si>
    <r>
      <rPr>
        <vertAlign val="superscript"/>
        <sz val="11"/>
        <color theme="1"/>
        <rFont val="Arial"/>
        <family val="2"/>
      </rPr>
      <t>a</t>
    </r>
    <r>
      <rPr>
        <sz val="11"/>
        <color theme="1"/>
        <rFont val="Arial"/>
        <family val="2"/>
      </rPr>
      <t>liq+ol+opx+spl from 1220-1217 °C</t>
    </r>
  </si>
  <si>
    <t>Temperature (°C)</t>
  </si>
  <si>
    <t>alphaMELTS output logfO2</t>
  </si>
  <si>
    <t>olivine SiO2</t>
  </si>
  <si>
    <t>olivine FeO</t>
  </si>
  <si>
    <t>olivine MgO</t>
  </si>
  <si>
    <t>olivine CaO</t>
  </si>
  <si>
    <t>opx SiO2</t>
  </si>
  <si>
    <t>opx TiO2</t>
  </si>
  <si>
    <t>opx Al2O3</t>
  </si>
  <si>
    <t>opx Fe2O3</t>
  </si>
  <si>
    <t>opx FeO</t>
  </si>
  <si>
    <t>opx MgO</t>
  </si>
  <si>
    <t>opx CaO</t>
  </si>
  <si>
    <t>opx Na2O</t>
  </si>
  <si>
    <t>spinel TiO2</t>
  </si>
  <si>
    <t>spinel Al2O3</t>
  </si>
  <si>
    <t>spinel Fe2O3</t>
  </si>
  <si>
    <t>spinel Cr2O3</t>
  </si>
  <si>
    <t>spinel FeO</t>
  </si>
  <si>
    <t>spinel MgO</t>
  </si>
  <si>
    <t>model outputs used to calculate fO2 in the discussion</t>
  </si>
  <si>
    <t>spl activity of Fe3O4</t>
  </si>
  <si>
    <t>∆QFM</t>
  </si>
  <si>
    <r>
      <t>log fO2 of the solid phases</t>
    </r>
    <r>
      <rPr>
        <vertAlign val="superscript"/>
        <sz val="11"/>
        <color theme="1"/>
        <rFont val="Arial"/>
        <family val="2"/>
      </rPr>
      <t>b</t>
    </r>
  </si>
  <si>
    <r>
      <t>NiO</t>
    </r>
    <r>
      <rPr>
        <vertAlign val="superscript"/>
        <sz val="11"/>
        <color theme="1"/>
        <rFont val="Arial"/>
        <family val="2"/>
      </rPr>
      <t>b</t>
    </r>
  </si>
  <si>
    <r>
      <rPr>
        <vertAlign val="superscript"/>
        <sz val="11"/>
        <color theme="1"/>
        <rFont val="Arial"/>
        <family val="2"/>
      </rPr>
      <t>b</t>
    </r>
    <r>
      <rPr>
        <sz val="11"/>
        <color theme="1"/>
        <rFont val="Arial"/>
        <family val="2"/>
      </rPr>
      <t>NiO was measured in the correction standards because it is present in quantities sufficient to affect the stoichiometric calculation. There was no NiO added to the experimental starting materials, so NiO analyses are not reported for experimental spinels</t>
    </r>
  </si>
  <si>
    <t>All oxides are given in wt.%</t>
  </si>
  <si>
    <t>model spinel composition (wt.%)</t>
  </si>
  <si>
    <t>model spinel compositions (wt.%)</t>
  </si>
  <si>
    <t>spinel saturation temperature (°C)</t>
  </si>
  <si>
    <t>input logfO2 (ΔQFM)</t>
  </si>
  <si>
    <r>
      <rPr>
        <vertAlign val="superscript"/>
        <sz val="11"/>
        <color theme="1"/>
        <rFont val="Arial"/>
        <family val="2"/>
      </rPr>
      <t>b</t>
    </r>
    <r>
      <rPr>
        <sz val="11"/>
        <color theme="1"/>
        <rFont val="Arial"/>
        <family val="2"/>
      </rPr>
      <t>calculated using equation 2 (Davis et al. 2017)</t>
    </r>
  </si>
  <si>
    <t>LOOS2_-2A, LOOS2_0.5A</t>
  </si>
  <si>
    <t>LOOS2_-1B, LOOS2_-0.5A, LOOS2_1B</t>
  </si>
  <si>
    <t>ALTERNATIVE_FO2 turned off</t>
  </si>
  <si>
    <t>ALTERNATIVE_FO2 turned on</t>
  </si>
  <si>
    <r>
      <t>spl activity of Fe</t>
    </r>
    <r>
      <rPr>
        <vertAlign val="subscript"/>
        <sz val="11"/>
        <color theme="1"/>
        <rFont val="Arial"/>
        <family val="2"/>
      </rPr>
      <t>3</t>
    </r>
    <r>
      <rPr>
        <sz val="11"/>
        <color theme="1"/>
        <rFont val="Arial"/>
        <family val="2"/>
      </rPr>
      <t>O</t>
    </r>
    <r>
      <rPr>
        <vertAlign val="subscript"/>
        <sz val="11"/>
        <color theme="1"/>
        <rFont val="Arial"/>
        <family val="2"/>
      </rPr>
      <t>4</t>
    </r>
    <r>
      <rPr>
        <sz val="11"/>
        <color theme="1"/>
        <rFont val="Arial"/>
        <family val="2"/>
      </rPr>
      <t xml:space="preserve"> @ spinel saturation T </t>
    </r>
  </si>
  <si>
    <t>Supplementary Table 1. Elements, detector crystals, count times, and primary standards used in EPMA analysis</t>
  </si>
  <si>
    <r>
      <t>Supplementary Table 2. EPMA analyses of spinels given as wt.% including SiO</t>
    </r>
    <r>
      <rPr>
        <b/>
        <vertAlign val="subscript"/>
        <sz val="11"/>
        <color theme="1"/>
        <rFont val="Arial"/>
        <family val="2"/>
      </rPr>
      <t>2</t>
    </r>
    <r>
      <rPr>
        <b/>
        <sz val="11"/>
        <color theme="1"/>
        <rFont val="Arial"/>
        <family val="2"/>
      </rPr>
      <t>, CaO, and Na</t>
    </r>
    <r>
      <rPr>
        <b/>
        <vertAlign val="subscript"/>
        <sz val="11"/>
        <color theme="1"/>
        <rFont val="Arial"/>
        <family val="2"/>
      </rPr>
      <t>2</t>
    </r>
    <r>
      <rPr>
        <b/>
        <sz val="11"/>
        <color theme="1"/>
        <rFont val="Arial"/>
        <family val="2"/>
      </rPr>
      <t>O measurements affected by secondary fluorescence of glass</t>
    </r>
  </si>
  <si>
    <t>Supplementary Table 7. Output from MELT-CHROMITE model runs</t>
  </si>
  <si>
    <t>Supplementary Table6. Output from Petrolog3 model runs</t>
  </si>
  <si>
    <t>Supplementary Table 5. Output from alphaMELTS model runs</t>
  </si>
  <si>
    <t>Supplementary Table 3. EPMA analyses of spinel correction standards</t>
  </si>
  <si>
    <t>FeO* is total Fe reported as FeO</t>
  </si>
  <si>
    <r>
      <t>TiO</t>
    </r>
    <r>
      <rPr>
        <vertAlign val="subscript"/>
        <sz val="11"/>
        <color rgb="FF000000"/>
        <rFont val="Arial"/>
        <family val="2"/>
      </rPr>
      <t>2</t>
    </r>
  </si>
  <si>
    <r>
      <t>Al</t>
    </r>
    <r>
      <rPr>
        <vertAlign val="subscript"/>
        <sz val="11"/>
        <color rgb="FF000000"/>
        <rFont val="Arial"/>
        <family val="2"/>
      </rPr>
      <t>2</t>
    </r>
    <r>
      <rPr>
        <sz val="11"/>
        <color rgb="FF000000"/>
        <rFont val="Arial"/>
        <family val="2"/>
      </rPr>
      <t>O</t>
    </r>
    <r>
      <rPr>
        <vertAlign val="subscript"/>
        <sz val="11"/>
        <color rgb="FF000000"/>
        <rFont val="Arial"/>
        <family val="2"/>
      </rPr>
      <t>3</t>
    </r>
  </si>
  <si>
    <r>
      <t>Cr</t>
    </r>
    <r>
      <rPr>
        <vertAlign val="subscript"/>
        <sz val="11"/>
        <color rgb="FF000000"/>
        <rFont val="Arial"/>
        <family val="2"/>
      </rPr>
      <t>2</t>
    </r>
    <r>
      <rPr>
        <sz val="11"/>
        <color rgb="FF000000"/>
        <rFont val="Arial"/>
        <family val="2"/>
      </rPr>
      <t>O</t>
    </r>
    <r>
      <rPr>
        <vertAlign val="subscript"/>
        <sz val="11"/>
        <color rgb="FF000000"/>
        <rFont val="Arial"/>
        <family val="2"/>
      </rPr>
      <t>3</t>
    </r>
  </si>
  <si>
    <r>
      <t>uncorrected Fe</t>
    </r>
    <r>
      <rPr>
        <vertAlign val="superscript"/>
        <sz val="11"/>
        <color rgb="FF000000"/>
        <rFont val="Arial"/>
        <family val="2"/>
      </rPr>
      <t>3+</t>
    </r>
    <r>
      <rPr>
        <sz val="11"/>
        <color rgb="FF000000"/>
        <rFont val="Arial"/>
        <family val="2"/>
      </rPr>
      <t>/ΣFe</t>
    </r>
  </si>
  <si>
    <r>
      <t>corrected Fe</t>
    </r>
    <r>
      <rPr>
        <vertAlign val="superscript"/>
        <sz val="11"/>
        <color rgb="FF000000"/>
        <rFont val="Arial"/>
        <family val="2"/>
      </rPr>
      <t>3+</t>
    </r>
    <r>
      <rPr>
        <sz val="11"/>
        <color rgb="FF000000"/>
        <rFont val="Arial"/>
        <family val="2"/>
      </rPr>
      <t>/ΣFe</t>
    </r>
  </si>
  <si>
    <r>
      <t>a</t>
    </r>
    <r>
      <rPr>
        <vertAlign val="subscript"/>
        <sz val="11"/>
        <color rgb="FF000000"/>
        <rFont val="Arial"/>
        <family val="2"/>
      </rPr>
      <t>mag</t>
    </r>
  </si>
  <si>
    <t>EPMA measurements</t>
  </si>
  <si>
    <t>XANES measurements</t>
  </si>
  <si>
    <t>average drift-corrected centroid (eV)</t>
  </si>
  <si>
    <t>Supplementary Table 4. Glass compositions given as wt.% oxides</t>
  </si>
  <si>
    <r>
      <t>SiO</t>
    </r>
    <r>
      <rPr>
        <vertAlign val="subscript"/>
        <sz val="11"/>
        <color rgb="FF000000"/>
        <rFont val="Arial"/>
        <family val="2"/>
      </rPr>
      <t>2</t>
    </r>
  </si>
  <si>
    <r>
      <t>Na</t>
    </r>
    <r>
      <rPr>
        <vertAlign val="subscript"/>
        <sz val="11"/>
        <color rgb="FF000000"/>
        <rFont val="Arial"/>
        <family val="2"/>
      </rPr>
      <t>2</t>
    </r>
    <r>
      <rPr>
        <sz val="11"/>
        <color rgb="FF000000"/>
        <rFont val="Arial"/>
        <family val="2"/>
      </rPr>
      <t>O</t>
    </r>
  </si>
  <si>
    <r>
      <t>K</t>
    </r>
    <r>
      <rPr>
        <vertAlign val="subscript"/>
        <sz val="11"/>
        <color rgb="FF000000"/>
        <rFont val="Arial"/>
        <family val="2"/>
      </rPr>
      <t>2</t>
    </r>
    <r>
      <rPr>
        <sz val="11"/>
        <color rgb="FF000000"/>
        <rFont val="Arial"/>
        <family val="2"/>
      </rPr>
      <t>O</t>
    </r>
  </si>
  <si>
    <r>
      <t>Fe</t>
    </r>
    <r>
      <rPr>
        <vertAlign val="superscript"/>
        <sz val="11"/>
        <color rgb="FF000000"/>
        <rFont val="Arial"/>
        <family val="2"/>
      </rPr>
      <t>3+</t>
    </r>
    <r>
      <rPr>
        <sz val="11"/>
        <color rgb="FF000000"/>
        <rFont val="Arial"/>
        <family val="2"/>
      </rPr>
      <t>/ΣFeª</t>
    </r>
  </si>
  <si>
    <r>
      <t>ªFe</t>
    </r>
    <r>
      <rPr>
        <vertAlign val="superscript"/>
        <sz val="11"/>
        <color rgb="FF000000"/>
        <rFont val="Arial"/>
        <family val="2"/>
      </rPr>
      <t>3+</t>
    </r>
    <r>
      <rPr>
        <sz val="11"/>
        <color rgb="FF000000"/>
        <rFont val="Arial"/>
        <family val="2"/>
      </rPr>
      <t>/ΣFe = a</t>
    </r>
    <r>
      <rPr>
        <vertAlign val="subscript"/>
        <sz val="11"/>
        <color rgb="FF000000"/>
        <rFont val="Arial"/>
        <family val="2"/>
      </rPr>
      <t>1</t>
    </r>
    <r>
      <rPr>
        <sz val="11"/>
        <color rgb="FF000000"/>
        <rFont val="Arial"/>
        <family val="2"/>
      </rPr>
      <t xml:space="preserve"> + a</t>
    </r>
    <r>
      <rPr>
        <vertAlign val="subscript"/>
        <sz val="11"/>
        <color rgb="FF000000"/>
        <rFont val="Arial"/>
        <family val="2"/>
      </rPr>
      <t>2</t>
    </r>
    <r>
      <rPr>
        <sz val="11"/>
        <color rgb="FF000000"/>
        <rFont val="Arial"/>
        <family val="2"/>
      </rPr>
      <t>x+ a</t>
    </r>
    <r>
      <rPr>
        <vertAlign val="subscript"/>
        <sz val="11"/>
        <color rgb="FF000000"/>
        <rFont val="Arial"/>
        <family val="2"/>
      </rPr>
      <t>3</t>
    </r>
    <r>
      <rPr>
        <sz val="11"/>
        <color rgb="FF000000"/>
        <rFont val="Arial"/>
        <family val="2"/>
      </rPr>
      <t>x</t>
    </r>
    <r>
      <rPr>
        <vertAlign val="superscript"/>
        <sz val="11"/>
        <color rgb="FF000000"/>
        <rFont val="Arial"/>
        <family val="2"/>
      </rPr>
      <t>2</t>
    </r>
    <r>
      <rPr>
        <sz val="11"/>
        <color rgb="FF000000"/>
        <rFont val="Arial"/>
        <family val="2"/>
      </rPr>
      <t>, where x is the drift-corrected centroid energy minus 7112.22 eV. a</t>
    </r>
    <r>
      <rPr>
        <vertAlign val="subscript"/>
        <sz val="11"/>
        <color rgb="FF000000"/>
        <rFont val="Arial"/>
        <family val="2"/>
      </rPr>
      <t>1</t>
    </r>
    <r>
      <rPr>
        <sz val="11"/>
        <color rgb="FF000000"/>
        <rFont val="Arial"/>
        <family val="2"/>
      </rPr>
      <t xml:space="preserve"> = 0.120, a</t>
    </r>
    <r>
      <rPr>
        <vertAlign val="subscript"/>
        <sz val="11"/>
        <color rgb="FF000000"/>
        <rFont val="Arial"/>
        <family val="2"/>
      </rPr>
      <t>2</t>
    </r>
    <r>
      <rPr>
        <sz val="11"/>
        <color rgb="FF000000"/>
        <rFont val="Arial"/>
        <family val="2"/>
      </rPr>
      <t xml:space="preserve"> = 0.354, and a</t>
    </r>
    <r>
      <rPr>
        <vertAlign val="subscript"/>
        <sz val="11"/>
        <color rgb="FF000000"/>
        <rFont val="Arial"/>
        <family val="2"/>
      </rPr>
      <t>3</t>
    </r>
    <r>
      <rPr>
        <sz val="11"/>
        <color rgb="FF000000"/>
        <rFont val="Arial"/>
        <family val="2"/>
      </rPr>
      <t xml:space="preserve"> =0.125 (Zhang et al. 2018)</t>
    </r>
  </si>
  <si>
    <t>Supplementary Table Y. Olivine compositions given as wt.% oxides</t>
  </si>
  <si>
    <t>Supplementary Table Z. Orthopyroxene compositions given as wt.% oxides</t>
  </si>
  <si>
    <t>s.d.</t>
  </si>
  <si>
    <t>s.d. = standard deviation (1σ)</t>
  </si>
  <si>
    <t>American Mineralogist: July 2018 Deposit AM-18-76280</t>
  </si>
  <si>
    <t>DAVIS AND COTTRELL: EXPERIMENTAL INVESTIGATION OF OXYBAROMETERS</t>
  </si>
  <si>
    <t>Supplementary Table 2. Spinel compositions given as wt.% oxides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</si>
</sst>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000"/>
    <numFmt numFmtId="166" formatCode="0.0"/>
  </numFmts>
  <fonts count="16" x14ac:knownFonts="1">
    <font>
      <sz val="11"/>
      <color theme="1"/>
      <name val="Arial"/>
      <family val="2"/>
    </font>
    <font>
      <sz val="10"/>
      <name val="Arial"/>
      <family val="2"/>
    </font>
    <font>
      <vertAlign val="superscript"/>
      <sz val="11"/>
      <color theme="1"/>
      <name val="Arial"/>
      <family val="2"/>
    </font>
    <font>
      <vertAlign val="subscript"/>
      <sz val="11"/>
      <color theme="1"/>
      <name val="Arial"/>
      <family val="2"/>
    </font>
    <font>
      <vertAlign val="superscript"/>
      <sz val="11"/>
      <color theme="1"/>
      <name val="Calibri"/>
      <family val="2"/>
      <scheme val="minor"/>
    </font>
    <font>
      <sz val="11"/>
      <color theme="1"/>
      <name val="Calibri"/>
      <family val="2"/>
      <scheme val="minor"/>
    </font>
    <font>
      <sz val="11"/>
      <color theme="1"/>
      <name val="Arial"/>
      <family val="2"/>
    </font>
    <font>
      <b/>
      <sz val="11"/>
      <color theme="1"/>
      <name val="Arial"/>
      <family val="2"/>
    </font>
    <font>
      <i/>
      <sz val="11"/>
      <color theme="1"/>
      <name val="Arial"/>
      <family val="2"/>
    </font>
    <font>
      <b/>
      <vertAlign val="subscript"/>
      <sz val="11"/>
      <color theme="1"/>
      <name val="Arial"/>
      <family val="2"/>
    </font>
    <font>
      <sz val="11"/>
      <color rgb="FF000000"/>
      <name val="Arial"/>
      <family val="2"/>
    </font>
    <font>
      <vertAlign val="subscript"/>
      <sz val="11"/>
      <color rgb="FF000000"/>
      <name val="Arial"/>
      <family val="2"/>
    </font>
    <font>
      <vertAlign val="superscript"/>
      <sz val="11"/>
      <color rgb="FF000000"/>
      <name val="Arial"/>
      <family val="2"/>
    </font>
    <font>
      <sz val="12"/>
      <color rgb="FF000000"/>
      <name val="Lucida Grande"/>
    </font>
    <font>
      <u/>
      <sz val="11"/>
      <color theme="10"/>
      <name val="Arial"/>
      <family val="2"/>
    </font>
    <font>
      <u/>
      <sz val="11"/>
      <color theme="11"/>
      <name val="Arial"/>
      <family val="2"/>
    </font>
  </fonts>
  <fills count="2">
    <fill>
      <patternFill patternType="none"/>
    </fill>
    <fill>
      <patternFill patternType="gray125"/>
    </fill>
  </fills>
  <borders count="18">
    <border>
      <left/>
      <right/>
      <top/>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auto="1"/>
      </left>
      <right style="medium">
        <color auto="1"/>
      </right>
      <top style="medium">
        <color auto="1"/>
      </top>
      <bottom/>
      <diagonal/>
    </border>
    <border>
      <left style="medium">
        <color rgb="FF0070C0"/>
      </left>
      <right/>
      <top/>
      <bottom/>
      <diagonal/>
    </border>
    <border>
      <left/>
      <right style="medium">
        <color rgb="FF0070C0"/>
      </right>
      <top/>
      <bottom/>
      <diagonal/>
    </border>
    <border>
      <left style="medium">
        <color auto="1"/>
      </left>
      <right style="medium">
        <color auto="1"/>
      </right>
      <top/>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medium">
        <color auto="1"/>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s>
  <cellStyleXfs count="7">
    <xf numFmtId="0" fontId="0" fillId="0" borderId="0"/>
    <xf numFmtId="0" fontId="1" fillId="0" borderId="0"/>
    <xf numFmtId="0" fontId="5" fillId="0" borderId="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cellStyleXfs>
  <cellXfs count="82">
    <xf numFmtId="0" fontId="0" fillId="0" borderId="0" xfId="0"/>
    <xf numFmtId="0" fontId="5" fillId="0" borderId="0" xfId="2"/>
    <xf numFmtId="2" fontId="5" fillId="0" borderId="0" xfId="2" applyNumberFormat="1" applyFont="1" applyFill="1" applyBorder="1" applyAlignment="1">
      <alignment horizontal="right"/>
    </xf>
    <xf numFmtId="2" fontId="5" fillId="0" borderId="0" xfId="2" applyNumberFormat="1" applyAlignment="1">
      <alignment horizontal="right"/>
    </xf>
    <xf numFmtId="0" fontId="5" fillId="0" borderId="0" xfId="2" applyBorder="1" applyAlignment="1">
      <alignment wrapText="1"/>
    </xf>
    <xf numFmtId="0" fontId="5" fillId="0" borderId="0" xfId="2" applyBorder="1"/>
    <xf numFmtId="164" fontId="5" fillId="0" borderId="0" xfId="2" applyNumberFormat="1"/>
    <xf numFmtId="0" fontId="0" fillId="0" borderId="0" xfId="2" applyFont="1" applyBorder="1"/>
    <xf numFmtId="0" fontId="0" fillId="0" borderId="0" xfId="2" applyFont="1" applyBorder="1" applyAlignment="1">
      <alignment wrapText="1"/>
    </xf>
    <xf numFmtId="0" fontId="6" fillId="0" borderId="0" xfId="2" applyFont="1"/>
    <xf numFmtId="0" fontId="7" fillId="0" borderId="0" xfId="2" applyFont="1"/>
    <xf numFmtId="15" fontId="8" fillId="0" borderId="0" xfId="2" applyNumberFormat="1" applyFont="1" applyAlignment="1">
      <alignment horizontal="left"/>
    </xf>
    <xf numFmtId="0" fontId="6" fillId="0" borderId="0" xfId="2" applyFont="1" applyBorder="1"/>
    <xf numFmtId="0" fontId="6" fillId="0" borderId="1" xfId="2" applyFont="1" applyBorder="1"/>
    <xf numFmtId="0" fontId="6" fillId="0" borderId="2" xfId="2" applyFont="1" applyBorder="1"/>
    <xf numFmtId="0" fontId="6" fillId="0" borderId="3" xfId="2" applyFont="1" applyBorder="1"/>
    <xf numFmtId="0" fontId="6" fillId="0" borderId="4" xfId="2" applyFont="1" applyBorder="1"/>
    <xf numFmtId="0" fontId="6" fillId="0" borderId="5" xfId="2" applyFont="1" applyBorder="1"/>
    <xf numFmtId="0" fontId="6" fillId="0" borderId="6" xfId="2" applyFont="1" applyBorder="1"/>
    <xf numFmtId="0" fontId="6" fillId="0" borderId="7" xfId="2" applyFont="1" applyBorder="1"/>
    <xf numFmtId="164" fontId="6" fillId="0" borderId="5" xfId="2" applyNumberFormat="1" applyFont="1" applyBorder="1" applyAlignment="1">
      <alignment horizontal="center"/>
    </xf>
    <xf numFmtId="164" fontId="6" fillId="0" borderId="0" xfId="2" applyNumberFormat="1" applyFont="1" applyBorder="1" applyAlignment="1">
      <alignment horizontal="center"/>
    </xf>
    <xf numFmtId="164" fontId="6" fillId="0" borderId="6" xfId="2" applyNumberFormat="1" applyFont="1" applyBorder="1" applyAlignment="1">
      <alignment horizontal="center"/>
    </xf>
    <xf numFmtId="0" fontId="6" fillId="0" borderId="0" xfId="2" applyFont="1" applyBorder="1" applyAlignment="1">
      <alignment horizontal="center"/>
    </xf>
    <xf numFmtId="164" fontId="6" fillId="0" borderId="7" xfId="2" applyNumberFormat="1" applyFont="1" applyBorder="1" applyAlignment="1">
      <alignment horizontal="center"/>
    </xf>
    <xf numFmtId="0" fontId="6" fillId="0" borderId="8" xfId="2" applyFont="1" applyBorder="1"/>
    <xf numFmtId="0" fontId="6" fillId="0" borderId="9" xfId="2" applyFont="1" applyBorder="1"/>
    <xf numFmtId="164" fontId="6" fillId="0" borderId="8" xfId="2" applyNumberFormat="1" applyFont="1" applyBorder="1" applyAlignment="1">
      <alignment horizontal="center"/>
    </xf>
    <xf numFmtId="164" fontId="6" fillId="0" borderId="9" xfId="2" applyNumberFormat="1" applyFont="1" applyBorder="1" applyAlignment="1">
      <alignment horizontal="center"/>
    </xf>
    <xf numFmtId="164" fontId="6" fillId="0" borderId="10" xfId="2" applyNumberFormat="1" applyFont="1" applyBorder="1" applyAlignment="1">
      <alignment horizontal="center"/>
    </xf>
    <xf numFmtId="164" fontId="6" fillId="0" borderId="11" xfId="2" applyNumberFormat="1" applyFont="1" applyBorder="1" applyAlignment="1">
      <alignment horizontal="center"/>
    </xf>
    <xf numFmtId="0" fontId="6" fillId="0" borderId="12" xfId="2" applyFont="1" applyBorder="1" applyAlignment="1">
      <alignment horizontal="center"/>
    </xf>
    <xf numFmtId="165" fontId="6" fillId="0" borderId="13" xfId="2" applyNumberFormat="1" applyFont="1" applyBorder="1"/>
    <xf numFmtId="0" fontId="6" fillId="0" borderId="14" xfId="2" applyFont="1" applyBorder="1" applyAlignment="1">
      <alignment horizontal="center"/>
    </xf>
    <xf numFmtId="165" fontId="6" fillId="0" borderId="15" xfId="2" applyNumberFormat="1" applyFont="1" applyBorder="1"/>
    <xf numFmtId="0" fontId="6" fillId="0" borderId="16" xfId="2" applyFont="1" applyBorder="1" applyAlignment="1">
      <alignment horizontal="center"/>
    </xf>
    <xf numFmtId="164" fontId="6" fillId="0" borderId="17" xfId="2" applyNumberFormat="1" applyFont="1" applyBorder="1"/>
    <xf numFmtId="0" fontId="0" fillId="0" borderId="0" xfId="0" applyFont="1"/>
    <xf numFmtId="0" fontId="0" fillId="0" borderId="0" xfId="0" applyFont="1" applyAlignment="1">
      <alignment horizontal="left"/>
    </xf>
    <xf numFmtId="0" fontId="6" fillId="0" borderId="0" xfId="0" applyFont="1"/>
    <xf numFmtId="0" fontId="6" fillId="0" borderId="0" xfId="0" applyFont="1" applyAlignment="1">
      <alignment wrapText="1"/>
    </xf>
    <xf numFmtId="0" fontId="6" fillId="0" borderId="0" xfId="0" applyFont="1" applyAlignment="1">
      <alignment horizontal="left"/>
    </xf>
    <xf numFmtId="164" fontId="6" fillId="0" borderId="0" xfId="0" applyNumberFormat="1" applyFont="1"/>
    <xf numFmtId="0" fontId="7" fillId="0" borderId="0" xfId="0" applyFont="1"/>
    <xf numFmtId="0" fontId="0" fillId="0" borderId="0" xfId="0" applyAlignment="1">
      <alignment wrapText="1"/>
    </xf>
    <xf numFmtId="1" fontId="0" fillId="0" borderId="0" xfId="0" applyNumberFormat="1" applyFont="1"/>
    <xf numFmtId="1" fontId="6" fillId="0" borderId="0" xfId="0" applyNumberFormat="1" applyFont="1"/>
    <xf numFmtId="0" fontId="0" fillId="0" borderId="0" xfId="0" applyFont="1" applyAlignment="1">
      <alignment wrapText="1"/>
    </xf>
    <xf numFmtId="0" fontId="0" fillId="0" borderId="0" xfId="2" applyFont="1"/>
    <xf numFmtId="165" fontId="0" fillId="0" borderId="0" xfId="0" applyNumberFormat="1"/>
    <xf numFmtId="2" fontId="0" fillId="0" borderId="0" xfId="0" applyNumberFormat="1" applyFont="1"/>
    <xf numFmtId="165" fontId="6" fillId="0" borderId="0" xfId="0" applyNumberFormat="1" applyFont="1"/>
    <xf numFmtId="2" fontId="5" fillId="0" borderId="0" xfId="2" applyNumberFormat="1"/>
    <xf numFmtId="2" fontId="6" fillId="0" borderId="0" xfId="2" applyNumberFormat="1" applyFont="1" applyBorder="1"/>
    <xf numFmtId="2" fontId="6" fillId="0" borderId="6" xfId="2" applyNumberFormat="1" applyFont="1" applyBorder="1"/>
    <xf numFmtId="2" fontId="6" fillId="0" borderId="9" xfId="2" applyNumberFormat="1" applyFont="1" applyBorder="1"/>
    <xf numFmtId="2" fontId="6" fillId="0" borderId="10" xfId="2" applyNumberFormat="1" applyFont="1" applyBorder="1"/>
    <xf numFmtId="2" fontId="6" fillId="0" borderId="0" xfId="2" applyNumberFormat="1" applyFont="1"/>
    <xf numFmtId="2" fontId="6" fillId="0" borderId="2" xfId="2" applyNumberFormat="1" applyFont="1" applyBorder="1"/>
    <xf numFmtId="2" fontId="6" fillId="0" borderId="3" xfId="2" applyNumberFormat="1" applyFont="1" applyBorder="1"/>
    <xf numFmtId="164" fontId="0" fillId="0" borderId="0" xfId="0" applyNumberFormat="1" applyFont="1" applyAlignment="1">
      <alignment wrapText="1"/>
    </xf>
    <xf numFmtId="2" fontId="6" fillId="0" borderId="0" xfId="0" applyNumberFormat="1" applyFont="1"/>
    <xf numFmtId="2" fontId="0" fillId="0" borderId="0" xfId="0" applyNumberFormat="1" applyFont="1" applyAlignment="1">
      <alignment wrapText="1"/>
    </xf>
    <xf numFmtId="165" fontId="0" fillId="0" borderId="0" xfId="0" applyNumberFormat="1" applyAlignment="1">
      <alignment wrapText="1"/>
    </xf>
    <xf numFmtId="164" fontId="6" fillId="0" borderId="0" xfId="0" applyNumberFormat="1" applyFont="1" applyAlignment="1">
      <alignment wrapText="1"/>
    </xf>
    <xf numFmtId="0" fontId="10" fillId="0" borderId="0" xfId="0" applyFont="1" applyAlignment="1">
      <alignment vertical="center"/>
    </xf>
    <xf numFmtId="0" fontId="10" fillId="0" borderId="0" xfId="0" applyFont="1" applyAlignment="1">
      <alignment horizontal="center" vertical="center"/>
    </xf>
    <xf numFmtId="0" fontId="0" fillId="0" borderId="0" xfId="0" applyFont="1" applyAlignment="1">
      <alignment horizontal="center"/>
    </xf>
    <xf numFmtId="2" fontId="10" fillId="0" borderId="0" xfId="0" applyNumberFormat="1" applyFont="1" applyAlignment="1">
      <alignment horizontal="center" vertical="center"/>
    </xf>
    <xf numFmtId="166" fontId="10" fillId="0" borderId="0" xfId="0" applyNumberFormat="1" applyFont="1" applyAlignment="1">
      <alignment horizontal="center" vertical="center"/>
    </xf>
    <xf numFmtId="164" fontId="10" fillId="0" borderId="0" xfId="0" applyNumberFormat="1" applyFont="1" applyAlignment="1">
      <alignment horizontal="center" vertical="center"/>
    </xf>
    <xf numFmtId="2" fontId="0" fillId="0" borderId="0" xfId="0" applyNumberFormat="1" applyFont="1" applyAlignment="1">
      <alignment horizontal="center"/>
    </xf>
    <xf numFmtId="0" fontId="10" fillId="0" borderId="0" xfId="0" applyFont="1" applyAlignment="1">
      <alignment horizontal="left" vertical="center"/>
    </xf>
    <xf numFmtId="0" fontId="7" fillId="0" borderId="0" xfId="2" applyFont="1" applyAlignment="1">
      <alignment horizontal="left"/>
    </xf>
    <xf numFmtId="0" fontId="10" fillId="0" borderId="0" xfId="0" applyFont="1" applyFill="1" applyBorder="1" applyAlignment="1">
      <alignment horizontal="left" vertical="center"/>
    </xf>
    <xf numFmtId="0" fontId="0" fillId="0" borderId="0" xfId="0" applyAlignment="1">
      <alignment horizontal="left"/>
    </xf>
    <xf numFmtId="0" fontId="0" fillId="0" borderId="0" xfId="0" applyAlignment="1">
      <alignment horizontal="center"/>
    </xf>
    <xf numFmtId="2" fontId="0" fillId="0" borderId="0" xfId="0" applyNumberFormat="1" applyAlignment="1">
      <alignment horizontal="center"/>
    </xf>
    <xf numFmtId="164" fontId="0" fillId="0" borderId="0" xfId="0" applyNumberFormat="1" applyAlignment="1">
      <alignment horizontal="center"/>
    </xf>
    <xf numFmtId="165" fontId="10" fillId="0" borderId="0" xfId="0" applyNumberFormat="1" applyFont="1" applyAlignment="1">
      <alignment horizontal="center" vertical="center"/>
    </xf>
    <xf numFmtId="0" fontId="10" fillId="0" borderId="0" xfId="0" applyFont="1" applyAlignment="1">
      <alignment vertical="center"/>
    </xf>
    <xf numFmtId="0" fontId="13" fillId="0" borderId="0" xfId="0" applyFont="1" applyAlignment="1">
      <alignment vertical="center"/>
    </xf>
  </cellXfs>
  <cellStyles count="7">
    <cellStyle name="Followed Hyperlink" xfId="4" builtinId="9" hidden="1"/>
    <cellStyle name="Followed Hyperlink" xfId="6" builtinId="9" hidden="1"/>
    <cellStyle name="Hyperlink" xfId="3" builtinId="8" hidden="1"/>
    <cellStyle name="Hyperlink" xfId="5" builtinId="8" hidden="1"/>
    <cellStyle name="Normal" xfId="0" builtinId="0"/>
    <cellStyle name="Normal 2" xfId="2"/>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 Type="http://schemas.openxmlformats.org/officeDocument/2006/relationships/theme" Target="theme/theme1.xml"/><Relationship Id="rId12" Type="http://schemas.openxmlformats.org/officeDocument/2006/relationships/styles" Target="styles.xml"/><Relationship Id="rId13" Type="http://schemas.openxmlformats.org/officeDocument/2006/relationships/sharedStrings" Target="sharedStrings.xml"/><Relationship Id="rId14"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worksheet" Target="worksheets/sheet10.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16</xdr:row>
      <xdr:rowOff>0</xdr:rowOff>
    </xdr:from>
    <xdr:to>
      <xdr:col>0</xdr:col>
      <xdr:colOff>619125</xdr:colOff>
      <xdr:row>17</xdr:row>
      <xdr:rowOff>19050</xdr:rowOff>
    </xdr:to>
    <xdr:pic>
      <xdr:nvPicPr>
        <xdr:cNvPr id="2" name="Picture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2743200"/>
          <a:ext cx="619125" cy="200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 Id="rId2"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workbookViewId="0">
      <selection activeCell="A2" sqref="A1:A2"/>
    </sheetView>
  </sheetViews>
  <sheetFormatPr baseColWidth="10" defaultColWidth="9" defaultRowHeight="14" x14ac:dyDescent="0.15"/>
  <cols>
    <col min="1" max="1" width="8.6640625" style="37" customWidth="1"/>
    <col min="2" max="2" width="13.5" style="37" bestFit="1" customWidth="1"/>
    <col min="3" max="3" width="16.6640625" style="37" bestFit="1" customWidth="1"/>
    <col min="4" max="4" width="17.1640625" style="37" bestFit="1" customWidth="1"/>
    <col min="5" max="5" width="41.5" style="37" bestFit="1" customWidth="1"/>
    <col min="6" max="16384" width="9" style="37"/>
  </cols>
  <sheetData>
    <row r="1" spans="1:5" ht="16" x14ac:dyDescent="0.15">
      <c r="A1" s="81" t="s">
        <v>178</v>
      </c>
    </row>
    <row r="2" spans="1:5" ht="16" x14ac:dyDescent="0.15">
      <c r="A2" s="81" t="s">
        <v>179</v>
      </c>
    </row>
    <row r="3" spans="1:5" x14ac:dyDescent="0.15">
      <c r="A3" s="43" t="s">
        <v>152</v>
      </c>
    </row>
    <row r="4" spans="1:5" x14ac:dyDescent="0.15">
      <c r="A4" s="38" t="s">
        <v>21</v>
      </c>
      <c r="B4" s="38" t="s">
        <v>22</v>
      </c>
      <c r="C4" s="38" t="s">
        <v>23</v>
      </c>
      <c r="D4" s="38" t="s">
        <v>24</v>
      </c>
      <c r="E4" s="38" t="s">
        <v>25</v>
      </c>
    </row>
    <row r="5" spans="1:5" x14ac:dyDescent="0.15">
      <c r="A5" s="37" t="s">
        <v>52</v>
      </c>
    </row>
    <row r="6" spans="1:5" x14ac:dyDescent="0.15">
      <c r="A6" s="38" t="s">
        <v>26</v>
      </c>
      <c r="B6" s="38" t="s">
        <v>27</v>
      </c>
      <c r="C6" s="38">
        <v>20</v>
      </c>
      <c r="D6" s="38">
        <v>10</v>
      </c>
      <c r="E6" s="37" t="s">
        <v>54</v>
      </c>
    </row>
    <row r="7" spans="1:5" x14ac:dyDescent="0.15">
      <c r="A7" s="38" t="s">
        <v>28</v>
      </c>
      <c r="B7" s="38" t="s">
        <v>29</v>
      </c>
      <c r="C7" s="38">
        <v>20</v>
      </c>
      <c r="D7" s="38">
        <v>10</v>
      </c>
      <c r="E7" s="37" t="s">
        <v>30</v>
      </c>
    </row>
    <row r="8" spans="1:5" x14ac:dyDescent="0.15">
      <c r="A8" s="38" t="s">
        <v>31</v>
      </c>
      <c r="B8" s="38" t="s">
        <v>27</v>
      </c>
      <c r="C8" s="38">
        <v>20</v>
      </c>
      <c r="D8" s="38">
        <v>10</v>
      </c>
      <c r="E8" s="37" t="s">
        <v>53</v>
      </c>
    </row>
    <row r="9" spans="1:5" x14ac:dyDescent="0.15">
      <c r="A9" s="38" t="s">
        <v>32</v>
      </c>
      <c r="B9" s="38" t="s">
        <v>33</v>
      </c>
      <c r="C9" s="38">
        <v>20</v>
      </c>
      <c r="D9" s="38">
        <v>10</v>
      </c>
      <c r="E9" s="37" t="s">
        <v>34</v>
      </c>
    </row>
    <row r="10" spans="1:5" x14ac:dyDescent="0.15">
      <c r="A10" s="38" t="s">
        <v>35</v>
      </c>
      <c r="B10" s="38" t="s">
        <v>33</v>
      </c>
      <c r="C10" s="38">
        <v>20</v>
      </c>
      <c r="D10" s="38">
        <v>10</v>
      </c>
      <c r="E10" s="37" t="s">
        <v>53</v>
      </c>
    </row>
    <row r="11" spans="1:5" ht="15" x14ac:dyDescent="0.15">
      <c r="A11" s="38" t="s">
        <v>37</v>
      </c>
      <c r="B11" s="38" t="s">
        <v>38</v>
      </c>
      <c r="C11" s="38">
        <v>20</v>
      </c>
      <c r="D11" s="38">
        <v>10</v>
      </c>
      <c r="E11" s="37" t="s">
        <v>104</v>
      </c>
    </row>
    <row r="12" spans="1:5" x14ac:dyDescent="0.15">
      <c r="A12" s="38" t="s">
        <v>39</v>
      </c>
      <c r="B12" s="38" t="s">
        <v>27</v>
      </c>
      <c r="C12" s="38">
        <v>20</v>
      </c>
      <c r="D12" s="38">
        <v>10</v>
      </c>
      <c r="E12" s="37" t="s">
        <v>53</v>
      </c>
    </row>
    <row r="13" spans="1:5" x14ac:dyDescent="0.15">
      <c r="A13" s="38" t="s">
        <v>40</v>
      </c>
      <c r="B13" s="38" t="s">
        <v>29</v>
      </c>
      <c r="C13" s="38">
        <v>20</v>
      </c>
      <c r="D13" s="38">
        <v>10</v>
      </c>
      <c r="E13" s="37" t="s">
        <v>53</v>
      </c>
    </row>
    <row r="14" spans="1:5" x14ac:dyDescent="0.15">
      <c r="A14" s="38" t="s">
        <v>41</v>
      </c>
      <c r="B14" s="38" t="s">
        <v>27</v>
      </c>
      <c r="C14" s="38">
        <v>10</v>
      </c>
      <c r="D14" s="38">
        <v>5</v>
      </c>
      <c r="E14" s="37" t="s">
        <v>44</v>
      </c>
    </row>
    <row r="15" spans="1:5" ht="15" x14ac:dyDescent="0.15">
      <c r="A15" s="38" t="s">
        <v>45</v>
      </c>
      <c r="B15" s="38" t="s">
        <v>29</v>
      </c>
      <c r="C15" s="38">
        <v>20</v>
      </c>
      <c r="D15" s="38">
        <v>5</v>
      </c>
      <c r="E15" s="37" t="s">
        <v>105</v>
      </c>
    </row>
    <row r="16" spans="1:5" x14ac:dyDescent="0.15">
      <c r="A16" s="37" t="s">
        <v>51</v>
      </c>
    </row>
    <row r="17" spans="1:5" x14ac:dyDescent="0.15">
      <c r="A17" s="38" t="s">
        <v>26</v>
      </c>
      <c r="B17" s="38" t="s">
        <v>27</v>
      </c>
      <c r="C17" s="38">
        <v>30</v>
      </c>
      <c r="D17" s="38">
        <v>15</v>
      </c>
      <c r="E17" s="37" t="s">
        <v>47</v>
      </c>
    </row>
    <row r="18" spans="1:5" x14ac:dyDescent="0.15">
      <c r="A18" s="38" t="s">
        <v>28</v>
      </c>
      <c r="B18" s="38" t="s">
        <v>29</v>
      </c>
      <c r="C18" s="38">
        <v>40</v>
      </c>
      <c r="D18" s="38">
        <v>20</v>
      </c>
      <c r="E18" s="37" t="s">
        <v>42</v>
      </c>
    </row>
    <row r="19" spans="1:5" ht="15" x14ac:dyDescent="0.15">
      <c r="A19" s="38" t="s">
        <v>31</v>
      </c>
      <c r="B19" s="38" t="s">
        <v>27</v>
      </c>
      <c r="C19" s="38">
        <v>40</v>
      </c>
      <c r="D19" s="38">
        <v>20</v>
      </c>
      <c r="E19" s="37" t="s">
        <v>106</v>
      </c>
    </row>
    <row r="20" spans="1:5" x14ac:dyDescent="0.15">
      <c r="A20" s="38" t="s">
        <v>32</v>
      </c>
      <c r="B20" s="38" t="s">
        <v>33</v>
      </c>
      <c r="C20" s="38">
        <v>30</v>
      </c>
      <c r="D20" s="38">
        <v>15</v>
      </c>
      <c r="E20" s="37" t="s">
        <v>43</v>
      </c>
    </row>
    <row r="21" spans="1:5" x14ac:dyDescent="0.15">
      <c r="A21" s="38" t="s">
        <v>35</v>
      </c>
      <c r="B21" s="38" t="s">
        <v>33</v>
      </c>
      <c r="C21" s="38">
        <v>30</v>
      </c>
      <c r="D21" s="38">
        <v>15</v>
      </c>
      <c r="E21" s="37" t="s">
        <v>36</v>
      </c>
    </row>
    <row r="22" spans="1:5" ht="15" x14ac:dyDescent="0.15">
      <c r="A22" s="38" t="s">
        <v>37</v>
      </c>
      <c r="B22" s="38" t="s">
        <v>38</v>
      </c>
      <c r="C22" s="38">
        <v>30</v>
      </c>
      <c r="D22" s="38">
        <v>15</v>
      </c>
      <c r="E22" s="37" t="s">
        <v>107</v>
      </c>
    </row>
    <row r="23" spans="1:5" x14ac:dyDescent="0.15">
      <c r="A23" s="38" t="s">
        <v>39</v>
      </c>
      <c r="B23" s="38" t="s">
        <v>27</v>
      </c>
      <c r="C23" s="38">
        <v>30</v>
      </c>
      <c r="D23" s="38">
        <v>15</v>
      </c>
      <c r="E23" s="37" t="s">
        <v>36</v>
      </c>
    </row>
    <row r="24" spans="1:5" ht="15" x14ac:dyDescent="0.15">
      <c r="A24" s="38" t="s">
        <v>40</v>
      </c>
      <c r="B24" s="38" t="s">
        <v>29</v>
      </c>
      <c r="C24" s="38">
        <v>30</v>
      </c>
      <c r="D24" s="38">
        <v>15</v>
      </c>
      <c r="E24" s="37" t="s">
        <v>108</v>
      </c>
    </row>
    <row r="25" spans="1:5" x14ac:dyDescent="0.15">
      <c r="A25" s="38" t="s">
        <v>41</v>
      </c>
      <c r="B25" s="38" t="s">
        <v>27</v>
      </c>
      <c r="C25" s="38">
        <v>30</v>
      </c>
      <c r="D25" s="38">
        <v>15</v>
      </c>
      <c r="E25" s="37" t="s">
        <v>42</v>
      </c>
    </row>
    <row r="26" spans="1:5" x14ac:dyDescent="0.15">
      <c r="A26" s="37" t="s">
        <v>50</v>
      </c>
    </row>
    <row r="27" spans="1:5" x14ac:dyDescent="0.15">
      <c r="A27" s="38" t="s">
        <v>26</v>
      </c>
      <c r="B27" s="38" t="s">
        <v>27</v>
      </c>
      <c r="C27" s="38">
        <v>20</v>
      </c>
      <c r="D27" s="38">
        <v>10</v>
      </c>
      <c r="E27" s="37" t="s">
        <v>36</v>
      </c>
    </row>
    <row r="28" spans="1:5" x14ac:dyDescent="0.15">
      <c r="A28" s="38" t="s">
        <v>28</v>
      </c>
      <c r="B28" s="38" t="s">
        <v>29</v>
      </c>
      <c r="C28" s="38">
        <v>20</v>
      </c>
      <c r="D28" s="38">
        <v>10</v>
      </c>
      <c r="E28" s="37" t="s">
        <v>42</v>
      </c>
    </row>
    <row r="29" spans="1:5" ht="15" x14ac:dyDescent="0.15">
      <c r="A29" s="38" t="s">
        <v>31</v>
      </c>
      <c r="B29" s="38" t="s">
        <v>27</v>
      </c>
      <c r="C29" s="38">
        <v>20</v>
      </c>
      <c r="D29" s="38">
        <v>10</v>
      </c>
      <c r="E29" s="37" t="s">
        <v>109</v>
      </c>
    </row>
    <row r="30" spans="1:5" x14ac:dyDescent="0.15">
      <c r="A30" s="38" t="s">
        <v>32</v>
      </c>
      <c r="B30" s="38" t="s">
        <v>33</v>
      </c>
      <c r="C30" s="38">
        <v>20</v>
      </c>
      <c r="D30" s="38">
        <v>10</v>
      </c>
      <c r="E30" s="37" t="s">
        <v>43</v>
      </c>
    </row>
    <row r="31" spans="1:5" x14ac:dyDescent="0.15">
      <c r="A31" s="38" t="s">
        <v>35</v>
      </c>
      <c r="B31" s="38" t="s">
        <v>33</v>
      </c>
      <c r="C31" s="38">
        <v>20</v>
      </c>
      <c r="D31" s="38">
        <v>10</v>
      </c>
      <c r="E31" s="37" t="s">
        <v>36</v>
      </c>
    </row>
    <row r="32" spans="1:5" ht="15" x14ac:dyDescent="0.15">
      <c r="A32" s="38" t="s">
        <v>37</v>
      </c>
      <c r="B32" s="38" t="s">
        <v>38</v>
      </c>
      <c r="C32" s="38">
        <v>20</v>
      </c>
      <c r="D32" s="38">
        <v>10</v>
      </c>
      <c r="E32" s="37" t="s">
        <v>107</v>
      </c>
    </row>
    <row r="33" spans="1:5" x14ac:dyDescent="0.15">
      <c r="A33" s="38" t="s">
        <v>39</v>
      </c>
      <c r="B33" s="38" t="s">
        <v>27</v>
      </c>
      <c r="C33" s="38">
        <v>20</v>
      </c>
      <c r="D33" s="38">
        <v>10</v>
      </c>
      <c r="E33" s="37" t="s">
        <v>36</v>
      </c>
    </row>
    <row r="34" spans="1:5" ht="15" x14ac:dyDescent="0.15">
      <c r="A34" s="38" t="s">
        <v>40</v>
      </c>
      <c r="B34" s="38" t="s">
        <v>29</v>
      </c>
      <c r="C34" s="38">
        <v>20</v>
      </c>
      <c r="D34" s="38">
        <v>10</v>
      </c>
      <c r="E34" s="37" t="s">
        <v>110</v>
      </c>
    </row>
    <row r="35" spans="1:5" x14ac:dyDescent="0.15">
      <c r="A35" s="38" t="s">
        <v>41</v>
      </c>
      <c r="B35" s="38" t="s">
        <v>27</v>
      </c>
      <c r="C35" s="38">
        <v>20</v>
      </c>
      <c r="D35" s="38">
        <v>10</v>
      </c>
      <c r="E35" s="37" t="s">
        <v>49</v>
      </c>
    </row>
    <row r="36" spans="1:5" x14ac:dyDescent="0.15">
      <c r="A36" s="38" t="s">
        <v>45</v>
      </c>
      <c r="B36" s="38" t="s">
        <v>29</v>
      </c>
      <c r="C36" s="38">
        <v>20</v>
      </c>
      <c r="D36" s="38">
        <v>10</v>
      </c>
      <c r="E36" s="37" t="s">
        <v>48</v>
      </c>
    </row>
    <row r="38" spans="1:5" x14ac:dyDescent="0.15">
      <c r="A38" s="38" t="s">
        <v>46</v>
      </c>
    </row>
    <row r="39" spans="1:5" ht="15" x14ac:dyDescent="0.15">
      <c r="A39" s="38" t="s">
        <v>111</v>
      </c>
    </row>
    <row r="40" spans="1:5" ht="15" x14ac:dyDescent="0.15">
      <c r="A40" s="38" t="s">
        <v>112</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workbookViewId="0">
      <selection activeCell="B41" sqref="B41"/>
    </sheetView>
  </sheetViews>
  <sheetFormatPr baseColWidth="10" defaultColWidth="9" defaultRowHeight="14" x14ac:dyDescent="0.15"/>
  <cols>
    <col min="1" max="1" width="15" style="39" bestFit="1" customWidth="1"/>
    <col min="2" max="2" width="16.1640625" style="39" bestFit="1" customWidth="1"/>
    <col min="3" max="3" width="9.6640625" style="39" customWidth="1"/>
    <col min="4" max="16384" width="9" style="39"/>
  </cols>
  <sheetData>
    <row r="1" spans="1:7" ht="16" x14ac:dyDescent="0.15">
      <c r="A1" s="81" t="s">
        <v>178</v>
      </c>
    </row>
    <row r="2" spans="1:7" ht="16" x14ac:dyDescent="0.15">
      <c r="A2" s="81" t="s">
        <v>179</v>
      </c>
    </row>
    <row r="3" spans="1:7" x14ac:dyDescent="0.15">
      <c r="A3" s="10" t="s">
        <v>154</v>
      </c>
    </row>
    <row r="4" spans="1:7" x14ac:dyDescent="0.15">
      <c r="B4" s="37" t="s">
        <v>142</v>
      </c>
    </row>
    <row r="5" spans="1:7" x14ac:dyDescent="0.15">
      <c r="A5" s="39" t="s">
        <v>62</v>
      </c>
      <c r="B5" s="39" t="s">
        <v>0</v>
      </c>
      <c r="C5" s="39" t="s">
        <v>2</v>
      </c>
      <c r="D5" s="39" t="s">
        <v>1</v>
      </c>
      <c r="E5" s="39" t="s">
        <v>94</v>
      </c>
      <c r="F5" s="39" t="s">
        <v>3</v>
      </c>
      <c r="G5" s="39" t="s">
        <v>5</v>
      </c>
    </row>
    <row r="6" spans="1:7" x14ac:dyDescent="0.15">
      <c r="A6" s="41" t="s">
        <v>7</v>
      </c>
      <c r="B6" s="42">
        <v>1.6838267339994915</v>
      </c>
      <c r="C6" s="42">
        <v>14.850387981076613</v>
      </c>
      <c r="D6" s="42">
        <v>54.070147522457404</v>
      </c>
      <c r="E6" s="42">
        <v>1.6019729084340892</v>
      </c>
      <c r="F6" s="42">
        <v>12.480433907503844</v>
      </c>
      <c r="G6" s="42">
        <v>15.313230946528561</v>
      </c>
    </row>
    <row r="7" spans="1:7" x14ac:dyDescent="0.15">
      <c r="A7" s="41" t="s">
        <v>8</v>
      </c>
      <c r="B7" s="42">
        <v>1.8436449760675822</v>
      </c>
      <c r="C7" s="42">
        <v>15.617362469106119</v>
      </c>
      <c r="D7" s="42">
        <v>51.771206233209355</v>
      </c>
      <c r="E7" s="42">
        <v>2.3481161186989894</v>
      </c>
      <c r="F7" s="42">
        <v>13.808199269339584</v>
      </c>
      <c r="G7" s="42">
        <v>14.611470933578376</v>
      </c>
    </row>
    <row r="8" spans="1:7" x14ac:dyDescent="0.15">
      <c r="A8" s="41" t="s">
        <v>9</v>
      </c>
      <c r="B8" s="42">
        <v>1.5711480769818065</v>
      </c>
      <c r="C8" s="42">
        <v>16.168824400256298</v>
      </c>
      <c r="D8" s="42">
        <v>51.365622117368069</v>
      </c>
      <c r="E8" s="42">
        <v>2.9342633802178777</v>
      </c>
      <c r="F8" s="42">
        <v>12.799200615285773</v>
      </c>
      <c r="G8" s="42">
        <v>15.160941409890162</v>
      </c>
    </row>
    <row r="9" spans="1:7" x14ac:dyDescent="0.15">
      <c r="A9" s="41" t="s">
        <v>10</v>
      </c>
      <c r="B9" s="42">
        <v>1.6497251180254058</v>
      </c>
      <c r="C9" s="42">
        <v>16.107090692655717</v>
      </c>
      <c r="D9" s="42">
        <v>50.656450043258666</v>
      </c>
      <c r="E9" s="42">
        <v>3.4002004376282358</v>
      </c>
      <c r="F9" s="42">
        <v>13.35040276177585</v>
      </c>
      <c r="G9" s="42">
        <v>14.83613094665612</v>
      </c>
    </row>
    <row r="10" spans="1:7" x14ac:dyDescent="0.15">
      <c r="A10" s="41" t="s">
        <v>11</v>
      </c>
      <c r="B10" s="42">
        <v>1.3951208390136709</v>
      </c>
      <c r="C10" s="42">
        <v>16.798547485513961</v>
      </c>
      <c r="D10" s="42">
        <v>48.999670828555814</v>
      </c>
      <c r="E10" s="42">
        <v>4.905390086616948</v>
      </c>
      <c r="F10" s="42">
        <v>12.798620886604649</v>
      </c>
      <c r="G10" s="42">
        <v>15.102649873694968</v>
      </c>
    </row>
    <row r="11" spans="1:7" x14ac:dyDescent="0.15">
      <c r="A11" s="41" t="s">
        <v>12</v>
      </c>
      <c r="B11" s="42">
        <v>1.4469262477181675</v>
      </c>
      <c r="C11" s="42">
        <v>16.011391901067281</v>
      </c>
      <c r="D11" s="42">
        <v>50.890973870211347</v>
      </c>
      <c r="E11" s="42">
        <v>3.8816046144865695</v>
      </c>
      <c r="F11" s="42">
        <v>12.53340734234369</v>
      </c>
      <c r="G11" s="42">
        <v>15.235696024172945</v>
      </c>
    </row>
    <row r="12" spans="1:7" x14ac:dyDescent="0.15">
      <c r="A12" s="41" t="s">
        <v>13</v>
      </c>
      <c r="B12" s="42">
        <v>1.1956221932030813</v>
      </c>
      <c r="C12" s="42">
        <v>16.155097075753233</v>
      </c>
      <c r="D12" s="42">
        <v>48.275805647486571</v>
      </c>
      <c r="E12" s="42">
        <v>7.0130687400464025</v>
      </c>
      <c r="F12" s="42">
        <v>11.830028366163761</v>
      </c>
      <c r="G12" s="42">
        <v>15.53037797734696</v>
      </c>
    </row>
    <row r="13" spans="1:7" x14ac:dyDescent="0.15">
      <c r="A13" s="41" t="s">
        <v>14</v>
      </c>
      <c r="B13" s="42">
        <v>0.84582049719646268</v>
      </c>
      <c r="C13" s="42">
        <v>15.80160368702553</v>
      </c>
      <c r="D13" s="42">
        <v>40.811560768343448</v>
      </c>
      <c r="E13" s="42">
        <v>15.90058030071393</v>
      </c>
      <c r="F13" s="42">
        <v>10.711521267494359</v>
      </c>
      <c r="G13" s="42">
        <v>15.928913479226276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tabSelected="1" workbookViewId="0">
      <selection activeCell="F74" sqref="F74"/>
    </sheetView>
  </sheetViews>
  <sheetFormatPr baseColWidth="10" defaultColWidth="8.83203125" defaultRowHeight="14" x14ac:dyDescent="0.15"/>
  <cols>
    <col min="1" max="1" width="18.83203125" style="75" customWidth="1"/>
    <col min="2" max="2" width="10.83203125" bestFit="1" customWidth="1"/>
    <col min="3" max="3" width="5.83203125" bestFit="1" customWidth="1"/>
    <col min="4" max="4" width="11" bestFit="1" customWidth="1"/>
    <col min="5" max="5" width="5.83203125" bestFit="1" customWidth="1"/>
    <col min="6" max="6" width="12.33203125" bestFit="1" customWidth="1"/>
    <col min="7" max="7" width="5.83203125" bestFit="1" customWidth="1"/>
    <col min="8" max="8" width="9.33203125" bestFit="1" customWidth="1"/>
    <col min="9" max="9" width="5.83203125" bestFit="1" customWidth="1"/>
    <col min="10" max="10" width="11.6640625" bestFit="1" customWidth="1"/>
    <col min="11" max="11" width="5.83203125" bestFit="1" customWidth="1"/>
    <col min="12" max="12" width="10.33203125" bestFit="1" customWidth="1"/>
    <col min="13" max="13" width="5.83203125" bestFit="1" customWidth="1"/>
    <col min="14" max="14" width="11.6640625" bestFit="1" customWidth="1"/>
    <col min="15" max="15" width="5.83203125" bestFit="1" customWidth="1"/>
    <col min="16" max="16" width="10.1640625" bestFit="1" customWidth="1"/>
  </cols>
  <sheetData>
    <row r="1" spans="1:17" ht="16" x14ac:dyDescent="0.15">
      <c r="A1" s="81" t="s">
        <v>178</v>
      </c>
    </row>
    <row r="2" spans="1:17" ht="16" x14ac:dyDescent="0.15">
      <c r="A2" s="81" t="s">
        <v>179</v>
      </c>
    </row>
    <row r="3" spans="1:17" x14ac:dyDescent="0.15">
      <c r="A3" s="73" t="s">
        <v>180</v>
      </c>
    </row>
    <row r="4" spans="1:17" x14ac:dyDescent="0.15">
      <c r="A4" s="72" t="s">
        <v>15</v>
      </c>
      <c r="B4" s="66" t="s">
        <v>7</v>
      </c>
      <c r="C4" s="66" t="s">
        <v>176</v>
      </c>
      <c r="D4" s="66" t="s">
        <v>8</v>
      </c>
      <c r="E4" s="66" t="s">
        <v>176</v>
      </c>
      <c r="F4" s="66" t="s">
        <v>9</v>
      </c>
      <c r="G4" s="66" t="s">
        <v>176</v>
      </c>
      <c r="H4" s="66" t="s">
        <v>10</v>
      </c>
      <c r="I4" s="66" t="s">
        <v>176</v>
      </c>
      <c r="J4" s="66" t="s">
        <v>11</v>
      </c>
      <c r="K4" s="66" t="s">
        <v>176</v>
      </c>
      <c r="L4" s="66" t="s">
        <v>12</v>
      </c>
      <c r="M4" s="66" t="s">
        <v>176</v>
      </c>
      <c r="N4" s="66" t="s">
        <v>13</v>
      </c>
      <c r="O4" s="66" t="s">
        <v>176</v>
      </c>
      <c r="P4" s="65" t="s">
        <v>14</v>
      </c>
    </row>
    <row r="5" spans="1:17" x14ac:dyDescent="0.15">
      <c r="A5" s="72" t="s">
        <v>16</v>
      </c>
      <c r="B5" s="66">
        <v>4</v>
      </c>
      <c r="C5" s="66"/>
      <c r="D5" s="66">
        <v>12</v>
      </c>
      <c r="E5" s="66"/>
      <c r="F5" s="66">
        <v>13</v>
      </c>
      <c r="G5" s="66"/>
      <c r="H5" s="66">
        <v>7</v>
      </c>
      <c r="I5" s="66"/>
      <c r="J5" s="66">
        <v>5</v>
      </c>
      <c r="K5" s="66"/>
      <c r="L5" s="66">
        <v>13</v>
      </c>
      <c r="M5" s="66"/>
      <c r="N5" s="66">
        <v>5</v>
      </c>
      <c r="O5" s="67"/>
      <c r="P5" s="66">
        <v>4</v>
      </c>
    </row>
    <row r="6" spans="1:17" ht="16" x14ac:dyDescent="0.15">
      <c r="A6" s="72" t="s">
        <v>159</v>
      </c>
      <c r="B6" s="66">
        <v>1.95</v>
      </c>
      <c r="C6" s="66">
        <v>0.05</v>
      </c>
      <c r="D6" s="66">
        <v>2.2400000000000002</v>
      </c>
      <c r="E6" s="66">
        <v>0.12</v>
      </c>
      <c r="F6" s="66">
        <v>2.13</v>
      </c>
      <c r="G6" s="66">
        <v>0.09</v>
      </c>
      <c r="H6" s="66">
        <v>2.15</v>
      </c>
      <c r="I6" s="66">
        <v>7.0000000000000007E-2</v>
      </c>
      <c r="J6" s="66">
        <v>2.0299999999999998</v>
      </c>
      <c r="K6" s="66">
        <v>7.0000000000000007E-2</v>
      </c>
      <c r="L6" s="66">
        <v>2.0699999999999998</v>
      </c>
      <c r="M6" s="66">
        <v>0.05</v>
      </c>
      <c r="N6" s="68">
        <v>2</v>
      </c>
      <c r="O6" s="67">
        <v>0.14000000000000001</v>
      </c>
      <c r="P6" s="66">
        <v>1.56</v>
      </c>
      <c r="Q6" s="76">
        <v>0.08</v>
      </c>
    </row>
    <row r="7" spans="1:17" ht="16" x14ac:dyDescent="0.15">
      <c r="A7" s="72" t="s">
        <v>160</v>
      </c>
      <c r="B7" s="66">
        <v>18.100000000000001</v>
      </c>
      <c r="C7" s="66">
        <v>0.5</v>
      </c>
      <c r="D7" s="66">
        <v>18.7</v>
      </c>
      <c r="E7" s="69">
        <v>1</v>
      </c>
      <c r="F7" s="66">
        <v>18.5</v>
      </c>
      <c r="G7" s="69">
        <v>1</v>
      </c>
      <c r="H7" s="66">
        <v>18.899999999999999</v>
      </c>
      <c r="I7" s="69">
        <v>1</v>
      </c>
      <c r="J7" s="66">
        <v>17.3</v>
      </c>
      <c r="K7" s="66">
        <v>0.4</v>
      </c>
      <c r="L7" s="66">
        <v>16.8</v>
      </c>
      <c r="M7" s="66">
        <v>0.5</v>
      </c>
      <c r="N7" s="66">
        <v>15.7</v>
      </c>
      <c r="O7" s="67">
        <v>0.9</v>
      </c>
      <c r="P7" s="69">
        <v>13</v>
      </c>
      <c r="Q7" s="66">
        <v>0.9</v>
      </c>
    </row>
    <row r="8" spans="1:17" ht="16" x14ac:dyDescent="0.15">
      <c r="A8" s="72" t="s">
        <v>161</v>
      </c>
      <c r="B8" s="66">
        <v>49.4</v>
      </c>
      <c r="C8" s="66">
        <v>0.3</v>
      </c>
      <c r="D8" s="66">
        <v>47.2</v>
      </c>
      <c r="E8" s="66">
        <v>1.2</v>
      </c>
      <c r="F8" s="66">
        <v>46.8</v>
      </c>
      <c r="G8" s="66">
        <v>1.4</v>
      </c>
      <c r="H8" s="66">
        <v>44.5</v>
      </c>
      <c r="I8" s="66">
        <v>0.9</v>
      </c>
      <c r="J8" s="66">
        <v>45.32</v>
      </c>
      <c r="K8" s="66">
        <v>0.18</v>
      </c>
      <c r="L8" s="66">
        <v>46.8</v>
      </c>
      <c r="M8" s="66">
        <v>0.4</v>
      </c>
      <c r="N8" s="66">
        <v>44.5</v>
      </c>
      <c r="O8" s="67">
        <v>1.5</v>
      </c>
      <c r="P8" s="69">
        <v>42</v>
      </c>
      <c r="Q8" s="66">
        <v>1.3</v>
      </c>
    </row>
    <row r="9" spans="1:17" x14ac:dyDescent="0.15">
      <c r="A9" s="72" t="s">
        <v>18</v>
      </c>
      <c r="B9" s="66">
        <v>12.7</v>
      </c>
      <c r="C9" s="66">
        <v>0.4</v>
      </c>
      <c r="D9" s="66">
        <v>15.08</v>
      </c>
      <c r="E9" s="66">
        <v>0.24</v>
      </c>
      <c r="F9" s="66">
        <v>15.5</v>
      </c>
      <c r="G9" s="66">
        <v>0.5</v>
      </c>
      <c r="H9" s="66">
        <v>16.5</v>
      </c>
      <c r="I9" s="66">
        <v>0.4</v>
      </c>
      <c r="J9" s="66">
        <v>17.100000000000001</v>
      </c>
      <c r="K9" s="66">
        <v>0.4</v>
      </c>
      <c r="L9" s="66">
        <v>16.989999999999998</v>
      </c>
      <c r="M9" s="66">
        <v>0.24</v>
      </c>
      <c r="N9" s="66">
        <v>19.899999999999999</v>
      </c>
      <c r="O9" s="67">
        <v>0.4</v>
      </c>
      <c r="P9" s="66">
        <v>23.4</v>
      </c>
      <c r="Q9" s="69">
        <v>1</v>
      </c>
    </row>
    <row r="10" spans="1:17" x14ac:dyDescent="0.15">
      <c r="A10" s="72" t="s">
        <v>4</v>
      </c>
      <c r="B10" s="66">
        <v>0.16200000000000001</v>
      </c>
      <c r="C10" s="66">
        <v>1.2999999999999999E-2</v>
      </c>
      <c r="D10" s="66">
        <v>0.17199999999999999</v>
      </c>
      <c r="E10" s="66">
        <v>2.5999999999999999E-2</v>
      </c>
      <c r="F10" s="66">
        <v>0.16800000000000001</v>
      </c>
      <c r="G10" s="66">
        <v>2.1000000000000001E-2</v>
      </c>
      <c r="H10" s="70">
        <v>0.16</v>
      </c>
      <c r="I10" s="66">
        <v>1.4999999999999999E-2</v>
      </c>
      <c r="J10" s="66">
        <v>0.17</v>
      </c>
      <c r="K10" s="66">
        <v>0.03</v>
      </c>
      <c r="L10" s="66">
        <v>0.17699999999999999</v>
      </c>
      <c r="M10" s="66">
        <v>2.5000000000000001E-2</v>
      </c>
      <c r="N10" s="66">
        <v>0.193</v>
      </c>
      <c r="O10" s="67">
        <v>2.8000000000000001E-2</v>
      </c>
      <c r="P10" s="66">
        <v>0.186</v>
      </c>
      <c r="Q10" s="66">
        <v>1.9E-2</v>
      </c>
    </row>
    <row r="11" spans="1:17" x14ac:dyDescent="0.15">
      <c r="A11" s="72" t="s">
        <v>5</v>
      </c>
      <c r="B11" s="66">
        <v>15.97</v>
      </c>
      <c r="C11" s="66">
        <v>0.28000000000000003</v>
      </c>
      <c r="D11" s="66">
        <v>14.95</v>
      </c>
      <c r="E11" s="66">
        <v>0.22</v>
      </c>
      <c r="F11" s="66">
        <v>15.37</v>
      </c>
      <c r="G11" s="66">
        <v>0.28999999999999998</v>
      </c>
      <c r="H11" s="66">
        <v>15.5</v>
      </c>
      <c r="I11" s="66">
        <v>0.3</v>
      </c>
      <c r="J11" s="66">
        <v>15.3</v>
      </c>
      <c r="K11" s="66">
        <v>0.3</v>
      </c>
      <c r="L11" s="66">
        <v>14.7</v>
      </c>
      <c r="M11" s="66">
        <v>0.3</v>
      </c>
      <c r="N11" s="66">
        <v>15.16</v>
      </c>
      <c r="O11" s="71">
        <v>0.2</v>
      </c>
      <c r="P11" s="66">
        <v>15.6</v>
      </c>
      <c r="Q11" s="66">
        <v>0.3</v>
      </c>
    </row>
    <row r="12" spans="1:17" x14ac:dyDescent="0.15">
      <c r="A12" s="72" t="s">
        <v>17</v>
      </c>
      <c r="B12" s="66">
        <v>98.3</v>
      </c>
      <c r="C12" s="66"/>
      <c r="D12" s="66">
        <v>98.3</v>
      </c>
      <c r="E12" s="66"/>
      <c r="F12" s="66">
        <v>98.5</v>
      </c>
      <c r="G12" s="66"/>
      <c r="H12" s="66">
        <v>97.7</v>
      </c>
      <c r="I12" s="66"/>
      <c r="J12" s="66">
        <v>97.2</v>
      </c>
      <c r="K12" s="66"/>
      <c r="L12" s="66">
        <v>97.5</v>
      </c>
      <c r="M12" s="66"/>
      <c r="N12" s="66">
        <v>97.5</v>
      </c>
      <c r="O12" s="67"/>
      <c r="P12" s="66">
        <v>95.7</v>
      </c>
      <c r="Q12" s="76"/>
    </row>
    <row r="13" spans="1:17" x14ac:dyDescent="0.15">
      <c r="A13" s="38"/>
      <c r="B13" s="67"/>
      <c r="C13" s="67"/>
      <c r="D13" s="67"/>
      <c r="E13" s="67"/>
      <c r="F13" s="67"/>
      <c r="G13" s="67"/>
      <c r="H13" s="67"/>
      <c r="I13" s="67"/>
      <c r="J13" s="67"/>
      <c r="K13" s="67"/>
      <c r="L13" s="67"/>
      <c r="M13" s="67"/>
      <c r="N13" s="67"/>
      <c r="O13" s="67"/>
      <c r="P13" s="67"/>
      <c r="Q13" s="76"/>
    </row>
    <row r="14" spans="1:17" ht="15" x14ac:dyDescent="0.15">
      <c r="A14" s="72" t="s">
        <v>162</v>
      </c>
      <c r="B14" s="66">
        <v>0.09</v>
      </c>
      <c r="C14" s="66"/>
      <c r="D14" s="66">
        <v>0.105</v>
      </c>
      <c r="E14" s="66"/>
      <c r="F14" s="66">
        <v>0.17499999999999999</v>
      </c>
      <c r="G14" s="66"/>
      <c r="H14" s="66">
        <v>0.245</v>
      </c>
      <c r="I14" s="66"/>
      <c r="J14" s="66">
        <v>0.28399999999999997</v>
      </c>
      <c r="K14" s="66"/>
      <c r="L14" s="66">
        <v>0.223</v>
      </c>
      <c r="M14" s="66"/>
      <c r="N14" s="66">
        <v>0.38300000000000001</v>
      </c>
      <c r="O14" s="67"/>
      <c r="P14" s="66">
        <v>0.55800000000000005</v>
      </c>
      <c r="Q14" s="76"/>
    </row>
    <row r="15" spans="1:17" ht="15" x14ac:dyDescent="0.15">
      <c r="A15" s="72" t="s">
        <v>163</v>
      </c>
      <c r="B15" s="66">
        <v>0.115</v>
      </c>
      <c r="C15" s="66">
        <v>1.7000000000000001E-2</v>
      </c>
      <c r="D15" s="66">
        <v>0.16900000000000001</v>
      </c>
      <c r="E15" s="70">
        <v>0.02</v>
      </c>
      <c r="F15" s="66">
        <v>0.23899999999999999</v>
      </c>
      <c r="G15" s="66">
        <v>1.4E-2</v>
      </c>
      <c r="H15" s="66">
        <v>0.23200000000000001</v>
      </c>
      <c r="I15" s="66">
        <v>2.5999999999999999E-2</v>
      </c>
      <c r="J15" s="66">
        <v>0.309</v>
      </c>
      <c r="K15" s="66">
        <v>2.1000000000000001E-2</v>
      </c>
      <c r="L15" s="66">
        <v>0.28699999999999998</v>
      </c>
      <c r="M15" s="66">
        <v>1.6E-2</v>
      </c>
      <c r="N15" s="66">
        <v>0.40200000000000002</v>
      </c>
      <c r="O15" s="67">
        <v>1.0999999999999999E-2</v>
      </c>
      <c r="P15" s="66">
        <v>0.57499999999999996</v>
      </c>
      <c r="Q15" s="70">
        <v>0.01</v>
      </c>
    </row>
    <row r="16" spans="1:17" x14ac:dyDescent="0.15">
      <c r="A16" s="38"/>
      <c r="B16" s="67"/>
      <c r="C16" s="67"/>
      <c r="D16" s="67"/>
      <c r="E16" s="67"/>
      <c r="F16" s="67"/>
      <c r="G16" s="67"/>
      <c r="H16" s="67"/>
      <c r="I16" s="67"/>
      <c r="J16" s="67"/>
      <c r="K16" s="67"/>
      <c r="L16" s="67"/>
      <c r="M16" s="67"/>
      <c r="N16" s="67"/>
      <c r="O16" s="67"/>
      <c r="P16" s="67"/>
      <c r="Q16" s="76"/>
    </row>
    <row r="17" spans="1:17" ht="16" x14ac:dyDescent="0.15">
      <c r="A17" s="72" t="s">
        <v>164</v>
      </c>
      <c r="B17" s="66">
        <v>7.5600000000000005E-4</v>
      </c>
      <c r="C17" s="66"/>
      <c r="D17" s="66">
        <v>2.3900000000000002E-3</v>
      </c>
      <c r="E17" s="66"/>
      <c r="F17" s="66">
        <v>4.6899999999999997E-3</v>
      </c>
      <c r="G17" s="66"/>
      <c r="H17" s="66">
        <v>5.45E-3</v>
      </c>
      <c r="I17" s="66"/>
      <c r="J17" s="66">
        <v>9.1999999999999998E-3</v>
      </c>
      <c r="K17" s="66"/>
      <c r="L17" s="66">
        <v>7.7799999999999996E-3</v>
      </c>
      <c r="M17" s="66"/>
      <c r="N17" s="66">
        <v>1.8599999999999998E-2</v>
      </c>
      <c r="O17" s="67"/>
      <c r="P17" s="66">
        <v>4.02E-2</v>
      </c>
      <c r="Q17" s="76"/>
    </row>
    <row r="18" spans="1:17" x14ac:dyDescent="0.15">
      <c r="A18" s="75" t="s">
        <v>158</v>
      </c>
    </row>
    <row r="19" spans="1:17" x14ac:dyDescent="0.15">
      <c r="A19" s="74" t="s">
        <v>177</v>
      </c>
      <c r="B19" s="37"/>
      <c r="C19" s="37"/>
      <c r="D19" s="37"/>
      <c r="E19" s="37"/>
      <c r="F19" s="37"/>
      <c r="G19" s="37"/>
      <c r="H19" s="37"/>
      <c r="I19" s="37"/>
      <c r="J19" s="37"/>
      <c r="K19" s="37"/>
      <c r="L19" s="37"/>
      <c r="M19" s="37"/>
      <c r="N19" s="37"/>
      <c r="O19" s="37"/>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workbookViewId="0">
      <selection activeCell="A20" sqref="A20"/>
    </sheetView>
  </sheetViews>
  <sheetFormatPr baseColWidth="10" defaultColWidth="8.6640625" defaultRowHeight="14" x14ac:dyDescent="0.15"/>
  <cols>
    <col min="1" max="1" width="12.83203125" customWidth="1"/>
    <col min="2" max="2" width="10.83203125" bestFit="1" customWidth="1"/>
    <col min="3" max="3" width="5.83203125" bestFit="1" customWidth="1"/>
    <col min="4" max="4" width="11" bestFit="1" customWidth="1"/>
    <col min="5" max="5" width="5.83203125" bestFit="1" customWidth="1"/>
    <col min="6" max="6" width="12.33203125" bestFit="1" customWidth="1"/>
    <col min="7" max="7" width="5.83203125" bestFit="1" customWidth="1"/>
    <col min="8" max="8" width="9.33203125" bestFit="1" customWidth="1"/>
    <col min="9" max="9" width="5.83203125" bestFit="1" customWidth="1"/>
    <col min="10" max="10" width="11.6640625" bestFit="1" customWidth="1"/>
    <col min="11" max="11" width="5.83203125" bestFit="1" customWidth="1"/>
    <col min="12" max="12" width="10.33203125" bestFit="1" customWidth="1"/>
    <col min="13" max="13" width="5.83203125" bestFit="1" customWidth="1"/>
    <col min="14" max="14" width="11.6640625" bestFit="1" customWidth="1"/>
    <col min="15" max="15" width="5.83203125" bestFit="1" customWidth="1"/>
    <col min="16" max="16" width="10.1640625" bestFit="1" customWidth="1"/>
    <col min="17" max="17" width="5.83203125" bestFit="1" customWidth="1"/>
  </cols>
  <sheetData>
    <row r="1" spans="1:17" ht="16" x14ac:dyDescent="0.15">
      <c r="A1" s="81" t="s">
        <v>178</v>
      </c>
    </row>
    <row r="2" spans="1:17" ht="16" x14ac:dyDescent="0.15">
      <c r="A2" s="81" t="s">
        <v>179</v>
      </c>
    </row>
    <row r="3" spans="1:17" ht="16" x14ac:dyDescent="0.2">
      <c r="A3" s="43" t="s">
        <v>153</v>
      </c>
    </row>
    <row r="4" spans="1:17" x14ac:dyDescent="0.15">
      <c r="A4" t="s">
        <v>15</v>
      </c>
      <c r="B4" t="s">
        <v>7</v>
      </c>
      <c r="C4" s="66" t="s">
        <v>176</v>
      </c>
      <c r="D4" t="s">
        <v>8</v>
      </c>
      <c r="E4" s="66" t="s">
        <v>176</v>
      </c>
      <c r="F4" t="s">
        <v>9</v>
      </c>
      <c r="G4" s="66" t="s">
        <v>176</v>
      </c>
      <c r="H4" t="s">
        <v>10</v>
      </c>
      <c r="I4" s="66" t="s">
        <v>176</v>
      </c>
      <c r="J4" t="s">
        <v>11</v>
      </c>
      <c r="K4" s="66" t="s">
        <v>176</v>
      </c>
      <c r="L4" t="s">
        <v>12</v>
      </c>
      <c r="M4" s="66" t="s">
        <v>176</v>
      </c>
      <c r="N4" t="s">
        <v>13</v>
      </c>
      <c r="O4" s="66" t="s">
        <v>176</v>
      </c>
      <c r="P4" t="s">
        <v>14</v>
      </c>
      <c r="Q4" s="66" t="s">
        <v>176</v>
      </c>
    </row>
    <row r="5" spans="1:17" x14ac:dyDescent="0.15">
      <c r="A5" t="s">
        <v>16</v>
      </c>
      <c r="B5" s="76">
        <v>4</v>
      </c>
      <c r="C5" s="76"/>
      <c r="D5" s="76">
        <v>11</v>
      </c>
      <c r="E5" s="76"/>
      <c r="F5" s="76">
        <v>10</v>
      </c>
      <c r="G5" s="76"/>
      <c r="H5" s="76">
        <v>7</v>
      </c>
      <c r="I5" s="76"/>
      <c r="J5" s="76">
        <v>5</v>
      </c>
      <c r="K5" s="76"/>
      <c r="L5" s="76">
        <v>14</v>
      </c>
      <c r="M5" s="76"/>
      <c r="N5" s="76">
        <v>5</v>
      </c>
      <c r="O5" s="76"/>
      <c r="P5" s="76">
        <v>4</v>
      </c>
      <c r="Q5" s="76"/>
    </row>
    <row r="6" spans="1:17" ht="16" x14ac:dyDescent="0.2">
      <c r="A6" t="s">
        <v>58</v>
      </c>
      <c r="B6" s="76">
        <v>0.9</v>
      </c>
      <c r="C6" s="76">
        <v>0.4</v>
      </c>
      <c r="D6" s="76">
        <v>0.57999999999999996</v>
      </c>
      <c r="E6" s="76">
        <v>0.25</v>
      </c>
      <c r="F6" s="77">
        <v>0.7</v>
      </c>
      <c r="G6" s="76">
        <v>0.24</v>
      </c>
      <c r="H6" s="76">
        <v>0.5</v>
      </c>
      <c r="I6" s="76">
        <v>0.4</v>
      </c>
      <c r="J6" s="76">
        <v>0.73</v>
      </c>
      <c r="K6" s="76">
        <v>0.17</v>
      </c>
      <c r="L6" s="76">
        <v>0.5</v>
      </c>
      <c r="M6" s="76">
        <v>0.3</v>
      </c>
      <c r="N6" s="76">
        <v>0.7</v>
      </c>
      <c r="O6" s="76">
        <v>0.3</v>
      </c>
      <c r="P6" s="76">
        <v>0.95</v>
      </c>
      <c r="Q6" s="76">
        <v>0.23</v>
      </c>
    </row>
    <row r="7" spans="1:17" ht="16" x14ac:dyDescent="0.2">
      <c r="A7" t="s">
        <v>57</v>
      </c>
      <c r="B7" s="66">
        <v>1.95</v>
      </c>
      <c r="C7" s="66">
        <v>0.05</v>
      </c>
      <c r="D7" s="66">
        <v>2.2400000000000002</v>
      </c>
      <c r="E7" s="66">
        <v>0.12</v>
      </c>
      <c r="F7" s="66">
        <v>2.13</v>
      </c>
      <c r="G7" s="66">
        <v>0.09</v>
      </c>
      <c r="H7" s="66">
        <v>2.15</v>
      </c>
      <c r="I7" s="66">
        <v>7.0000000000000007E-2</v>
      </c>
      <c r="J7" s="66">
        <v>2.0299999999999998</v>
      </c>
      <c r="K7" s="66">
        <v>7.0000000000000007E-2</v>
      </c>
      <c r="L7" s="66">
        <v>2.0699999999999998</v>
      </c>
      <c r="M7" s="66">
        <v>0.05</v>
      </c>
      <c r="N7" s="68">
        <v>2</v>
      </c>
      <c r="O7" s="67">
        <v>0.14000000000000001</v>
      </c>
      <c r="P7" s="66">
        <v>1.56</v>
      </c>
      <c r="Q7" s="76">
        <v>0.08</v>
      </c>
    </row>
    <row r="8" spans="1:17" ht="16" x14ac:dyDescent="0.2">
      <c r="A8" t="s">
        <v>56</v>
      </c>
      <c r="B8" s="66">
        <v>18.100000000000001</v>
      </c>
      <c r="C8" s="66">
        <v>0.5</v>
      </c>
      <c r="D8" s="66">
        <v>18.7</v>
      </c>
      <c r="E8" s="69">
        <v>1</v>
      </c>
      <c r="F8" s="66">
        <v>18.5</v>
      </c>
      <c r="G8" s="69">
        <v>1</v>
      </c>
      <c r="H8" s="66">
        <v>18.899999999999999</v>
      </c>
      <c r="I8" s="69">
        <v>1</v>
      </c>
      <c r="J8" s="66">
        <v>17.3</v>
      </c>
      <c r="K8" s="66">
        <v>0.4</v>
      </c>
      <c r="L8" s="66">
        <v>16.8</v>
      </c>
      <c r="M8" s="66">
        <v>0.5</v>
      </c>
      <c r="N8" s="66">
        <v>15.7</v>
      </c>
      <c r="O8" s="67">
        <v>0.9</v>
      </c>
      <c r="P8" s="69">
        <v>13</v>
      </c>
      <c r="Q8" s="66">
        <v>0.9</v>
      </c>
    </row>
    <row r="9" spans="1:17" ht="16" x14ac:dyDescent="0.2">
      <c r="A9" t="s">
        <v>55</v>
      </c>
      <c r="B9" s="66">
        <v>49.4</v>
      </c>
      <c r="C9" s="66">
        <v>0.3</v>
      </c>
      <c r="D9" s="66">
        <v>47.2</v>
      </c>
      <c r="E9" s="66">
        <v>1.2</v>
      </c>
      <c r="F9" s="66">
        <v>46.8</v>
      </c>
      <c r="G9" s="66">
        <v>1.4</v>
      </c>
      <c r="H9" s="66">
        <v>44.5</v>
      </c>
      <c r="I9" s="66">
        <v>0.9</v>
      </c>
      <c r="J9" s="66">
        <v>45.32</v>
      </c>
      <c r="K9" s="66">
        <v>0.18</v>
      </c>
      <c r="L9" s="66">
        <v>46.8</v>
      </c>
      <c r="M9" s="66">
        <v>0.4</v>
      </c>
      <c r="N9" s="66">
        <v>44.5</v>
      </c>
      <c r="O9" s="67">
        <v>1.5</v>
      </c>
      <c r="P9" s="69">
        <v>42</v>
      </c>
      <c r="Q9" s="66">
        <v>1.3</v>
      </c>
    </row>
    <row r="10" spans="1:17" x14ac:dyDescent="0.15">
      <c r="A10" t="s">
        <v>18</v>
      </c>
      <c r="B10" s="66">
        <v>12.7</v>
      </c>
      <c r="C10" s="66">
        <v>0.4</v>
      </c>
      <c r="D10" s="66">
        <v>15.08</v>
      </c>
      <c r="E10" s="66">
        <v>0.24</v>
      </c>
      <c r="F10" s="66">
        <v>15.5</v>
      </c>
      <c r="G10" s="66">
        <v>0.5</v>
      </c>
      <c r="H10" s="66">
        <v>16.5</v>
      </c>
      <c r="I10" s="66">
        <v>0.4</v>
      </c>
      <c r="J10" s="66">
        <v>17.100000000000001</v>
      </c>
      <c r="K10" s="66">
        <v>0.4</v>
      </c>
      <c r="L10" s="66">
        <v>16.989999999999998</v>
      </c>
      <c r="M10" s="66">
        <v>0.24</v>
      </c>
      <c r="N10" s="66">
        <v>19.899999999999999</v>
      </c>
      <c r="O10" s="67">
        <v>0.4</v>
      </c>
      <c r="P10" s="66">
        <v>23.4</v>
      </c>
      <c r="Q10" s="69">
        <v>1</v>
      </c>
    </row>
    <row r="11" spans="1:17" x14ac:dyDescent="0.15">
      <c r="A11" t="s">
        <v>4</v>
      </c>
      <c r="B11" s="66">
        <v>0.16200000000000001</v>
      </c>
      <c r="C11" s="66">
        <v>1.2999999999999999E-2</v>
      </c>
      <c r="D11" s="66">
        <v>0.17199999999999999</v>
      </c>
      <c r="E11" s="66">
        <v>2.5999999999999999E-2</v>
      </c>
      <c r="F11" s="66">
        <v>0.16800000000000001</v>
      </c>
      <c r="G11" s="66">
        <v>2.1000000000000001E-2</v>
      </c>
      <c r="H11" s="70">
        <v>0.16</v>
      </c>
      <c r="I11" s="66">
        <v>1.4999999999999999E-2</v>
      </c>
      <c r="J11" s="66">
        <v>0.17</v>
      </c>
      <c r="K11" s="66">
        <v>0.03</v>
      </c>
      <c r="L11" s="66">
        <v>0.17699999999999999</v>
      </c>
      <c r="M11" s="66">
        <v>2.5000000000000001E-2</v>
      </c>
      <c r="N11" s="66">
        <v>0.193</v>
      </c>
      <c r="O11" s="67">
        <v>2.8000000000000001E-2</v>
      </c>
      <c r="P11" s="66">
        <v>0.186</v>
      </c>
      <c r="Q11" s="66">
        <v>1.9E-2</v>
      </c>
    </row>
    <row r="12" spans="1:17" x14ac:dyDescent="0.15">
      <c r="A12" t="s">
        <v>5</v>
      </c>
      <c r="B12" s="66">
        <v>15.97</v>
      </c>
      <c r="C12" s="66">
        <v>0.28000000000000003</v>
      </c>
      <c r="D12" s="66">
        <v>14.95</v>
      </c>
      <c r="E12" s="66">
        <v>0.22</v>
      </c>
      <c r="F12" s="66">
        <v>15.37</v>
      </c>
      <c r="G12" s="66">
        <v>0.28999999999999998</v>
      </c>
      <c r="H12" s="66">
        <v>15.5</v>
      </c>
      <c r="I12" s="66">
        <v>0.3</v>
      </c>
      <c r="J12" s="66">
        <v>15.3</v>
      </c>
      <c r="K12" s="66">
        <v>0.3</v>
      </c>
      <c r="L12" s="66">
        <v>14.7</v>
      </c>
      <c r="M12" s="66">
        <v>0.3</v>
      </c>
      <c r="N12" s="66">
        <v>15.16</v>
      </c>
      <c r="O12" s="71">
        <v>0.2</v>
      </c>
      <c r="P12" s="66">
        <v>15.6</v>
      </c>
      <c r="Q12" s="66">
        <v>0.3</v>
      </c>
    </row>
    <row r="13" spans="1:17" x14ac:dyDescent="0.15">
      <c r="A13" t="s">
        <v>6</v>
      </c>
      <c r="B13" s="76">
        <v>0.33</v>
      </c>
      <c r="C13" s="66">
        <v>0.05</v>
      </c>
      <c r="D13" s="76">
        <v>0.28000000000000003</v>
      </c>
      <c r="E13" s="66">
        <v>0.04</v>
      </c>
      <c r="F13" s="76">
        <v>0.28000000000000003</v>
      </c>
      <c r="G13" s="66">
        <v>0.04</v>
      </c>
      <c r="H13" s="76">
        <v>0.26</v>
      </c>
      <c r="I13" s="66">
        <v>0.04</v>
      </c>
      <c r="J13" s="76">
        <v>0.28000000000000003</v>
      </c>
      <c r="K13" s="66">
        <v>0.04</v>
      </c>
      <c r="L13" s="76">
        <v>0.28999999999999998</v>
      </c>
      <c r="M13" s="66">
        <v>0.05</v>
      </c>
      <c r="N13" s="76">
        <v>0.28000000000000003</v>
      </c>
      <c r="O13" s="67">
        <v>0.04</v>
      </c>
      <c r="P13" s="76">
        <v>0.31</v>
      </c>
      <c r="Q13" s="66">
        <v>0.02</v>
      </c>
    </row>
    <row r="14" spans="1:17" ht="16" x14ac:dyDescent="0.2">
      <c r="A14" t="s">
        <v>59</v>
      </c>
      <c r="B14" s="76">
        <v>2.7E-2</v>
      </c>
      <c r="C14" s="66">
        <v>3.0000000000000001E-3</v>
      </c>
      <c r="D14" s="76">
        <v>2.7E-2</v>
      </c>
      <c r="E14" s="66">
        <v>1.7000000000000001E-2</v>
      </c>
      <c r="F14" s="76">
        <v>3.4000000000000002E-2</v>
      </c>
      <c r="G14" s="66">
        <v>1.4E-2</v>
      </c>
      <c r="H14" s="76">
        <v>0.02</v>
      </c>
      <c r="I14" s="66">
        <v>0.02</v>
      </c>
      <c r="J14" s="76">
        <v>2.7E-2</v>
      </c>
      <c r="K14" s="66">
        <v>8.9999999999999993E-3</v>
      </c>
      <c r="L14" s="76">
        <v>1.4999999999999999E-2</v>
      </c>
      <c r="M14" s="66">
        <v>1.7000000000000001E-2</v>
      </c>
      <c r="N14" s="76">
        <v>1.6E-2</v>
      </c>
      <c r="O14" s="67">
        <v>1.9E-2</v>
      </c>
      <c r="P14" s="76">
        <v>3.4000000000000002E-2</v>
      </c>
      <c r="Q14" s="70">
        <v>0.02</v>
      </c>
    </row>
    <row r="15" spans="1:17" x14ac:dyDescent="0.15">
      <c r="A15" t="s">
        <v>17</v>
      </c>
      <c r="B15" s="76">
        <v>99.6</v>
      </c>
      <c r="C15" s="76"/>
      <c r="D15" s="76">
        <v>99.2</v>
      </c>
      <c r="E15" s="76"/>
      <c r="F15" s="76">
        <v>99.5</v>
      </c>
      <c r="G15" s="76"/>
      <c r="H15" s="76">
        <v>98.5</v>
      </c>
      <c r="I15" s="76"/>
      <c r="J15" s="76">
        <v>98.2</v>
      </c>
      <c r="K15" s="76"/>
      <c r="L15" s="76">
        <v>98.3</v>
      </c>
      <c r="M15" s="76"/>
      <c r="N15" s="76">
        <v>98.5</v>
      </c>
      <c r="O15" s="76"/>
      <c r="P15" s="76">
        <v>97.2</v>
      </c>
      <c r="Q15" s="76"/>
    </row>
    <row r="17" spans="1:1" x14ac:dyDescent="0.15">
      <c r="A17" s="75" t="s">
        <v>158</v>
      </c>
    </row>
    <row r="18" spans="1:1" x14ac:dyDescent="0.15">
      <c r="A18" s="74" t="s">
        <v>177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100"/>
  <sheetViews>
    <sheetView workbookViewId="0">
      <pane xSplit="1" ySplit="2" topLeftCell="B3" activePane="bottomRight" state="frozen"/>
      <selection pane="topRight" activeCell="B1" sqref="B1"/>
      <selection pane="bottomLeft" activeCell="A2" sqref="A2"/>
      <selection pane="bottomRight" activeCell="H1" sqref="H1:O1"/>
    </sheetView>
  </sheetViews>
  <sheetFormatPr baseColWidth="10" defaultColWidth="9" defaultRowHeight="15" x14ac:dyDescent="0.2"/>
  <cols>
    <col min="1" max="1" width="16.6640625" style="1" bestFit="1" customWidth="1"/>
    <col min="2" max="2" width="8.6640625" style="1" bestFit="1" customWidth="1"/>
    <col min="3" max="14" width="9" style="1"/>
    <col min="15" max="15" width="11.6640625" style="1" customWidth="1"/>
    <col min="16" max="16" width="11.5" style="1" customWidth="1"/>
    <col min="17" max="17" width="12.1640625" style="1" customWidth="1"/>
    <col min="18" max="18" width="11.6640625" style="1" customWidth="1"/>
    <col min="19" max="19" width="9" style="1"/>
    <col min="20" max="20" width="16.1640625" style="1" customWidth="1"/>
    <col min="21" max="16384" width="9" style="1"/>
  </cols>
  <sheetData>
    <row r="1" spans="1:59" ht="16" x14ac:dyDescent="0.2">
      <c r="A1" s="10" t="s">
        <v>157</v>
      </c>
      <c r="H1" s="81" t="s">
        <v>178</v>
      </c>
      <c r="O1" s="81" t="s">
        <v>179</v>
      </c>
      <c r="W1" s="1" t="s">
        <v>60</v>
      </c>
      <c r="X1" s="2">
        <v>60.09</v>
      </c>
      <c r="Y1" s="2">
        <v>79.88</v>
      </c>
      <c r="Z1" s="2">
        <v>101.96</v>
      </c>
      <c r="AA1" s="2">
        <v>151.99</v>
      </c>
      <c r="AB1" s="3">
        <v>71.849999999999994</v>
      </c>
      <c r="AC1" s="3">
        <v>70.930000000000007</v>
      </c>
      <c r="AD1" s="2">
        <v>40.31</v>
      </c>
      <c r="AE1" s="3">
        <v>56.08</v>
      </c>
      <c r="AF1" s="3">
        <v>74.69</v>
      </c>
      <c r="AI1" s="1" t="s">
        <v>61</v>
      </c>
    </row>
    <row r="2" spans="1:59" ht="46" x14ac:dyDescent="0.2">
      <c r="A2" s="9" t="s">
        <v>62</v>
      </c>
      <c r="B2" s="9" t="s">
        <v>16</v>
      </c>
      <c r="C2" s="9" t="s">
        <v>63</v>
      </c>
      <c r="D2" s="9" t="s">
        <v>64</v>
      </c>
      <c r="E2" s="9" t="s">
        <v>65</v>
      </c>
      <c r="F2" s="9" t="s">
        <v>66</v>
      </c>
      <c r="G2" s="9" t="s">
        <v>67</v>
      </c>
      <c r="H2" s="9" t="s">
        <v>68</v>
      </c>
      <c r="I2" s="9" t="s">
        <v>69</v>
      </c>
      <c r="J2" s="9" t="s">
        <v>70</v>
      </c>
      <c r="K2" s="9" t="s">
        <v>71</v>
      </c>
      <c r="L2" s="48" t="s">
        <v>139</v>
      </c>
      <c r="M2" s="9" t="s">
        <v>72</v>
      </c>
      <c r="O2" s="8" t="s">
        <v>101</v>
      </c>
      <c r="P2" s="4" t="s">
        <v>100</v>
      </c>
      <c r="Q2" s="4" t="s">
        <v>73</v>
      </c>
      <c r="R2" s="5" t="s">
        <v>74</v>
      </c>
      <c r="S2" s="5"/>
      <c r="T2" s="7" t="s">
        <v>99</v>
      </c>
      <c r="X2" s="1" t="s">
        <v>26</v>
      </c>
      <c r="Y2" s="1" t="s">
        <v>28</v>
      </c>
      <c r="Z2" s="1" t="s">
        <v>31</v>
      </c>
      <c r="AA2" s="1" t="s">
        <v>32</v>
      </c>
      <c r="AB2" s="1" t="s">
        <v>35</v>
      </c>
      <c r="AC2" s="1" t="s">
        <v>37</v>
      </c>
      <c r="AD2" s="1" t="s">
        <v>39</v>
      </c>
      <c r="AE2" s="1" t="s">
        <v>40</v>
      </c>
      <c r="AF2" s="1" t="s">
        <v>75</v>
      </c>
      <c r="AG2" s="1" t="s">
        <v>72</v>
      </c>
      <c r="AI2" s="1" t="s">
        <v>26</v>
      </c>
      <c r="AJ2" s="1" t="s">
        <v>28</v>
      </c>
      <c r="AK2" s="1" t="s">
        <v>31</v>
      </c>
      <c r="AL2" s="1" t="s">
        <v>32</v>
      </c>
      <c r="AM2" s="1" t="s">
        <v>35</v>
      </c>
      <c r="AN2" s="1" t="s">
        <v>37</v>
      </c>
      <c r="AO2" s="1" t="s">
        <v>39</v>
      </c>
      <c r="AP2" s="1" t="s">
        <v>40</v>
      </c>
      <c r="AQ2" s="1" t="s">
        <v>75</v>
      </c>
      <c r="AR2" s="1" t="s">
        <v>72</v>
      </c>
      <c r="AT2" s="1" t="s">
        <v>76</v>
      </c>
      <c r="AU2" s="1" t="s">
        <v>77</v>
      </c>
    </row>
    <row r="3" spans="1:59" ht="16" thickBot="1" x14ac:dyDescent="0.25">
      <c r="A3" s="11">
        <v>42588</v>
      </c>
      <c r="B3" s="11" t="s">
        <v>148</v>
      </c>
      <c r="C3" s="9"/>
      <c r="D3" s="9"/>
      <c r="E3" s="9"/>
      <c r="F3" s="9"/>
      <c r="G3" s="9"/>
      <c r="H3" s="9"/>
      <c r="I3" s="9"/>
      <c r="J3" s="9"/>
      <c r="K3" s="9"/>
      <c r="L3" s="9"/>
      <c r="M3" s="9"/>
      <c r="N3" s="9"/>
      <c r="O3" s="12"/>
      <c r="P3" s="12"/>
      <c r="Q3" s="12"/>
      <c r="R3" s="12"/>
      <c r="S3" s="12"/>
      <c r="T3" s="12"/>
    </row>
    <row r="4" spans="1:59" x14ac:dyDescent="0.2">
      <c r="A4" s="13" t="s">
        <v>78</v>
      </c>
      <c r="B4" s="14"/>
      <c r="C4" s="14"/>
      <c r="D4" s="14"/>
      <c r="E4" s="14"/>
      <c r="F4" s="14"/>
      <c r="G4" s="14"/>
      <c r="H4" s="14"/>
      <c r="I4" s="14"/>
      <c r="J4" s="14"/>
      <c r="K4" s="14"/>
      <c r="L4" s="14"/>
      <c r="M4" s="15"/>
      <c r="N4" s="9"/>
      <c r="O4" s="13"/>
      <c r="P4" s="14"/>
      <c r="Q4" s="14"/>
      <c r="R4" s="15"/>
      <c r="S4" s="12"/>
      <c r="T4" s="16"/>
    </row>
    <row r="5" spans="1:59" x14ac:dyDescent="0.2">
      <c r="A5" s="17" t="s">
        <v>79</v>
      </c>
      <c r="B5" s="12"/>
      <c r="C5" s="12"/>
      <c r="D5" s="12"/>
      <c r="E5" s="12"/>
      <c r="F5" s="12"/>
      <c r="G5" s="12"/>
      <c r="H5" s="12"/>
      <c r="I5" s="12"/>
      <c r="J5" s="12"/>
      <c r="K5" s="12"/>
      <c r="L5" s="12"/>
      <c r="M5" s="18"/>
      <c r="N5" s="9"/>
      <c r="O5" s="17"/>
      <c r="P5" s="12"/>
      <c r="Q5" s="12"/>
      <c r="R5" s="18"/>
      <c r="S5" s="12"/>
      <c r="T5" s="19"/>
    </row>
    <row r="6" spans="1:59" x14ac:dyDescent="0.2">
      <c r="A6" s="17" t="s">
        <v>80</v>
      </c>
      <c r="B6" s="12">
        <v>3</v>
      </c>
      <c r="C6" s="53">
        <v>0.13986733333333334</v>
      </c>
      <c r="D6" s="53">
        <v>7.2365333333333337E-2</v>
      </c>
      <c r="E6" s="53">
        <v>53.035899999999998</v>
      </c>
      <c r="F6" s="53">
        <v>14.624000000000001</v>
      </c>
      <c r="G6" s="53">
        <v>11.272233333333332</v>
      </c>
      <c r="H6" s="53">
        <v>0.11535666666666666</v>
      </c>
      <c r="I6" s="53">
        <v>18.544166666666666</v>
      </c>
      <c r="J6" s="53">
        <v>4.5886666666666671E-3</v>
      </c>
      <c r="K6" s="53">
        <v>1.8030000000000001E-3</v>
      </c>
      <c r="L6" s="53">
        <v>0.29847766666666664</v>
      </c>
      <c r="M6" s="54">
        <f>SUM(C6:L6)</f>
        <v>98.10875866666666</v>
      </c>
      <c r="N6" s="9"/>
      <c r="O6" s="20">
        <f t="shared" ref="O6:O12" si="0">AT6/(SUM(AT6:AU6))</f>
        <v>-9.3003273931404988E-4</v>
      </c>
      <c r="P6" s="21">
        <v>5.8000000000000003E-2</v>
      </c>
      <c r="Q6" s="21">
        <f>P6-O6</f>
        <v>5.8930032739314055E-2</v>
      </c>
      <c r="R6" s="22">
        <f t="shared" ref="R6:R12" si="1">AL6/(AL6+AK6)</f>
        <v>0.15609973639165906</v>
      </c>
      <c r="S6" s="23"/>
      <c r="T6" s="24">
        <f>R$24+R$23*R6+O6</f>
        <v>6.7300507708232704E-2</v>
      </c>
      <c r="X6" s="6">
        <f t="shared" ref="X6:X12" si="2">C6/X$1</f>
        <v>2.3276307760581351E-3</v>
      </c>
      <c r="Y6" s="6">
        <f t="shared" ref="Y6:Y12" si="3">D6/Y$1</f>
        <v>9.0592555499916546E-4</v>
      </c>
      <c r="Z6" s="6">
        <f t="shared" ref="Z6:Z12" si="4">2*E6/Z$1</f>
        <v>1.0403275794429188</v>
      </c>
      <c r="AA6" s="6">
        <f t="shared" ref="AA6:AA12" si="5">2*F6/AA$1</f>
        <v>0.19243371274425949</v>
      </c>
      <c r="AB6" s="6">
        <f t="shared" ref="AB6:AB12" si="6">G6/AB$1</f>
        <v>0.15688564138250985</v>
      </c>
      <c r="AC6" s="6">
        <f t="shared" ref="AC6:AC12" si="7">H6/AC$1</f>
        <v>1.6263452229898019E-3</v>
      </c>
      <c r="AD6" s="6">
        <f t="shared" ref="AD6:AD12" si="8">I6/AD$1</f>
        <v>0.46003886545935663</v>
      </c>
      <c r="AE6" s="6">
        <f t="shared" ref="AE6:AE12" si="9">J6/AE$1</f>
        <v>8.1823585354255836E-5</v>
      </c>
      <c r="AF6" s="6">
        <f t="shared" ref="AF6:AF12" si="10">L6/AF$1</f>
        <v>3.9962199312714771E-3</v>
      </c>
      <c r="AG6" s="6">
        <f>SUM(X6:AF6)</f>
        <v>1.8586237440997178</v>
      </c>
      <c r="AH6" s="6"/>
      <c r="AI6" s="6">
        <f t="shared" ref="AI6:AI12" si="11">3*X6/$AG6</f>
        <v>3.7570230932117928E-3</v>
      </c>
      <c r="AJ6" s="6">
        <f t="shared" ref="AJ6:AJ12" si="12">3*Y6/$AG6</f>
        <v>1.4622522033441124E-3</v>
      </c>
      <c r="AK6" s="6">
        <f t="shared" ref="AK6:AK12" si="13">3*Z6/$AG6</f>
        <v>1.6791901794198272</v>
      </c>
      <c r="AL6" s="6">
        <f t="shared" ref="AL6:AL12" si="14">3*AA6/$AG6</f>
        <v>0.31060678099343464</v>
      </c>
      <c r="AM6" s="6">
        <f t="shared" ref="AM6:AM12" si="15">3*AB6/$AG6</f>
        <v>0.25322872670794749</v>
      </c>
      <c r="AN6" s="6">
        <f t="shared" ref="AN6:AN12" si="16">3*AC6/$AG6</f>
        <v>2.6250798121234156E-3</v>
      </c>
      <c r="AO6" s="6">
        <f t="shared" ref="AO6:AO12" si="17">3*AD6/$AG6</f>
        <v>0.74254759779073642</v>
      </c>
      <c r="AP6" s="6">
        <f t="shared" ref="AP6:AP12" si="18">3*AE6/$AG6</f>
        <v>1.3207124725594685E-4</v>
      </c>
      <c r="AQ6" s="6">
        <f t="shared" ref="AQ6:AQ12" si="19">3*AF6/$AG6</f>
        <v>6.4502887321185665E-3</v>
      </c>
      <c r="AR6" s="1">
        <f t="shared" ref="AR6:AR12" si="20">SUM(AI6:AQ6)</f>
        <v>2.9999999999999996</v>
      </c>
      <c r="AT6" s="6">
        <f t="shared" ref="AT6:AT12" si="21">-1*((AI6+AJ6)*4+(AK6+AL6)*3+SUM(AM6:AP6,AQ6)*2-8)</f>
        <v>-2.3551100637320133E-4</v>
      </c>
      <c r="AU6" s="6">
        <f t="shared" ref="AU6:AU12" si="22">AM6-AT6</f>
        <v>0.25346423771432069</v>
      </c>
      <c r="AX6" s="52">
        <f>ROUND(C6,2)</f>
        <v>0.14000000000000001</v>
      </c>
      <c r="AY6" s="52">
        <f t="shared" ref="AY6:BG12" si="23">ROUND(D6,2)</f>
        <v>7.0000000000000007E-2</v>
      </c>
      <c r="AZ6" s="52">
        <f t="shared" si="23"/>
        <v>53.04</v>
      </c>
      <c r="BA6" s="52">
        <f t="shared" si="23"/>
        <v>14.62</v>
      </c>
      <c r="BB6" s="52">
        <f t="shared" si="23"/>
        <v>11.27</v>
      </c>
      <c r="BC6" s="52">
        <f t="shared" si="23"/>
        <v>0.12</v>
      </c>
      <c r="BD6" s="52">
        <f t="shared" si="23"/>
        <v>18.54</v>
      </c>
      <c r="BE6" s="52">
        <f t="shared" si="23"/>
        <v>0</v>
      </c>
      <c r="BF6" s="52">
        <f t="shared" si="23"/>
        <v>0</v>
      </c>
      <c r="BG6" s="52">
        <f t="shared" si="23"/>
        <v>0.3</v>
      </c>
    </row>
    <row r="7" spans="1:59" x14ac:dyDescent="0.2">
      <c r="A7" s="17" t="s">
        <v>81</v>
      </c>
      <c r="B7" s="12">
        <v>3</v>
      </c>
      <c r="C7" s="53">
        <v>0.21197233333333332</v>
      </c>
      <c r="D7" s="53">
        <v>0.47878166666666666</v>
      </c>
      <c r="E7" s="53">
        <v>43.7286</v>
      </c>
      <c r="F7" s="53">
        <v>21.051199999999998</v>
      </c>
      <c r="G7" s="53">
        <v>14.914533333333333</v>
      </c>
      <c r="H7" s="53">
        <v>0.12261533333333334</v>
      </c>
      <c r="I7" s="53">
        <v>17.800933333333333</v>
      </c>
      <c r="J7" s="53">
        <v>1.8883333333333332E-3</v>
      </c>
      <c r="K7" s="53">
        <v>8.4346666666666667E-3</v>
      </c>
      <c r="L7" s="53">
        <v>0.26544166666666663</v>
      </c>
      <c r="M7" s="54">
        <f t="shared" ref="M7:M12" si="24">SUM(C7:L7)</f>
        <v>98.584400666666653</v>
      </c>
      <c r="N7" s="9"/>
      <c r="O7" s="20">
        <f t="shared" si="0"/>
        <v>0.21861407851151782</v>
      </c>
      <c r="P7" s="21">
        <v>0.28000000000000003</v>
      </c>
      <c r="Q7" s="21">
        <f>P7-O7</f>
        <v>6.1385921488482209E-2</v>
      </c>
      <c r="R7" s="22">
        <f t="shared" si="1"/>
        <v>0.24410962823286597</v>
      </c>
      <c r="S7" s="23"/>
      <c r="T7" s="24">
        <f t="shared" ref="T7:T11" si="25">R$24+R$23*R7+O7</f>
        <v>0.2860688502727991</v>
      </c>
      <c r="X7" s="6">
        <f t="shared" si="2"/>
        <v>3.5275808509458032E-3</v>
      </c>
      <c r="Y7" s="6">
        <f t="shared" si="3"/>
        <v>5.9937614755466535E-3</v>
      </c>
      <c r="Z7" s="6">
        <f t="shared" si="4"/>
        <v>0.8577599058454296</v>
      </c>
      <c r="AA7" s="6">
        <f t="shared" si="5"/>
        <v>0.27700769787486013</v>
      </c>
      <c r="AB7" s="6">
        <f t="shared" si="6"/>
        <v>0.2075787520296915</v>
      </c>
      <c r="AC7" s="6">
        <f t="shared" si="7"/>
        <v>1.7286808590629258E-3</v>
      </c>
      <c r="AD7" s="6">
        <f t="shared" si="8"/>
        <v>0.44160092615562718</v>
      </c>
      <c r="AE7" s="6">
        <f t="shared" si="9"/>
        <v>3.3672135045173563E-5</v>
      </c>
      <c r="AF7" s="6">
        <f t="shared" si="10"/>
        <v>3.5539117240148163E-3</v>
      </c>
      <c r="AG7" s="6">
        <f t="shared" ref="AG7:AG12" si="26">SUM(X7:AF7)</f>
        <v>1.7987848889502238</v>
      </c>
      <c r="AH7" s="6"/>
      <c r="AI7" s="6">
        <f t="shared" si="11"/>
        <v>5.8832729904761041E-3</v>
      </c>
      <c r="AJ7" s="6">
        <f t="shared" si="12"/>
        <v>9.9963506126259996E-3</v>
      </c>
      <c r="AK7" s="6">
        <f t="shared" si="13"/>
        <v>1.4305655630885705</v>
      </c>
      <c r="AL7" s="6">
        <f t="shared" si="14"/>
        <v>0.46199136913450939</v>
      </c>
      <c r="AM7" s="6">
        <f t="shared" si="15"/>
        <v>0.3461982919216679</v>
      </c>
      <c r="AN7" s="6">
        <f t="shared" si="16"/>
        <v>2.883081022664899E-3</v>
      </c>
      <c r="AO7" s="6">
        <f t="shared" si="17"/>
        <v>0.73649872567032759</v>
      </c>
      <c r="AP7" s="6">
        <f t="shared" si="18"/>
        <v>5.6158135281242087E-5</v>
      </c>
      <c r="AQ7" s="6">
        <f t="shared" si="19"/>
        <v>5.9271874238762748E-3</v>
      </c>
      <c r="AR7" s="1">
        <f t="shared" si="20"/>
        <v>2.9999999999999996</v>
      </c>
      <c r="AT7" s="6">
        <f t="shared" si="21"/>
        <v>7.5683820570716875E-2</v>
      </c>
      <c r="AU7" s="6">
        <f t="shared" si="22"/>
        <v>0.27051447135095102</v>
      </c>
      <c r="AX7" s="52">
        <f t="shared" ref="AX7:AX12" si="27">ROUND(C7,2)</f>
        <v>0.21</v>
      </c>
      <c r="AY7" s="52">
        <f t="shared" si="23"/>
        <v>0.48</v>
      </c>
      <c r="AZ7" s="52">
        <f t="shared" si="23"/>
        <v>43.73</v>
      </c>
      <c r="BA7" s="52">
        <f t="shared" si="23"/>
        <v>21.05</v>
      </c>
      <c r="BB7" s="52">
        <f t="shared" si="23"/>
        <v>14.91</v>
      </c>
      <c r="BC7" s="52">
        <f t="shared" si="23"/>
        <v>0.12</v>
      </c>
      <c r="BD7" s="52">
        <f t="shared" si="23"/>
        <v>17.8</v>
      </c>
      <c r="BE7" s="52">
        <f t="shared" si="23"/>
        <v>0</v>
      </c>
      <c r="BF7" s="52">
        <f t="shared" si="23"/>
        <v>0.01</v>
      </c>
      <c r="BG7" s="52">
        <f t="shared" si="23"/>
        <v>0.27</v>
      </c>
    </row>
    <row r="8" spans="1:59" x14ac:dyDescent="0.2">
      <c r="A8" s="17" t="s">
        <v>82</v>
      </c>
      <c r="B8" s="12">
        <v>3</v>
      </c>
      <c r="C8" s="53">
        <v>0.13439133333333333</v>
      </c>
      <c r="D8" s="53">
        <v>5.2500666666666661E-2</v>
      </c>
      <c r="E8" s="53">
        <v>53.024133333333339</v>
      </c>
      <c r="F8" s="53">
        <v>12.275599999999999</v>
      </c>
      <c r="G8" s="53">
        <v>13.974233333333336</v>
      </c>
      <c r="H8" s="53">
        <v>0.11817766666666667</v>
      </c>
      <c r="I8" s="53">
        <v>19.446133333333332</v>
      </c>
      <c r="J8" s="53">
        <v>3.0270333333333333E-2</v>
      </c>
      <c r="K8" s="53">
        <v>2.267333333333333E-3</v>
      </c>
      <c r="L8" s="53">
        <v>0.39479899999999996</v>
      </c>
      <c r="M8" s="54">
        <f t="shared" si="24"/>
        <v>99.452506333333346</v>
      </c>
      <c r="N8" s="9"/>
      <c r="O8" s="20">
        <f t="shared" si="0"/>
        <v>0.26666559208519308</v>
      </c>
      <c r="P8" s="21">
        <v>0.32</v>
      </c>
      <c r="Q8" s="21">
        <f t="shared" ref="Q8:Q12" si="28">P8-O8</f>
        <v>5.3334407914806925E-2</v>
      </c>
      <c r="R8" s="22">
        <f t="shared" si="1"/>
        <v>0.13442730967073804</v>
      </c>
      <c r="S8" s="23"/>
      <c r="T8" s="24">
        <f t="shared" si="25"/>
        <v>0.33508716549112372</v>
      </c>
      <c r="X8" s="6">
        <f t="shared" si="2"/>
        <v>2.236500804349032E-3</v>
      </c>
      <c r="Y8" s="6">
        <f t="shared" si="3"/>
        <v>6.572441996327825E-4</v>
      </c>
      <c r="Z8" s="6">
        <f t="shared" si="4"/>
        <v>1.0400967699751538</v>
      </c>
      <c r="AA8" s="6">
        <f t="shared" si="5"/>
        <v>0.16153167971577076</v>
      </c>
      <c r="AB8" s="6">
        <f t="shared" si="6"/>
        <v>0.1944917652516818</v>
      </c>
      <c r="AC8" s="6">
        <f t="shared" si="7"/>
        <v>1.6661168287983455E-3</v>
      </c>
      <c r="AD8" s="6">
        <f t="shared" si="8"/>
        <v>0.48241462002811536</v>
      </c>
      <c r="AE8" s="6">
        <f t="shared" si="9"/>
        <v>5.3977056585829768E-4</v>
      </c>
      <c r="AF8" s="6">
        <f t="shared" si="10"/>
        <v>5.2858347837729273E-3</v>
      </c>
      <c r="AG8" s="6">
        <f t="shared" si="26"/>
        <v>1.8889203021531331</v>
      </c>
      <c r="AH8" s="6"/>
      <c r="AI8" s="6">
        <f t="shared" si="11"/>
        <v>3.5520304405639038E-3</v>
      </c>
      <c r="AJ8" s="6">
        <f t="shared" si="12"/>
        <v>1.0438410750579676E-3</v>
      </c>
      <c r="AK8" s="6">
        <f t="shared" si="13"/>
        <v>1.6518909275148983</v>
      </c>
      <c r="AL8" s="6">
        <f t="shared" si="14"/>
        <v>0.25654604834038497</v>
      </c>
      <c r="AM8" s="6">
        <f t="shared" si="15"/>
        <v>0.30889354891784293</v>
      </c>
      <c r="AN8" s="6">
        <f t="shared" si="16"/>
        <v>2.6461415448272444E-3</v>
      </c>
      <c r="AO8" s="6">
        <f t="shared" si="17"/>
        <v>0.76617518401102935</v>
      </c>
      <c r="AP8" s="6">
        <f t="shared" si="18"/>
        <v>8.572684065754813E-4</v>
      </c>
      <c r="AQ8" s="6">
        <f t="shared" si="19"/>
        <v>8.3950097488195811E-3</v>
      </c>
      <c r="AR8" s="1">
        <f t="shared" si="20"/>
        <v>2.9999999999999996</v>
      </c>
      <c r="AT8" s="6">
        <f t="shared" si="21"/>
        <v>8.2371281113473138E-2</v>
      </c>
      <c r="AU8" s="6">
        <f t="shared" si="22"/>
        <v>0.22652226780436979</v>
      </c>
      <c r="AX8" s="52">
        <f t="shared" si="27"/>
        <v>0.13</v>
      </c>
      <c r="AY8" s="52">
        <f t="shared" si="23"/>
        <v>0.05</v>
      </c>
      <c r="AZ8" s="52">
        <f t="shared" si="23"/>
        <v>53.02</v>
      </c>
      <c r="BA8" s="52">
        <f t="shared" si="23"/>
        <v>12.28</v>
      </c>
      <c r="BB8" s="52">
        <f t="shared" si="23"/>
        <v>13.97</v>
      </c>
      <c r="BC8" s="52">
        <f t="shared" si="23"/>
        <v>0.12</v>
      </c>
      <c r="BD8" s="52">
        <f t="shared" si="23"/>
        <v>19.45</v>
      </c>
      <c r="BE8" s="52">
        <f t="shared" si="23"/>
        <v>0.03</v>
      </c>
      <c r="BF8" s="52">
        <f t="shared" si="23"/>
        <v>0</v>
      </c>
      <c r="BG8" s="52">
        <f t="shared" si="23"/>
        <v>0.39</v>
      </c>
    </row>
    <row r="9" spans="1:59" x14ac:dyDescent="0.2">
      <c r="A9" s="17" t="s">
        <v>83</v>
      </c>
      <c r="B9" s="12">
        <v>3</v>
      </c>
      <c r="C9" s="53">
        <v>0.12320199999999999</v>
      </c>
      <c r="D9" s="53">
        <v>6.8682333333333331E-2</v>
      </c>
      <c r="E9" s="53">
        <v>22.77643333333333</v>
      </c>
      <c r="F9" s="53">
        <v>47.0246</v>
      </c>
      <c r="G9" s="53">
        <v>15.639966666666666</v>
      </c>
      <c r="H9" s="53">
        <v>0.24163566666666667</v>
      </c>
      <c r="I9" s="53">
        <v>14.555566666666666</v>
      </c>
      <c r="J9" s="53">
        <v>2.8960333333333334E-2</v>
      </c>
      <c r="K9" s="53">
        <v>6.9369999999999996E-3</v>
      </c>
      <c r="L9" s="53">
        <v>0.14173333333333332</v>
      </c>
      <c r="M9" s="54">
        <f t="shared" si="24"/>
        <v>100.60771733333333</v>
      </c>
      <c r="N9" s="9"/>
      <c r="O9" s="20">
        <f t="shared" si="0"/>
        <v>0.14084517073938255</v>
      </c>
      <c r="P9" s="21">
        <v>0.2</v>
      </c>
      <c r="Q9" s="21">
        <f t="shared" si="28"/>
        <v>5.9154829260617464E-2</v>
      </c>
      <c r="R9" s="22">
        <f t="shared" si="1"/>
        <v>0.58071527279008539</v>
      </c>
      <c r="S9" s="23"/>
      <c r="T9" s="24">
        <f t="shared" si="25"/>
        <v>0.20533291103175988</v>
      </c>
      <c r="X9" s="6">
        <f t="shared" si="2"/>
        <v>2.0502912298219337E-3</v>
      </c>
      <c r="Y9" s="6">
        <f t="shared" si="3"/>
        <v>8.5981889500918042E-4</v>
      </c>
      <c r="Z9" s="6">
        <f t="shared" si="4"/>
        <v>0.44677193670720539</v>
      </c>
      <c r="AA9" s="6">
        <f t="shared" si="5"/>
        <v>0.61878544641094801</v>
      </c>
      <c r="AB9" s="6">
        <f t="shared" si="6"/>
        <v>0.21767524936209698</v>
      </c>
      <c r="AC9" s="6">
        <f t="shared" si="7"/>
        <v>3.4066779453921702E-3</v>
      </c>
      <c r="AD9" s="6">
        <f t="shared" si="8"/>
        <v>0.36109071363598771</v>
      </c>
      <c r="AE9" s="6">
        <f t="shared" si="9"/>
        <v>5.1641107941036613E-4</v>
      </c>
      <c r="AF9" s="6">
        <f t="shared" si="10"/>
        <v>1.897621279064578E-3</v>
      </c>
      <c r="AG9" s="6">
        <f t="shared" si="26"/>
        <v>1.6530541665449365</v>
      </c>
      <c r="AH9" s="6"/>
      <c r="AI9" s="6">
        <f t="shared" si="11"/>
        <v>3.7209147854615062E-3</v>
      </c>
      <c r="AJ9" s="6">
        <f t="shared" si="12"/>
        <v>1.5604187311168919E-3</v>
      </c>
      <c r="AK9" s="6">
        <f t="shared" si="13"/>
        <v>0.81081179143876592</v>
      </c>
      <c r="AL9" s="6">
        <f t="shared" si="14"/>
        <v>1.122985790062059</v>
      </c>
      <c r="AM9" s="6">
        <f t="shared" si="15"/>
        <v>0.39504195404025139</v>
      </c>
      <c r="AN9" s="6">
        <f t="shared" si="16"/>
        <v>6.1825160016005373E-3</v>
      </c>
      <c r="AO9" s="6">
        <f t="shared" si="17"/>
        <v>0.65531557454775968</v>
      </c>
      <c r="AP9" s="6">
        <f t="shared" si="18"/>
        <v>9.3719447891363707E-4</v>
      </c>
      <c r="AQ9" s="6">
        <f t="shared" si="19"/>
        <v>3.4438459140709466E-3</v>
      </c>
      <c r="AR9" s="1">
        <f t="shared" si="20"/>
        <v>2.9999999999999996</v>
      </c>
      <c r="AT9" s="6">
        <f t="shared" si="21"/>
        <v>5.5639751466018517E-2</v>
      </c>
      <c r="AU9" s="6">
        <f t="shared" si="22"/>
        <v>0.33940220257423287</v>
      </c>
      <c r="AX9" s="52">
        <f t="shared" si="27"/>
        <v>0.12</v>
      </c>
      <c r="AY9" s="52">
        <f t="shared" si="23"/>
        <v>7.0000000000000007E-2</v>
      </c>
      <c r="AZ9" s="52">
        <f t="shared" si="23"/>
        <v>22.78</v>
      </c>
      <c r="BA9" s="52">
        <f t="shared" si="23"/>
        <v>47.02</v>
      </c>
      <c r="BB9" s="52">
        <f t="shared" si="23"/>
        <v>15.64</v>
      </c>
      <c r="BC9" s="52">
        <f t="shared" si="23"/>
        <v>0.24</v>
      </c>
      <c r="BD9" s="52">
        <f t="shared" si="23"/>
        <v>14.56</v>
      </c>
      <c r="BE9" s="52">
        <f t="shared" si="23"/>
        <v>0.03</v>
      </c>
      <c r="BF9" s="52">
        <f t="shared" si="23"/>
        <v>0.01</v>
      </c>
      <c r="BG9" s="52">
        <f t="shared" si="23"/>
        <v>0.14000000000000001</v>
      </c>
    </row>
    <row r="10" spans="1:59" x14ac:dyDescent="0.2">
      <c r="A10" s="17" t="s">
        <v>84</v>
      </c>
      <c r="B10" s="12">
        <v>3</v>
      </c>
      <c r="C10" s="53">
        <v>7.5570999999999999E-2</v>
      </c>
      <c r="D10" s="53">
        <v>0.18815233333333334</v>
      </c>
      <c r="E10" s="53">
        <v>38.680599999999998</v>
      </c>
      <c r="F10" s="53">
        <v>30.573566666666665</v>
      </c>
      <c r="G10" s="53">
        <v>12.530066666666665</v>
      </c>
      <c r="H10" s="53">
        <v>0.15487333333333334</v>
      </c>
      <c r="I10" s="53">
        <v>17.996566666666666</v>
      </c>
      <c r="J10" s="53">
        <v>5.6276666666666662E-3</v>
      </c>
      <c r="K10" s="53">
        <v>1.3536666666666664E-3</v>
      </c>
      <c r="L10" s="53">
        <v>0.229793</v>
      </c>
      <c r="M10" s="54">
        <f t="shared" si="24"/>
        <v>100.43617099999999</v>
      </c>
      <c r="N10" s="9"/>
      <c r="O10" s="20">
        <f t="shared" si="0"/>
        <v>0.14700600952843171</v>
      </c>
      <c r="P10" s="21">
        <v>0.18</v>
      </c>
      <c r="Q10" s="21">
        <f t="shared" si="28"/>
        <v>3.2993990471568285E-2</v>
      </c>
      <c r="R10" s="22">
        <f t="shared" si="1"/>
        <v>0.34650524965916868</v>
      </c>
      <c r="S10" s="23"/>
      <c r="T10" s="24">
        <f t="shared" si="25"/>
        <v>0.21355820869189024</v>
      </c>
      <c r="X10" s="6">
        <f t="shared" si="2"/>
        <v>1.2576302213346646E-3</v>
      </c>
      <c r="Y10" s="6">
        <f t="shared" si="3"/>
        <v>2.3554373226506429E-3</v>
      </c>
      <c r="Z10" s="6">
        <f t="shared" si="4"/>
        <v>0.75874068262063554</v>
      </c>
      <c r="AA10" s="6">
        <f t="shared" si="5"/>
        <v>0.40231023970875274</v>
      </c>
      <c r="AB10" s="6">
        <f t="shared" si="6"/>
        <v>0.17439202041289723</v>
      </c>
      <c r="AC10" s="6">
        <f t="shared" si="7"/>
        <v>2.1834672681986934E-3</v>
      </c>
      <c r="AD10" s="6">
        <f t="shared" si="8"/>
        <v>0.44645414702720582</v>
      </c>
      <c r="AE10" s="6">
        <f t="shared" si="9"/>
        <v>1.0035068949120304E-4</v>
      </c>
      <c r="AF10" s="6">
        <f t="shared" si="10"/>
        <v>3.0766233766233767E-3</v>
      </c>
      <c r="AG10" s="6">
        <f t="shared" si="26"/>
        <v>1.7908705986477897</v>
      </c>
      <c r="AH10" s="6"/>
      <c r="AI10" s="6">
        <f t="shared" si="11"/>
        <v>2.1067354988421514E-3</v>
      </c>
      <c r="AJ10" s="6">
        <f t="shared" si="12"/>
        <v>3.9457412351776846E-3</v>
      </c>
      <c r="AK10" s="6">
        <f t="shared" si="13"/>
        <v>1.2710142483664566</v>
      </c>
      <c r="AL10" s="6">
        <f t="shared" si="14"/>
        <v>0.67393519109507982</v>
      </c>
      <c r="AM10" s="6">
        <f t="shared" si="15"/>
        <v>0.29213504405830309</v>
      </c>
      <c r="AN10" s="6">
        <f t="shared" si="16"/>
        <v>3.657663378661758E-3</v>
      </c>
      <c r="AO10" s="6">
        <f t="shared" si="17"/>
        <v>0.74788342725203771</v>
      </c>
      <c r="AP10" s="6">
        <f t="shared" si="18"/>
        <v>1.6810375283447096E-4</v>
      </c>
      <c r="AQ10" s="6">
        <f t="shared" si="19"/>
        <v>5.153845362606998E-3</v>
      </c>
      <c r="AR10" s="1">
        <f t="shared" si="20"/>
        <v>3</v>
      </c>
      <c r="AT10" s="6">
        <f t="shared" si="21"/>
        <v>4.2945607070423719E-2</v>
      </c>
      <c r="AU10" s="6">
        <f t="shared" si="22"/>
        <v>0.24918943698787938</v>
      </c>
      <c r="AX10" s="52">
        <f t="shared" si="27"/>
        <v>0.08</v>
      </c>
      <c r="AY10" s="52">
        <f t="shared" si="23"/>
        <v>0.19</v>
      </c>
      <c r="AZ10" s="52">
        <f t="shared" si="23"/>
        <v>38.68</v>
      </c>
      <c r="BA10" s="52">
        <f t="shared" si="23"/>
        <v>30.57</v>
      </c>
      <c r="BB10" s="52">
        <f t="shared" si="23"/>
        <v>12.53</v>
      </c>
      <c r="BC10" s="52">
        <f t="shared" si="23"/>
        <v>0.15</v>
      </c>
      <c r="BD10" s="52">
        <f t="shared" si="23"/>
        <v>18</v>
      </c>
      <c r="BE10" s="52">
        <f t="shared" si="23"/>
        <v>0.01</v>
      </c>
      <c r="BF10" s="52">
        <f t="shared" si="23"/>
        <v>0</v>
      </c>
      <c r="BG10" s="52">
        <f t="shared" si="23"/>
        <v>0.23</v>
      </c>
    </row>
    <row r="11" spans="1:59" x14ac:dyDescent="0.2">
      <c r="A11" s="17" t="s">
        <v>85</v>
      </c>
      <c r="B11" s="12">
        <v>3</v>
      </c>
      <c r="C11" s="53">
        <v>8.3064333333333337E-2</v>
      </c>
      <c r="D11" s="53">
        <v>0.15347566666666665</v>
      </c>
      <c r="E11" s="53">
        <v>62.544099999999993</v>
      </c>
      <c r="F11" s="53">
        <v>5.0382899999999999</v>
      </c>
      <c r="G11" s="53">
        <v>10.548466666666668</v>
      </c>
      <c r="H11" s="53">
        <v>8.2433666666666669E-2</v>
      </c>
      <c r="I11" s="53">
        <v>21.413933333333333</v>
      </c>
      <c r="J11" s="53">
        <v>4.9766666666666676E-4</v>
      </c>
      <c r="K11" s="53">
        <v>-2.565E-3</v>
      </c>
      <c r="L11" s="53">
        <v>0.53536366666666668</v>
      </c>
      <c r="M11" s="54">
        <f t="shared" si="24"/>
        <v>100.39705999999998</v>
      </c>
      <c r="N11" s="9"/>
      <c r="O11" s="20">
        <f t="shared" si="0"/>
        <v>0.15079724949147941</v>
      </c>
      <c r="P11" s="21">
        <v>0.16</v>
      </c>
      <c r="Q11" s="21">
        <f t="shared" si="28"/>
        <v>9.2027505085205963E-3</v>
      </c>
      <c r="R11" s="22">
        <f t="shared" si="1"/>
        <v>5.126898552028443E-2</v>
      </c>
      <c r="S11" s="23"/>
      <c r="T11" s="24">
        <f t="shared" si="25"/>
        <v>0.21995182713737244</v>
      </c>
      <c r="X11" s="6">
        <f t="shared" si="2"/>
        <v>1.3823320574693515E-3</v>
      </c>
      <c r="Y11" s="6">
        <f t="shared" si="3"/>
        <v>1.9213278250709395E-3</v>
      </c>
      <c r="Z11" s="6">
        <f t="shared" si="4"/>
        <v>1.2268360141231855</v>
      </c>
      <c r="AA11" s="6">
        <f t="shared" si="5"/>
        <v>6.6297651161260601E-2</v>
      </c>
      <c r="AB11" s="6">
        <f t="shared" si="6"/>
        <v>0.14681234052424036</v>
      </c>
      <c r="AC11" s="6">
        <f t="shared" si="7"/>
        <v>1.1621833732788193E-3</v>
      </c>
      <c r="AD11" s="6">
        <f t="shared" si="8"/>
        <v>0.53123129082940534</v>
      </c>
      <c r="AE11" s="6">
        <f t="shared" si="9"/>
        <v>8.8742272943414193E-6</v>
      </c>
      <c r="AF11" s="6">
        <f t="shared" si="10"/>
        <v>7.1678091667782395E-3</v>
      </c>
      <c r="AG11" s="6">
        <f t="shared" si="26"/>
        <v>1.9828198232879835</v>
      </c>
      <c r="AH11" s="6"/>
      <c r="AI11" s="6">
        <f t="shared" si="11"/>
        <v>2.091463946296117E-3</v>
      </c>
      <c r="AJ11" s="6">
        <f t="shared" si="12"/>
        <v>2.9069628049485474E-3</v>
      </c>
      <c r="AK11" s="6">
        <f t="shared" si="13"/>
        <v>1.8561989340344627</v>
      </c>
      <c r="AL11" s="6">
        <f t="shared" si="14"/>
        <v>0.10030813246257056</v>
      </c>
      <c r="AM11" s="6">
        <f t="shared" si="15"/>
        <v>0.22212659788844177</v>
      </c>
      <c r="AN11" s="6">
        <f t="shared" si="16"/>
        <v>1.7583796968778207E-3</v>
      </c>
      <c r="AO11" s="6">
        <f t="shared" si="17"/>
        <v>0.8037512303288834</v>
      </c>
      <c r="AP11" s="6">
        <f t="shared" si="18"/>
        <v>1.3426677285724108E-5</v>
      </c>
      <c r="AQ11" s="6">
        <f t="shared" si="19"/>
        <v>1.0844872160233377E-2</v>
      </c>
      <c r="AR11" s="1">
        <f t="shared" si="20"/>
        <v>3</v>
      </c>
      <c r="AT11" s="6">
        <f t="shared" si="21"/>
        <v>3.349608000047688E-2</v>
      </c>
      <c r="AU11" s="6">
        <f t="shared" si="22"/>
        <v>0.18863051788796489</v>
      </c>
      <c r="AX11" s="52">
        <f t="shared" si="27"/>
        <v>0.08</v>
      </c>
      <c r="AY11" s="52">
        <f t="shared" si="23"/>
        <v>0.15</v>
      </c>
      <c r="AZ11" s="52">
        <f t="shared" si="23"/>
        <v>62.54</v>
      </c>
      <c r="BA11" s="52">
        <f t="shared" si="23"/>
        <v>5.04</v>
      </c>
      <c r="BB11" s="52">
        <f t="shared" si="23"/>
        <v>10.55</v>
      </c>
      <c r="BC11" s="52">
        <f t="shared" si="23"/>
        <v>0.08</v>
      </c>
      <c r="BD11" s="52">
        <f t="shared" si="23"/>
        <v>21.41</v>
      </c>
      <c r="BE11" s="52">
        <f t="shared" si="23"/>
        <v>0</v>
      </c>
      <c r="BF11" s="52">
        <f t="shared" si="23"/>
        <v>0</v>
      </c>
      <c r="BG11" s="52">
        <f t="shared" si="23"/>
        <v>0.54</v>
      </c>
    </row>
    <row r="12" spans="1:59" x14ac:dyDescent="0.2">
      <c r="A12" s="17" t="s">
        <v>86</v>
      </c>
      <c r="B12" s="12">
        <v>3</v>
      </c>
      <c r="C12" s="53">
        <v>0.11247066666666666</v>
      </c>
      <c r="D12" s="53">
        <v>0.127193</v>
      </c>
      <c r="E12" s="53">
        <v>56.990233333333329</v>
      </c>
      <c r="F12" s="53">
        <v>10.142266666666666</v>
      </c>
      <c r="G12" s="53">
        <v>11.339233333333333</v>
      </c>
      <c r="H12" s="53">
        <v>0.13120266666666666</v>
      </c>
      <c r="I12" s="53">
        <v>20.3675</v>
      </c>
      <c r="J12" s="53">
        <v>1.2122333333333332E-2</v>
      </c>
      <c r="K12" s="53">
        <v>-1.9506666666666663E-3</v>
      </c>
      <c r="L12" s="53">
        <v>0.34503233333333333</v>
      </c>
      <c r="M12" s="54">
        <f t="shared" si="24"/>
        <v>99.565303666666679</v>
      </c>
      <c r="N12" s="9"/>
      <c r="O12" s="20">
        <f t="shared" si="0"/>
        <v>0.15701789939013147</v>
      </c>
      <c r="P12" s="21">
        <v>0.22</v>
      </c>
      <c r="Q12" s="21">
        <f t="shared" si="28"/>
        <v>6.298210060986853E-2</v>
      </c>
      <c r="R12" s="22">
        <f t="shared" si="1"/>
        <v>0.1066522341390963</v>
      </c>
      <c r="S12" s="23"/>
      <c r="T12" s="24">
        <f>R$24+R$23*R12+O12</f>
        <v>0.22568429793338854</v>
      </c>
      <c r="X12" s="6">
        <f t="shared" si="2"/>
        <v>1.8717035557774449E-3</v>
      </c>
      <c r="Y12" s="6">
        <f t="shared" si="3"/>
        <v>1.5923009514271409E-3</v>
      </c>
      <c r="Z12" s="6">
        <f t="shared" si="4"/>
        <v>1.117893945338041</v>
      </c>
      <c r="AA12" s="6">
        <f t="shared" si="5"/>
        <v>0.13345965743360308</v>
      </c>
      <c r="AB12" s="6">
        <f t="shared" si="6"/>
        <v>0.1578181396427743</v>
      </c>
      <c r="AC12" s="6">
        <f t="shared" si="7"/>
        <v>1.8497485784106393E-3</v>
      </c>
      <c r="AD12" s="6">
        <f t="shared" si="8"/>
        <v>0.505271644753163</v>
      </c>
      <c r="AE12" s="6">
        <f t="shared" si="9"/>
        <v>2.1616143604374701E-4</v>
      </c>
      <c r="AF12" s="6">
        <f t="shared" si="10"/>
        <v>4.6195251483911277E-3</v>
      </c>
      <c r="AG12" s="6">
        <f t="shared" si="26"/>
        <v>1.9245928268376311</v>
      </c>
      <c r="AH12" s="6"/>
      <c r="AI12" s="6">
        <f t="shared" si="11"/>
        <v>2.9175577239154158E-3</v>
      </c>
      <c r="AJ12" s="6">
        <f t="shared" si="12"/>
        <v>2.4820329722056206E-3</v>
      </c>
      <c r="AK12" s="6">
        <f t="shared" si="13"/>
        <v>1.7425409620406203</v>
      </c>
      <c r="AL12" s="6">
        <f t="shared" si="14"/>
        <v>0.20803307937018894</v>
      </c>
      <c r="AM12" s="6">
        <f t="shared" si="15"/>
        <v>0.24600238155634882</v>
      </c>
      <c r="AN12" s="6">
        <f t="shared" si="16"/>
        <v>2.883334936018694E-3</v>
      </c>
      <c r="AO12" s="6">
        <f t="shared" si="17"/>
        <v>0.78760292209452953</v>
      </c>
      <c r="AP12" s="6">
        <f t="shared" si="18"/>
        <v>3.3694623563405325E-4</v>
      </c>
      <c r="AQ12" s="6">
        <f t="shared" si="19"/>
        <v>7.200783070539089E-3</v>
      </c>
      <c r="AR12" s="1">
        <f t="shared" si="20"/>
        <v>3.0000000000000004</v>
      </c>
      <c r="AT12" s="6">
        <f t="shared" si="21"/>
        <v>3.8626777196947515E-2</v>
      </c>
      <c r="AU12" s="6">
        <f t="shared" si="22"/>
        <v>0.20737560435940131</v>
      </c>
      <c r="AX12" s="52">
        <f t="shared" si="27"/>
        <v>0.11</v>
      </c>
      <c r="AY12" s="52">
        <f t="shared" si="23"/>
        <v>0.13</v>
      </c>
      <c r="AZ12" s="52">
        <f t="shared" si="23"/>
        <v>56.99</v>
      </c>
      <c r="BA12" s="52">
        <f t="shared" si="23"/>
        <v>10.14</v>
      </c>
      <c r="BB12" s="52">
        <f t="shared" si="23"/>
        <v>11.34</v>
      </c>
      <c r="BC12" s="52">
        <f t="shared" si="23"/>
        <v>0.13</v>
      </c>
      <c r="BD12" s="52">
        <f t="shared" si="23"/>
        <v>20.37</v>
      </c>
      <c r="BE12" s="52">
        <f t="shared" si="23"/>
        <v>0.01</v>
      </c>
      <c r="BF12" s="52">
        <f t="shared" si="23"/>
        <v>0</v>
      </c>
      <c r="BG12" s="52">
        <f t="shared" si="23"/>
        <v>0.35</v>
      </c>
    </row>
    <row r="13" spans="1:59" x14ac:dyDescent="0.2">
      <c r="A13" s="17"/>
      <c r="B13" s="12"/>
      <c r="C13" s="53"/>
      <c r="D13" s="53"/>
      <c r="E13" s="53"/>
      <c r="F13" s="53"/>
      <c r="G13" s="53"/>
      <c r="H13" s="53"/>
      <c r="I13" s="53"/>
      <c r="J13" s="53"/>
      <c r="K13" s="53"/>
      <c r="L13" s="53"/>
      <c r="M13" s="54"/>
      <c r="N13" s="9"/>
      <c r="O13" s="20"/>
      <c r="P13" s="21"/>
      <c r="Q13" s="21"/>
      <c r="R13" s="22"/>
      <c r="S13" s="23"/>
      <c r="T13" s="24"/>
      <c r="X13" s="6"/>
      <c r="Y13" s="6"/>
      <c r="Z13" s="6"/>
      <c r="AA13" s="6"/>
      <c r="AB13" s="6"/>
      <c r="AC13" s="6"/>
      <c r="AD13" s="6"/>
      <c r="AE13" s="6"/>
      <c r="AF13" s="6"/>
      <c r="AG13" s="6"/>
      <c r="AH13" s="6"/>
      <c r="AI13" s="6"/>
      <c r="AJ13" s="6"/>
      <c r="AK13" s="6"/>
      <c r="AL13" s="6"/>
      <c r="AM13" s="6"/>
      <c r="AN13" s="6"/>
      <c r="AO13" s="6"/>
      <c r="AP13" s="6"/>
      <c r="AQ13" s="6"/>
      <c r="AT13" s="6"/>
      <c r="AU13" s="6"/>
    </row>
    <row r="14" spans="1:59" x14ac:dyDescent="0.2">
      <c r="A14" s="17" t="s">
        <v>87</v>
      </c>
      <c r="B14" s="12"/>
      <c r="C14" s="53"/>
      <c r="D14" s="53"/>
      <c r="E14" s="53"/>
      <c r="F14" s="53"/>
      <c r="G14" s="53"/>
      <c r="H14" s="53"/>
      <c r="I14" s="53"/>
      <c r="J14" s="53"/>
      <c r="K14" s="53"/>
      <c r="L14" s="53"/>
      <c r="M14" s="54"/>
      <c r="N14" s="9"/>
      <c r="O14" s="20"/>
      <c r="P14" s="21"/>
      <c r="Q14" s="21"/>
      <c r="R14" s="22"/>
      <c r="S14" s="23"/>
      <c r="T14" s="24"/>
      <c r="X14" s="6"/>
      <c r="Y14" s="6"/>
      <c r="Z14" s="6"/>
      <c r="AA14" s="6"/>
      <c r="AB14" s="6"/>
      <c r="AC14" s="6"/>
      <c r="AD14" s="6"/>
      <c r="AE14" s="6"/>
      <c r="AF14" s="6"/>
      <c r="AG14" s="6"/>
      <c r="AH14" s="6"/>
      <c r="AI14" s="6"/>
      <c r="AJ14" s="6"/>
      <c r="AK14" s="6"/>
      <c r="AL14" s="6"/>
      <c r="AM14" s="6"/>
      <c r="AN14" s="6"/>
      <c r="AO14" s="6"/>
      <c r="AP14" s="6"/>
      <c r="AQ14" s="6"/>
      <c r="AT14" s="6"/>
      <c r="AU14" s="6"/>
    </row>
    <row r="15" spans="1:59" x14ac:dyDescent="0.2">
      <c r="A15" s="17" t="s">
        <v>80</v>
      </c>
      <c r="B15" s="12">
        <v>3</v>
      </c>
      <c r="C15" s="53">
        <v>0.14110300000000001</v>
      </c>
      <c r="D15" s="53">
        <v>5.5312E-2</v>
      </c>
      <c r="E15" s="53">
        <v>53.320933333333329</v>
      </c>
      <c r="F15" s="53">
        <v>14.970666666666666</v>
      </c>
      <c r="G15" s="53">
        <v>11.326100000000002</v>
      </c>
      <c r="H15" s="53">
        <v>0.13127966666666668</v>
      </c>
      <c r="I15" s="53">
        <v>18.552666666666667</v>
      </c>
      <c r="J15" s="53">
        <v>8.5503333333333334E-3</v>
      </c>
      <c r="K15" s="53">
        <v>-1.9606666666666665E-3</v>
      </c>
      <c r="L15" s="53">
        <v>0.28503499999999998</v>
      </c>
      <c r="M15" s="54">
        <f t="shared" ref="M15:M21" si="29">SUM(C15:L15)</f>
        <v>98.789685999999989</v>
      </c>
      <c r="N15" s="9"/>
      <c r="O15" s="20">
        <f t="shared" ref="O15:O21" si="30">AT15/(SUM(AT15:AU15))</f>
        <v>-1.6213286608773973E-2</v>
      </c>
      <c r="P15" s="21">
        <v>5.8000000000000003E-2</v>
      </c>
      <c r="Q15" s="21">
        <f>P15-O15</f>
        <v>7.4213286608773979E-2</v>
      </c>
      <c r="R15" s="22">
        <f t="shared" ref="R15:R21" si="31">AL15/(AL15+AK15)</f>
        <v>0.15849479860792334</v>
      </c>
      <c r="S15" s="23"/>
      <c r="T15" s="24">
        <f>R$24+R$23*R15+O15</f>
        <v>5.1996142413339067E-2</v>
      </c>
      <c r="X15" s="6">
        <f t="shared" ref="X15:X21" si="32">C15/X$1</f>
        <v>2.3481943751040104E-3</v>
      </c>
      <c r="Y15" s="6">
        <f t="shared" ref="Y15:Y21" si="33">D15/Y$1</f>
        <v>6.9243865798698052E-4</v>
      </c>
      <c r="Z15" s="6">
        <f t="shared" ref="Z15:Z21" si="34">2*E15/Z$1</f>
        <v>1.0459186609127762</v>
      </c>
      <c r="AA15" s="6">
        <f t="shared" ref="AA15:AA21" si="35">2*F15/AA$1</f>
        <v>0.19699541636511173</v>
      </c>
      <c r="AB15" s="6">
        <f t="shared" ref="AB15:AB21" si="36">G15/AB$1</f>
        <v>0.15763535142658319</v>
      </c>
      <c r="AC15" s="6">
        <f t="shared" ref="AC15:AC21" si="37">H15/AC$1</f>
        <v>1.8508341557404015E-3</v>
      </c>
      <c r="AD15" s="6">
        <f t="shared" ref="AD15:AD21" si="38">I15/AD$1</f>
        <v>0.46024973124948315</v>
      </c>
      <c r="AE15" s="6">
        <f t="shared" ref="AE15:AE21" si="39">J15/AE$1</f>
        <v>1.5246671421778412E-4</v>
      </c>
      <c r="AF15" s="6">
        <f t="shared" ref="AF15:AF21" si="40">L15/AF$1</f>
        <v>3.8162404605703573E-3</v>
      </c>
      <c r="AG15" s="6">
        <f t="shared" ref="AG15:AG21" si="41">SUM(X15:AF15)</f>
        <v>1.8696593343175738</v>
      </c>
      <c r="AH15" s="6"/>
      <c r="AI15" s="6">
        <f t="shared" ref="AI15:AI21" si="42">3*X15/$AG15</f>
        <v>3.7678431551720661E-3</v>
      </c>
      <c r="AJ15" s="6">
        <f t="shared" ref="AJ15:AJ21" si="43">3*Y15/$AG15</f>
        <v>1.1110665648184311E-3</v>
      </c>
      <c r="AK15" s="6">
        <f t="shared" ref="AK15:AK21" si="44">3*Z15/$AG15</f>
        <v>1.6782501096027798</v>
      </c>
      <c r="AL15" s="6">
        <f t="shared" ref="AL15:AL21" si="45">3*AA15/$AG15</f>
        <v>0.31609301130306999</v>
      </c>
      <c r="AM15" s="6">
        <f t="shared" ref="AM15:AM21" si="46">3*AB15/$AG15</f>
        <v>0.25293701670650093</v>
      </c>
      <c r="AN15" s="6">
        <f t="shared" ref="AN15:AN21" si="47">3*AC15/$AG15</f>
        <v>2.9697936759414353E-3</v>
      </c>
      <c r="AO15" s="6">
        <f t="shared" ref="AO15:AO21" si="48">3*AD15/$AG15</f>
        <v>0.73850308898782535</v>
      </c>
      <c r="AP15" s="6">
        <f t="shared" ref="AP15:AP21" si="49">3*AE15/$AG15</f>
        <v>2.4464357450460541E-4</v>
      </c>
      <c r="AQ15" s="6">
        <f t="shared" ref="AQ15:AQ21" si="50">3*AF15/$AG15</f>
        <v>6.1234264293873932E-3</v>
      </c>
      <c r="AR15" s="1">
        <f t="shared" ref="AR15:AR21" si="51">SUM(AI15:AQ15)</f>
        <v>3</v>
      </c>
      <c r="AT15" s="6">
        <f t="shared" ref="AT15:AT21" si="52">-1*((AI15+AJ15)*4+(AK15+AL15)*3+SUM(AM15:AP15,AQ15)*2-8)</f>
        <v>-4.1009403458307503E-3</v>
      </c>
      <c r="AU15" s="6">
        <f t="shared" ref="AU15:AU21" si="53">AM15-AT15</f>
        <v>0.25703795705233168</v>
      </c>
      <c r="AX15" s="52">
        <f>ROUND(C15,2)</f>
        <v>0.14000000000000001</v>
      </c>
      <c r="AY15" s="52">
        <f t="shared" ref="AY15:BG21" si="54">ROUND(D15,2)</f>
        <v>0.06</v>
      </c>
      <c r="AZ15" s="52">
        <f t="shared" si="54"/>
        <v>53.32</v>
      </c>
      <c r="BA15" s="52">
        <f t="shared" si="54"/>
        <v>14.97</v>
      </c>
      <c r="BB15" s="52">
        <f t="shared" si="54"/>
        <v>11.33</v>
      </c>
      <c r="BC15" s="52">
        <f t="shared" si="54"/>
        <v>0.13</v>
      </c>
      <c r="BD15" s="52">
        <f t="shared" si="54"/>
        <v>18.55</v>
      </c>
      <c r="BE15" s="52">
        <f t="shared" si="54"/>
        <v>0.01</v>
      </c>
      <c r="BF15" s="52">
        <f t="shared" si="54"/>
        <v>0</v>
      </c>
      <c r="BG15" s="52">
        <f t="shared" si="54"/>
        <v>0.28999999999999998</v>
      </c>
    </row>
    <row r="16" spans="1:59" x14ac:dyDescent="0.2">
      <c r="A16" s="17" t="s">
        <v>81</v>
      </c>
      <c r="B16" s="12">
        <v>3</v>
      </c>
      <c r="C16" s="53">
        <v>0.15874366666666667</v>
      </c>
      <c r="D16" s="53">
        <v>0.4839033333333333</v>
      </c>
      <c r="E16" s="53">
        <v>43.533299999999997</v>
      </c>
      <c r="F16" s="53">
        <v>21.435233333333333</v>
      </c>
      <c r="G16" s="53">
        <v>15.186166666666665</v>
      </c>
      <c r="H16" s="53">
        <v>0.12971033333333334</v>
      </c>
      <c r="I16" s="53">
        <v>17.487033333333333</v>
      </c>
      <c r="J16" s="53">
        <v>-1.6379999999999999E-3</v>
      </c>
      <c r="K16" s="53">
        <v>5.7596666666666664E-3</v>
      </c>
      <c r="L16" s="53">
        <v>0.30695999999999996</v>
      </c>
      <c r="M16" s="54">
        <f t="shared" si="29"/>
        <v>98.725172333333319</v>
      </c>
      <c r="N16" s="9"/>
      <c r="O16" s="20">
        <f t="shared" si="30"/>
        <v>0.20719233496863163</v>
      </c>
      <c r="P16" s="21">
        <v>0.28000000000000003</v>
      </c>
      <c r="Q16" s="21">
        <f>P16-O16</f>
        <v>7.2807665031368402E-2</v>
      </c>
      <c r="R16" s="22">
        <f t="shared" si="31"/>
        <v>0.24829538781166111</v>
      </c>
      <c r="S16" s="23"/>
      <c r="T16" s="24">
        <f t="shared" ref="T16:T20" si="55">R$24+R$23*R16+O16</f>
        <v>0.27461021109078043</v>
      </c>
      <c r="X16" s="6">
        <f t="shared" si="32"/>
        <v>2.6417651300826538E-3</v>
      </c>
      <c r="Y16" s="6">
        <f t="shared" si="33"/>
        <v>6.0578784843932565E-3</v>
      </c>
      <c r="Z16" s="6">
        <f t="shared" si="34"/>
        <v>0.85392899176147508</v>
      </c>
      <c r="AA16" s="6">
        <f t="shared" si="35"/>
        <v>0.28206110051099853</v>
      </c>
      <c r="AB16" s="6">
        <f t="shared" si="36"/>
        <v>0.21135931338436556</v>
      </c>
      <c r="AC16" s="6">
        <f t="shared" si="37"/>
        <v>1.8287090558766859E-3</v>
      </c>
      <c r="AD16" s="6">
        <f t="shared" si="38"/>
        <v>0.4338137765649549</v>
      </c>
      <c r="AE16" s="6">
        <f t="shared" si="39"/>
        <v>-2.9208273894436518E-5</v>
      </c>
      <c r="AF16" s="6">
        <f t="shared" si="40"/>
        <v>4.1097871200963983E-3</v>
      </c>
      <c r="AG16" s="6">
        <f t="shared" si="41"/>
        <v>1.7957721137383487</v>
      </c>
      <c r="AH16" s="6"/>
      <c r="AI16" s="6">
        <f t="shared" si="42"/>
        <v>4.4133079746680537E-3</v>
      </c>
      <c r="AJ16" s="6">
        <f t="shared" si="43"/>
        <v>1.0120234808272417E-2</v>
      </c>
      <c r="AK16" s="6">
        <f t="shared" si="44"/>
        <v>1.4265657405445646</v>
      </c>
      <c r="AL16" s="6">
        <f t="shared" si="45"/>
        <v>0.47120862110474221</v>
      </c>
      <c r="AM16" s="6">
        <f t="shared" si="46"/>
        <v>0.35309488063778033</v>
      </c>
      <c r="AN16" s="6">
        <f t="shared" si="47"/>
        <v>3.0550241456914666E-3</v>
      </c>
      <c r="AO16" s="6">
        <f t="shared" si="48"/>
        <v>0.72472521415069158</v>
      </c>
      <c r="AP16" s="6">
        <f t="shared" si="49"/>
        <v>-4.8795067599583432E-5</v>
      </c>
      <c r="AQ16" s="6">
        <f t="shared" si="50"/>
        <v>6.8657717011890483E-3</v>
      </c>
      <c r="AR16" s="1">
        <f t="shared" si="51"/>
        <v>3</v>
      </c>
      <c r="AT16" s="6">
        <f t="shared" si="52"/>
        <v>7.3158552784811981E-2</v>
      </c>
      <c r="AU16" s="6">
        <f t="shared" si="53"/>
        <v>0.27993632785296835</v>
      </c>
      <c r="AX16" s="52">
        <f t="shared" ref="AX16:AX21" si="56">ROUND(C16,2)</f>
        <v>0.16</v>
      </c>
      <c r="AY16" s="52">
        <f t="shared" si="54"/>
        <v>0.48</v>
      </c>
      <c r="AZ16" s="52">
        <f t="shared" si="54"/>
        <v>43.53</v>
      </c>
      <c r="BA16" s="52">
        <f t="shared" si="54"/>
        <v>21.44</v>
      </c>
      <c r="BB16" s="52">
        <f t="shared" si="54"/>
        <v>15.19</v>
      </c>
      <c r="BC16" s="52">
        <f t="shared" si="54"/>
        <v>0.13</v>
      </c>
      <c r="BD16" s="52">
        <f t="shared" si="54"/>
        <v>17.489999999999998</v>
      </c>
      <c r="BE16" s="52">
        <f t="shared" si="54"/>
        <v>0</v>
      </c>
      <c r="BF16" s="52">
        <f t="shared" si="54"/>
        <v>0.01</v>
      </c>
      <c r="BG16" s="52">
        <f t="shared" si="54"/>
        <v>0.31</v>
      </c>
    </row>
    <row r="17" spans="1:59" x14ac:dyDescent="0.2">
      <c r="A17" s="17" t="s">
        <v>82</v>
      </c>
      <c r="B17" s="12">
        <v>3</v>
      </c>
      <c r="C17" s="53">
        <v>9.973266666666665E-2</v>
      </c>
      <c r="D17" s="53">
        <v>4.5749999999999992E-2</v>
      </c>
      <c r="E17" s="53">
        <v>52.958300000000001</v>
      </c>
      <c r="F17" s="53">
        <v>12.027466666666667</v>
      </c>
      <c r="G17" s="53">
        <v>13.893666666666666</v>
      </c>
      <c r="H17" s="53">
        <v>0.12301166666666667</v>
      </c>
      <c r="I17" s="53">
        <v>18.710733333333334</v>
      </c>
      <c r="J17" s="53">
        <v>2.9092666666666666E-2</v>
      </c>
      <c r="K17" s="53">
        <v>1.4326666666666665E-3</v>
      </c>
      <c r="L17" s="53">
        <v>0.38988399999999995</v>
      </c>
      <c r="M17" s="54">
        <f t="shared" si="29"/>
        <v>98.279070333333337</v>
      </c>
      <c r="N17" s="9"/>
      <c r="O17" s="20">
        <f t="shared" si="30"/>
        <v>0.21379906021070441</v>
      </c>
      <c r="P17" s="21">
        <v>0.32</v>
      </c>
      <c r="Q17" s="21">
        <f t="shared" ref="Q17:Q21" si="57">P17-O17</f>
        <v>0.1062009397892956</v>
      </c>
      <c r="R17" s="22">
        <f t="shared" si="31"/>
        <v>0.13221139334274612</v>
      </c>
      <c r="S17" s="23"/>
      <c r="T17" s="24">
        <f t="shared" si="55"/>
        <v>0.28224016594945217</v>
      </c>
      <c r="X17" s="6">
        <f t="shared" si="32"/>
        <v>1.6597215288178839E-3</v>
      </c>
      <c r="Y17" s="6">
        <f t="shared" si="33"/>
        <v>5.7273410115172749E-4</v>
      </c>
      <c r="Z17" s="6">
        <f t="shared" si="34"/>
        <v>1.0388054138877991</v>
      </c>
      <c r="AA17" s="6">
        <f t="shared" si="35"/>
        <v>0.15826655262407616</v>
      </c>
      <c r="AB17" s="6">
        <f t="shared" si="36"/>
        <v>0.19337044769195083</v>
      </c>
      <c r="AC17" s="6">
        <f t="shared" si="37"/>
        <v>1.7342685276563747E-3</v>
      </c>
      <c r="AD17" s="6">
        <f t="shared" si="38"/>
        <v>0.46417100802116923</v>
      </c>
      <c r="AE17" s="6">
        <f t="shared" si="39"/>
        <v>5.1877080361388496E-4</v>
      </c>
      <c r="AF17" s="6">
        <f t="shared" si="40"/>
        <v>5.2200294550810008E-3</v>
      </c>
      <c r="AG17" s="6">
        <f t="shared" si="41"/>
        <v>1.8643189466413161</v>
      </c>
      <c r="AH17" s="6"/>
      <c r="AI17" s="6">
        <f t="shared" si="42"/>
        <v>2.6707686447235432E-3</v>
      </c>
      <c r="AJ17" s="6">
        <f t="shared" si="43"/>
        <v>9.216246536305541E-4</v>
      </c>
      <c r="AK17" s="6">
        <f t="shared" si="44"/>
        <v>1.6716110981320071</v>
      </c>
      <c r="AL17" s="6">
        <f t="shared" si="45"/>
        <v>0.25467726899820919</v>
      </c>
      <c r="AM17" s="6">
        <f t="shared" si="46"/>
        <v>0.31116528860094367</v>
      </c>
      <c r="AN17" s="6">
        <f t="shared" si="47"/>
        <v>2.7907271941543556E-3</v>
      </c>
      <c r="AO17" s="6">
        <f t="shared" si="48"/>
        <v>0.74692853740085863</v>
      </c>
      <c r="AP17" s="6">
        <f t="shared" si="49"/>
        <v>8.3478871125857845E-4</v>
      </c>
      <c r="AQ17" s="6">
        <f t="shared" si="50"/>
        <v>8.3998976642143779E-3</v>
      </c>
      <c r="AR17" s="1">
        <f t="shared" si="51"/>
        <v>3</v>
      </c>
      <c r="AT17" s="6">
        <f t="shared" si="52"/>
        <v>6.6526846273074369E-2</v>
      </c>
      <c r="AU17" s="6">
        <f t="shared" si="53"/>
        <v>0.2446384423278693</v>
      </c>
      <c r="AX17" s="52">
        <f t="shared" si="56"/>
        <v>0.1</v>
      </c>
      <c r="AY17" s="52">
        <f t="shared" si="54"/>
        <v>0.05</v>
      </c>
      <c r="AZ17" s="52">
        <f t="shared" si="54"/>
        <v>52.96</v>
      </c>
      <c r="BA17" s="52">
        <f t="shared" si="54"/>
        <v>12.03</v>
      </c>
      <c r="BB17" s="52">
        <f t="shared" si="54"/>
        <v>13.89</v>
      </c>
      <c r="BC17" s="52">
        <f t="shared" si="54"/>
        <v>0.12</v>
      </c>
      <c r="BD17" s="52">
        <f t="shared" si="54"/>
        <v>18.71</v>
      </c>
      <c r="BE17" s="52">
        <f t="shared" si="54"/>
        <v>0.03</v>
      </c>
      <c r="BF17" s="52">
        <f t="shared" si="54"/>
        <v>0</v>
      </c>
      <c r="BG17" s="52">
        <f t="shared" si="54"/>
        <v>0.39</v>
      </c>
    </row>
    <row r="18" spans="1:59" x14ac:dyDescent="0.2">
      <c r="A18" s="17" t="s">
        <v>83</v>
      </c>
      <c r="B18" s="12">
        <v>3</v>
      </c>
      <c r="C18" s="53">
        <v>0.11158499999999999</v>
      </c>
      <c r="D18" s="53">
        <v>7.8451333333333331E-2</v>
      </c>
      <c r="E18" s="53">
        <v>22.548366666666666</v>
      </c>
      <c r="F18" s="53">
        <v>47.102466666666665</v>
      </c>
      <c r="G18" s="53">
        <v>15.812266666666666</v>
      </c>
      <c r="H18" s="53">
        <v>0.22593700000000003</v>
      </c>
      <c r="I18" s="53">
        <v>14.178400000000002</v>
      </c>
      <c r="J18" s="53">
        <v>1.5467E-2</v>
      </c>
      <c r="K18" s="53">
        <v>-6.7366666666666671E-4</v>
      </c>
      <c r="L18" s="53">
        <v>0.14028366666666667</v>
      </c>
      <c r="M18" s="54">
        <f t="shared" si="29"/>
        <v>100.21255033333331</v>
      </c>
      <c r="N18" s="9"/>
      <c r="O18" s="20">
        <f t="shared" si="30"/>
        <v>0.12242705263089695</v>
      </c>
      <c r="P18" s="21">
        <v>0.2</v>
      </c>
      <c r="Q18" s="21">
        <f t="shared" si="57"/>
        <v>7.7572947369103057E-2</v>
      </c>
      <c r="R18" s="22">
        <f t="shared" si="31"/>
        <v>0.58356576157524298</v>
      </c>
      <c r="S18" s="23"/>
      <c r="T18" s="24">
        <f t="shared" si="55"/>
        <v>0.18688966711191587</v>
      </c>
      <c r="X18" s="6">
        <f t="shared" si="32"/>
        <v>1.8569645531702444E-3</v>
      </c>
      <c r="Y18" s="6">
        <f t="shared" si="33"/>
        <v>9.8211483892505429E-4</v>
      </c>
      <c r="Z18" s="6">
        <f t="shared" si="34"/>
        <v>0.44229828690989931</v>
      </c>
      <c r="AA18" s="6">
        <f t="shared" si="35"/>
        <v>0.61981007522424714</v>
      </c>
      <c r="AB18" s="6">
        <f t="shared" si="36"/>
        <v>0.22007330085826954</v>
      </c>
      <c r="AC18" s="6">
        <f t="shared" si="37"/>
        <v>3.1853517552516567E-3</v>
      </c>
      <c r="AD18" s="6">
        <f t="shared" si="38"/>
        <v>0.35173406102704047</v>
      </c>
      <c r="AE18" s="6">
        <f t="shared" si="39"/>
        <v>2.7580242510699004E-4</v>
      </c>
      <c r="AF18" s="6">
        <f t="shared" si="40"/>
        <v>1.8782121658410319E-3</v>
      </c>
      <c r="AG18" s="6">
        <f t="shared" si="41"/>
        <v>1.6420941697577516</v>
      </c>
      <c r="AH18" s="6"/>
      <c r="AI18" s="6">
        <f t="shared" si="42"/>
        <v>3.3925543139420402E-3</v>
      </c>
      <c r="AJ18" s="6">
        <f t="shared" si="43"/>
        <v>1.7942603847194826E-3</v>
      </c>
      <c r="AK18" s="6">
        <f t="shared" si="44"/>
        <v>0.80805040610152512</v>
      </c>
      <c r="AL18" s="6">
        <f t="shared" si="45"/>
        <v>1.1323529794561369</v>
      </c>
      <c r="AM18" s="6">
        <f t="shared" si="46"/>
        <v>0.4020597081056605</v>
      </c>
      <c r="AN18" s="6">
        <f t="shared" si="47"/>
        <v>5.8194319435192435E-3</v>
      </c>
      <c r="AO18" s="6">
        <f t="shared" si="48"/>
        <v>0.64259541414533439</v>
      </c>
      <c r="AP18" s="6">
        <f t="shared" si="49"/>
        <v>5.038732190633334E-4</v>
      </c>
      <c r="AQ18" s="6">
        <f t="shared" si="50"/>
        <v>3.4313723300986691E-3</v>
      </c>
      <c r="AR18" s="1">
        <f t="shared" si="51"/>
        <v>3.0000000000000004</v>
      </c>
      <c r="AT18" s="6">
        <f t="shared" si="52"/>
        <v>4.9222985045014767E-2</v>
      </c>
      <c r="AU18" s="6">
        <f t="shared" si="53"/>
        <v>0.35283672306064573</v>
      </c>
      <c r="AX18" s="52">
        <f t="shared" si="56"/>
        <v>0.11</v>
      </c>
      <c r="AY18" s="52">
        <f t="shared" si="54"/>
        <v>0.08</v>
      </c>
      <c r="AZ18" s="52">
        <f t="shared" si="54"/>
        <v>22.55</v>
      </c>
      <c r="BA18" s="52">
        <f t="shared" si="54"/>
        <v>47.1</v>
      </c>
      <c r="BB18" s="52">
        <f t="shared" si="54"/>
        <v>15.81</v>
      </c>
      <c r="BC18" s="52">
        <f t="shared" si="54"/>
        <v>0.23</v>
      </c>
      <c r="BD18" s="52">
        <f t="shared" si="54"/>
        <v>14.18</v>
      </c>
      <c r="BE18" s="52">
        <f t="shared" si="54"/>
        <v>0.02</v>
      </c>
      <c r="BF18" s="52">
        <f t="shared" si="54"/>
        <v>0</v>
      </c>
      <c r="BG18" s="52">
        <f t="shared" si="54"/>
        <v>0.14000000000000001</v>
      </c>
    </row>
    <row r="19" spans="1:59" x14ac:dyDescent="0.2">
      <c r="A19" s="17" t="s">
        <v>84</v>
      </c>
      <c r="B19" s="12">
        <v>3</v>
      </c>
      <c r="C19" s="53">
        <v>8.4294333333333318E-2</v>
      </c>
      <c r="D19" s="53">
        <v>0.17916466666666664</v>
      </c>
      <c r="E19" s="53">
        <v>38.619500000000002</v>
      </c>
      <c r="F19" s="53">
        <v>30.865300000000001</v>
      </c>
      <c r="G19" s="53">
        <v>12.524033333333334</v>
      </c>
      <c r="H19" s="53">
        <v>0.14038033333333333</v>
      </c>
      <c r="I19" s="53">
        <v>17.565066666666667</v>
      </c>
      <c r="J19" s="53">
        <v>1.7654E-2</v>
      </c>
      <c r="K19" s="53">
        <v>-3.8933333333333333E-3</v>
      </c>
      <c r="L19" s="53">
        <v>0.25707433333333335</v>
      </c>
      <c r="M19" s="54">
        <f t="shared" si="29"/>
        <v>100.24857433333334</v>
      </c>
      <c r="N19" s="9"/>
      <c r="O19" s="20">
        <f t="shared" si="30"/>
        <v>0.10195130925960513</v>
      </c>
      <c r="P19" s="21">
        <v>0.18</v>
      </c>
      <c r="Q19" s="21">
        <f t="shared" si="57"/>
        <v>7.804869074039486E-2</v>
      </c>
      <c r="R19" s="22">
        <f t="shared" si="31"/>
        <v>0.3490179070374278</v>
      </c>
      <c r="S19" s="23"/>
      <c r="T19" s="24">
        <f t="shared" si="55"/>
        <v>0.16848136044773282</v>
      </c>
      <c r="X19" s="6">
        <f t="shared" si="32"/>
        <v>1.4028013535252674E-3</v>
      </c>
      <c r="Y19" s="6">
        <f t="shared" si="33"/>
        <v>2.2429227174094474E-3</v>
      </c>
      <c r="Z19" s="6">
        <f t="shared" si="34"/>
        <v>0.7575421734013339</v>
      </c>
      <c r="AA19" s="6">
        <f t="shared" si="35"/>
        <v>0.40614908875583922</v>
      </c>
      <c r="AB19" s="6">
        <f t="shared" si="36"/>
        <v>0.17430804917652518</v>
      </c>
      <c r="AC19" s="6">
        <f t="shared" si="37"/>
        <v>1.9791390572865262E-3</v>
      </c>
      <c r="AD19" s="6">
        <f t="shared" si="38"/>
        <v>0.4357496072107831</v>
      </c>
      <c r="AE19" s="6">
        <f t="shared" si="39"/>
        <v>3.148002853067047E-4</v>
      </c>
      <c r="AF19" s="6">
        <f t="shared" si="40"/>
        <v>3.4418842326058826E-3</v>
      </c>
      <c r="AG19" s="6">
        <f t="shared" si="41"/>
        <v>1.7831304661906151</v>
      </c>
      <c r="AH19" s="6"/>
      <c r="AI19" s="6">
        <f t="shared" si="42"/>
        <v>2.3601212252104087E-3</v>
      </c>
      <c r="AJ19" s="6">
        <f t="shared" si="43"/>
        <v>3.7735702910193241E-3</v>
      </c>
      <c r="AK19" s="6">
        <f t="shared" si="44"/>
        <v>1.2745149966839608</v>
      </c>
      <c r="AL19" s="6">
        <f t="shared" si="45"/>
        <v>0.6833191902500233</v>
      </c>
      <c r="AM19" s="6">
        <f t="shared" si="46"/>
        <v>0.29326185461163856</v>
      </c>
      <c r="AN19" s="6">
        <f t="shared" si="47"/>
        <v>3.3297715923972519E-3</v>
      </c>
      <c r="AO19" s="6">
        <f t="shared" si="48"/>
        <v>0.73312012015872619</v>
      </c>
      <c r="AP19" s="6">
        <f t="shared" si="49"/>
        <v>5.2963082277298625E-4</v>
      </c>
      <c r="AQ19" s="6">
        <f t="shared" si="50"/>
        <v>5.7907443642510482E-3</v>
      </c>
      <c r="AR19" s="1">
        <f t="shared" si="51"/>
        <v>3</v>
      </c>
      <c r="AT19" s="6">
        <f t="shared" si="52"/>
        <v>2.9898430033556522E-2</v>
      </c>
      <c r="AU19" s="6">
        <f t="shared" si="53"/>
        <v>0.26336342457808204</v>
      </c>
      <c r="AX19" s="52">
        <f t="shared" si="56"/>
        <v>0.08</v>
      </c>
      <c r="AY19" s="52">
        <f t="shared" si="54"/>
        <v>0.18</v>
      </c>
      <c r="AZ19" s="52">
        <f t="shared" si="54"/>
        <v>38.619999999999997</v>
      </c>
      <c r="BA19" s="52">
        <f t="shared" si="54"/>
        <v>30.87</v>
      </c>
      <c r="BB19" s="52">
        <f t="shared" si="54"/>
        <v>12.52</v>
      </c>
      <c r="BC19" s="52">
        <f t="shared" si="54"/>
        <v>0.14000000000000001</v>
      </c>
      <c r="BD19" s="52">
        <f t="shared" si="54"/>
        <v>17.57</v>
      </c>
      <c r="BE19" s="52">
        <f t="shared" si="54"/>
        <v>0.02</v>
      </c>
      <c r="BF19" s="52">
        <f t="shared" si="54"/>
        <v>0</v>
      </c>
      <c r="BG19" s="52">
        <f t="shared" si="54"/>
        <v>0.26</v>
      </c>
    </row>
    <row r="20" spans="1:59" x14ac:dyDescent="0.2">
      <c r="A20" s="17" t="s">
        <v>85</v>
      </c>
      <c r="B20" s="12">
        <v>3</v>
      </c>
      <c r="C20" s="53">
        <v>6.9011333333333327E-2</v>
      </c>
      <c r="D20" s="53">
        <v>0.16564300000000001</v>
      </c>
      <c r="E20" s="53">
        <v>62.053766666666661</v>
      </c>
      <c r="F20" s="53">
        <v>5.0396933333333331</v>
      </c>
      <c r="G20" s="53">
        <v>10.6188</v>
      </c>
      <c r="H20" s="53">
        <v>6.7944999999999992E-2</v>
      </c>
      <c r="I20" s="53">
        <v>20.344033333333332</v>
      </c>
      <c r="J20" s="53">
        <v>9.9633333333333345E-4</v>
      </c>
      <c r="K20" s="53">
        <v>2.2623333333333332E-3</v>
      </c>
      <c r="L20" s="53">
        <v>0.47308499999999998</v>
      </c>
      <c r="M20" s="54">
        <f t="shared" si="29"/>
        <v>98.835236333333313</v>
      </c>
      <c r="N20" s="9"/>
      <c r="O20" s="20">
        <f t="shared" si="30"/>
        <v>5.2232083524200196E-2</v>
      </c>
      <c r="P20" s="21">
        <v>0.16</v>
      </c>
      <c r="Q20" s="21">
        <f t="shared" si="57"/>
        <v>0.10776791647579981</v>
      </c>
      <c r="R20" s="22">
        <f t="shared" si="31"/>
        <v>5.1666818561704596E-2</v>
      </c>
      <c r="S20" s="23"/>
      <c r="T20" s="24">
        <f t="shared" si="55"/>
        <v>0.12138315444591215</v>
      </c>
      <c r="X20" s="6">
        <f t="shared" si="32"/>
        <v>1.148466189604482E-3</v>
      </c>
      <c r="Y20" s="6">
        <f t="shared" si="33"/>
        <v>2.0736479719579374E-3</v>
      </c>
      <c r="Z20" s="6">
        <f t="shared" si="34"/>
        <v>1.2172178632143325</v>
      </c>
      <c r="AA20" s="6">
        <f t="shared" si="35"/>
        <v>6.6316117288418089E-2</v>
      </c>
      <c r="AB20" s="6">
        <f t="shared" si="36"/>
        <v>0.14779123173277664</v>
      </c>
      <c r="AC20" s="6">
        <f t="shared" si="37"/>
        <v>9.5791625546313248E-4</v>
      </c>
      <c r="AD20" s="6">
        <f t="shared" si="38"/>
        <v>0.50468948978748029</v>
      </c>
      <c r="AE20" s="6">
        <f t="shared" si="39"/>
        <v>1.7766286257727058E-5</v>
      </c>
      <c r="AF20" s="6">
        <f t="shared" si="40"/>
        <v>6.3339804525371531E-3</v>
      </c>
      <c r="AG20" s="6">
        <f t="shared" si="41"/>
        <v>1.9465464791788278</v>
      </c>
      <c r="AH20" s="6"/>
      <c r="AI20" s="6">
        <f t="shared" si="42"/>
        <v>1.7700058054955488E-3</v>
      </c>
      <c r="AJ20" s="6">
        <f t="shared" si="43"/>
        <v>3.1958876823214547E-3</v>
      </c>
      <c r="AK20" s="6">
        <f t="shared" si="44"/>
        <v>1.8759652691075157</v>
      </c>
      <c r="AL20" s="6">
        <f t="shared" si="45"/>
        <v>0.10220580602276851</v>
      </c>
      <c r="AM20" s="6">
        <f t="shared" si="46"/>
        <v>0.22777452269486625</v>
      </c>
      <c r="AN20" s="6">
        <f t="shared" si="47"/>
        <v>1.4763319536051974E-3</v>
      </c>
      <c r="AO20" s="6">
        <f t="shared" si="48"/>
        <v>0.77782292154727661</v>
      </c>
      <c r="AP20" s="6">
        <f t="shared" si="49"/>
        <v>2.7381241261532011E-5</v>
      </c>
      <c r="AQ20" s="6">
        <f t="shared" si="50"/>
        <v>9.7618739448891243E-3</v>
      </c>
      <c r="AR20" s="1">
        <f t="shared" si="51"/>
        <v>3</v>
      </c>
      <c r="AT20" s="6">
        <f t="shared" si="52"/>
        <v>1.1897137894083087E-2</v>
      </c>
      <c r="AU20" s="6">
        <f t="shared" si="53"/>
        <v>0.21587738480078317</v>
      </c>
      <c r="AX20" s="52">
        <f t="shared" si="56"/>
        <v>7.0000000000000007E-2</v>
      </c>
      <c r="AY20" s="52">
        <f t="shared" si="54"/>
        <v>0.17</v>
      </c>
      <c r="AZ20" s="52">
        <f t="shared" si="54"/>
        <v>62.05</v>
      </c>
      <c r="BA20" s="52">
        <f t="shared" si="54"/>
        <v>5.04</v>
      </c>
      <c r="BB20" s="52">
        <f t="shared" si="54"/>
        <v>10.62</v>
      </c>
      <c r="BC20" s="52">
        <f t="shared" si="54"/>
        <v>7.0000000000000007E-2</v>
      </c>
      <c r="BD20" s="52">
        <f t="shared" si="54"/>
        <v>20.34</v>
      </c>
      <c r="BE20" s="52">
        <f t="shared" si="54"/>
        <v>0</v>
      </c>
      <c r="BF20" s="52">
        <f t="shared" si="54"/>
        <v>0</v>
      </c>
      <c r="BG20" s="52">
        <f t="shared" si="54"/>
        <v>0.47</v>
      </c>
    </row>
    <row r="21" spans="1:59" ht="16" thickBot="1" x14ac:dyDescent="0.25">
      <c r="A21" s="25" t="s">
        <v>86</v>
      </c>
      <c r="B21" s="26">
        <v>3</v>
      </c>
      <c r="C21" s="55">
        <v>0.10091433333333333</v>
      </c>
      <c r="D21" s="55">
        <v>0.13661400000000001</v>
      </c>
      <c r="E21" s="55">
        <v>56.967166666666664</v>
      </c>
      <c r="F21" s="55">
        <v>10.1822</v>
      </c>
      <c r="G21" s="55">
        <v>11.328466666666666</v>
      </c>
      <c r="H21" s="55">
        <v>0.10413</v>
      </c>
      <c r="I21" s="55">
        <v>20.113166666666668</v>
      </c>
      <c r="J21" s="55">
        <v>1.4937333333333332E-2</v>
      </c>
      <c r="K21" s="55">
        <v>4.0856666666666671E-3</v>
      </c>
      <c r="L21" s="55">
        <v>0.34192933333333336</v>
      </c>
      <c r="M21" s="56">
        <f t="shared" si="29"/>
        <v>99.29361066666668</v>
      </c>
      <c r="N21" s="9"/>
      <c r="O21" s="27">
        <f t="shared" si="30"/>
        <v>0.12875277811475125</v>
      </c>
      <c r="P21" s="28">
        <v>0.22</v>
      </c>
      <c r="Q21" s="28">
        <f t="shared" si="57"/>
        <v>9.1247221885248753E-2</v>
      </c>
      <c r="R21" s="29">
        <f t="shared" si="31"/>
        <v>0.10706591136193012</v>
      </c>
      <c r="S21" s="23"/>
      <c r="T21" s="30">
        <f>R$24+R$23*R21+O21</f>
        <v>0.19741553027430098</v>
      </c>
      <c r="X21" s="6">
        <f t="shared" si="32"/>
        <v>1.6793864758417928E-3</v>
      </c>
      <c r="Y21" s="6">
        <f t="shared" si="33"/>
        <v>1.7102403605408114E-3</v>
      </c>
      <c r="Z21" s="6">
        <f t="shared" si="34"/>
        <v>1.1174414803190793</v>
      </c>
      <c r="AA21" s="6">
        <f t="shared" si="35"/>
        <v>0.13398513060069742</v>
      </c>
      <c r="AB21" s="6">
        <f t="shared" si="36"/>
        <v>0.15766829041985617</v>
      </c>
      <c r="AC21" s="6">
        <f t="shared" si="37"/>
        <v>1.4680671084167489E-3</v>
      </c>
      <c r="AD21" s="6">
        <f t="shared" si="38"/>
        <v>0.49896220954271064</v>
      </c>
      <c r="AE21" s="6">
        <f t="shared" si="39"/>
        <v>2.6635758440323349E-4</v>
      </c>
      <c r="AF21" s="6">
        <f t="shared" si="40"/>
        <v>4.5779800955058694E-3</v>
      </c>
      <c r="AG21" s="6">
        <f t="shared" si="41"/>
        <v>1.9177591425070522</v>
      </c>
      <c r="AH21" s="6"/>
      <c r="AI21" s="6">
        <f t="shared" si="42"/>
        <v>2.6271075005483134E-3</v>
      </c>
      <c r="AJ21" s="6">
        <f t="shared" si="43"/>
        <v>2.6753730267269822E-3</v>
      </c>
      <c r="AK21" s="6">
        <f t="shared" si="44"/>
        <v>1.7480424765827498</v>
      </c>
      <c r="AL21" s="6">
        <f t="shared" si="45"/>
        <v>0.20959638929246516</v>
      </c>
      <c r="AM21" s="6">
        <f t="shared" si="46"/>
        <v>0.24664456592876291</v>
      </c>
      <c r="AN21" s="6">
        <f t="shared" si="47"/>
        <v>2.2965351735946952E-3</v>
      </c>
      <c r="AO21" s="6">
        <f t="shared" si="48"/>
        <v>0.78053943034331141</v>
      </c>
      <c r="AP21" s="6">
        <f t="shared" si="49"/>
        <v>4.1667002675064131E-4</v>
      </c>
      <c r="AQ21" s="6">
        <f t="shared" si="50"/>
        <v>7.1614521250898452E-3</v>
      </c>
      <c r="AR21" s="1">
        <f t="shared" si="51"/>
        <v>2.9999999999999991</v>
      </c>
      <c r="AT21" s="6">
        <f t="shared" si="52"/>
        <v>3.175617307023515E-2</v>
      </c>
      <c r="AU21" s="6">
        <f t="shared" si="53"/>
        <v>0.21488839285852776</v>
      </c>
      <c r="AX21" s="52">
        <f t="shared" si="56"/>
        <v>0.1</v>
      </c>
      <c r="AY21" s="52">
        <f t="shared" si="54"/>
        <v>0.14000000000000001</v>
      </c>
      <c r="AZ21" s="52">
        <f t="shared" si="54"/>
        <v>56.97</v>
      </c>
      <c r="BA21" s="52">
        <f t="shared" si="54"/>
        <v>10.18</v>
      </c>
      <c r="BB21" s="52">
        <f t="shared" si="54"/>
        <v>11.33</v>
      </c>
      <c r="BC21" s="52">
        <f t="shared" si="54"/>
        <v>0.1</v>
      </c>
      <c r="BD21" s="52">
        <f t="shared" si="54"/>
        <v>20.11</v>
      </c>
      <c r="BE21" s="52">
        <f t="shared" si="54"/>
        <v>0.01</v>
      </c>
      <c r="BF21" s="52">
        <f t="shared" si="54"/>
        <v>0</v>
      </c>
      <c r="BG21" s="52">
        <f t="shared" si="54"/>
        <v>0.34</v>
      </c>
    </row>
    <row r="22" spans="1:59" x14ac:dyDescent="0.2">
      <c r="A22" s="9"/>
      <c r="B22" s="9"/>
      <c r="C22" s="57"/>
      <c r="D22" s="57"/>
      <c r="E22" s="57"/>
      <c r="F22" s="57"/>
      <c r="G22" s="57"/>
      <c r="H22" s="57"/>
      <c r="I22" s="57"/>
      <c r="J22" s="57"/>
      <c r="K22" s="57"/>
      <c r="L22" s="57"/>
      <c r="M22" s="57"/>
      <c r="N22" s="9"/>
      <c r="O22" s="21"/>
      <c r="P22" s="21"/>
      <c r="Q22" s="23"/>
      <c r="R22" s="23"/>
      <c r="S22" s="23"/>
      <c r="T22" s="21"/>
      <c r="X22" s="6"/>
      <c r="Y22" s="6"/>
      <c r="Z22" s="6"/>
      <c r="AA22" s="6"/>
      <c r="AB22" s="6"/>
      <c r="AC22" s="6"/>
      <c r="AD22" s="6"/>
      <c r="AE22" s="6"/>
      <c r="AF22" s="6"/>
      <c r="AG22" s="6"/>
      <c r="AH22" s="6"/>
      <c r="AI22" s="6"/>
      <c r="AJ22" s="6"/>
      <c r="AK22" s="6"/>
      <c r="AL22" s="6"/>
      <c r="AM22" s="6"/>
      <c r="AN22" s="6"/>
      <c r="AO22" s="6"/>
      <c r="AP22" s="6"/>
      <c r="AQ22" s="6"/>
      <c r="AT22" s="6"/>
      <c r="AU22" s="6"/>
    </row>
    <row r="23" spans="1:59" x14ac:dyDescent="0.2">
      <c r="A23" s="9"/>
      <c r="B23" s="9"/>
      <c r="C23" s="57"/>
      <c r="D23" s="57"/>
      <c r="E23" s="57"/>
      <c r="F23" s="57"/>
      <c r="G23" s="57"/>
      <c r="H23" s="57"/>
      <c r="I23" s="57"/>
      <c r="J23" s="57"/>
      <c r="K23" s="57"/>
      <c r="L23" s="57"/>
      <c r="M23" s="57"/>
      <c r="N23" s="9"/>
      <c r="O23" s="21"/>
      <c r="P23" s="21"/>
      <c r="Q23" s="31" t="s">
        <v>88</v>
      </c>
      <c r="R23" s="32">
        <f>SLOPE(Q6:Q21,R6:R21)</f>
        <v>-8.8145624319725252E-3</v>
      </c>
      <c r="S23" s="23"/>
      <c r="T23" s="21"/>
      <c r="X23" s="6"/>
      <c r="Y23" s="6"/>
      <c r="Z23" s="6"/>
      <c r="AA23" s="6"/>
      <c r="AB23" s="6"/>
      <c r="AC23" s="6"/>
      <c r="AD23" s="6"/>
      <c r="AE23" s="6"/>
      <c r="AF23" s="6"/>
      <c r="AG23" s="6"/>
      <c r="AH23" s="6"/>
      <c r="AI23" s="6"/>
      <c r="AJ23" s="6"/>
      <c r="AK23" s="6"/>
      <c r="AL23" s="6"/>
      <c r="AM23" s="6"/>
      <c r="AN23" s="6"/>
      <c r="AO23" s="6"/>
      <c r="AP23" s="6"/>
      <c r="AQ23" s="6"/>
      <c r="AT23" s="6"/>
      <c r="AU23" s="6"/>
    </row>
    <row r="24" spans="1:59" x14ac:dyDescent="0.2">
      <c r="A24" s="9"/>
      <c r="B24" s="9"/>
      <c r="C24" s="57"/>
      <c r="D24" s="57"/>
      <c r="E24" s="57"/>
      <c r="F24" s="57"/>
      <c r="G24" s="57"/>
      <c r="H24" s="57"/>
      <c r="I24" s="57"/>
      <c r="J24" s="57"/>
      <c r="K24" s="57"/>
      <c r="L24" s="57"/>
      <c r="M24" s="57"/>
      <c r="N24" s="9"/>
      <c r="O24" s="21"/>
      <c r="P24" s="21"/>
      <c r="Q24" s="33" t="s">
        <v>89</v>
      </c>
      <c r="R24" s="34">
        <f>INTERCEPT(Q6:Q21,R6:R21)</f>
        <v>6.960649131958549E-2</v>
      </c>
      <c r="S24" s="23"/>
      <c r="T24" s="21"/>
      <c r="X24" s="6"/>
      <c r="Y24" s="6"/>
      <c r="Z24" s="6"/>
      <c r="AA24" s="6"/>
      <c r="AB24" s="6"/>
      <c r="AC24" s="6"/>
      <c r="AD24" s="6"/>
      <c r="AE24" s="6"/>
      <c r="AF24" s="6"/>
      <c r="AG24" s="6"/>
      <c r="AH24" s="6"/>
      <c r="AI24" s="6"/>
      <c r="AJ24" s="6"/>
      <c r="AK24" s="6"/>
      <c r="AL24" s="6"/>
      <c r="AM24" s="6"/>
      <c r="AN24" s="6"/>
      <c r="AO24" s="6"/>
      <c r="AP24" s="6"/>
      <c r="AQ24" s="6"/>
      <c r="AT24" s="6"/>
      <c r="AU24" s="6"/>
    </row>
    <row r="25" spans="1:59" ht="16" x14ac:dyDescent="0.2">
      <c r="A25" s="9"/>
      <c r="B25" s="9"/>
      <c r="C25" s="57"/>
      <c r="D25" s="57"/>
      <c r="E25" s="57"/>
      <c r="F25" s="57"/>
      <c r="G25" s="57"/>
      <c r="H25" s="57"/>
      <c r="I25" s="57"/>
      <c r="J25" s="57"/>
      <c r="K25" s="57"/>
      <c r="L25" s="57"/>
      <c r="M25" s="57"/>
      <c r="N25" s="9"/>
      <c r="O25" s="21"/>
      <c r="P25" s="21"/>
      <c r="Q25" s="35" t="s">
        <v>102</v>
      </c>
      <c r="R25" s="36">
        <f>CORREL(R6:R21,Q6:Q21)^2</f>
        <v>3.4648484001908765E-3</v>
      </c>
      <c r="S25" s="23"/>
      <c r="T25" s="21"/>
      <c r="X25" s="6"/>
      <c r="Y25" s="6"/>
      <c r="Z25" s="6"/>
      <c r="AA25" s="6"/>
      <c r="AB25" s="6"/>
      <c r="AC25" s="6"/>
      <c r="AD25" s="6"/>
      <c r="AE25" s="6"/>
      <c r="AF25" s="6"/>
      <c r="AG25" s="6"/>
      <c r="AH25" s="6"/>
      <c r="AI25" s="6"/>
      <c r="AJ25" s="6"/>
      <c r="AK25" s="6"/>
      <c r="AL25" s="6"/>
      <c r="AM25" s="6"/>
      <c r="AN25" s="6"/>
      <c r="AO25" s="6"/>
      <c r="AP25" s="6"/>
      <c r="AQ25" s="6"/>
      <c r="AT25" s="6"/>
      <c r="AU25" s="6"/>
    </row>
    <row r="26" spans="1:59" x14ac:dyDescent="0.2">
      <c r="A26" s="9"/>
      <c r="B26" s="9"/>
      <c r="C26" s="57"/>
      <c r="D26" s="57"/>
      <c r="E26" s="57"/>
      <c r="F26" s="57"/>
      <c r="G26" s="57"/>
      <c r="H26" s="57"/>
      <c r="I26" s="57"/>
      <c r="J26" s="57"/>
      <c r="K26" s="57"/>
      <c r="L26" s="57"/>
      <c r="M26" s="57"/>
      <c r="N26" s="9"/>
      <c r="O26" s="9"/>
      <c r="P26" s="9"/>
      <c r="Q26" s="9"/>
      <c r="R26" s="9"/>
      <c r="S26" s="9"/>
      <c r="T26" s="9"/>
    </row>
    <row r="27" spans="1:59" ht="16" thickBot="1" x14ac:dyDescent="0.25">
      <c r="A27" s="11">
        <v>42560</v>
      </c>
      <c r="B27" s="11" t="s">
        <v>147</v>
      </c>
      <c r="C27" s="57"/>
      <c r="D27" s="57"/>
      <c r="E27" s="57"/>
      <c r="F27" s="57"/>
      <c r="G27" s="57"/>
      <c r="H27" s="57"/>
      <c r="I27" s="57"/>
      <c r="J27" s="57"/>
      <c r="K27" s="57"/>
      <c r="L27" s="57"/>
      <c r="M27" s="57"/>
      <c r="N27" s="9"/>
      <c r="O27" s="12"/>
      <c r="P27" s="12"/>
      <c r="Q27" s="12"/>
      <c r="R27" s="12"/>
      <c r="S27" s="12"/>
      <c r="T27" s="12"/>
    </row>
    <row r="28" spans="1:59" x14ac:dyDescent="0.2">
      <c r="A28" s="13" t="s">
        <v>78</v>
      </c>
      <c r="B28" s="14"/>
      <c r="C28" s="58"/>
      <c r="D28" s="58"/>
      <c r="E28" s="58"/>
      <c r="F28" s="58"/>
      <c r="G28" s="58"/>
      <c r="H28" s="58"/>
      <c r="I28" s="58"/>
      <c r="J28" s="58"/>
      <c r="K28" s="58"/>
      <c r="L28" s="58"/>
      <c r="M28" s="59"/>
      <c r="N28" s="9"/>
      <c r="O28" s="13"/>
      <c r="P28" s="14"/>
      <c r="Q28" s="14"/>
      <c r="R28" s="15"/>
      <c r="S28" s="12"/>
      <c r="T28" s="16"/>
    </row>
    <row r="29" spans="1:59" x14ac:dyDescent="0.2">
      <c r="A29" s="17" t="s">
        <v>79</v>
      </c>
      <c r="B29" s="12"/>
      <c r="C29" s="53"/>
      <c r="D29" s="53"/>
      <c r="E29" s="53"/>
      <c r="F29" s="53"/>
      <c r="G29" s="53"/>
      <c r="H29" s="53"/>
      <c r="I29" s="53"/>
      <c r="J29" s="53"/>
      <c r="K29" s="53"/>
      <c r="L29" s="53"/>
      <c r="M29" s="54"/>
      <c r="N29" s="9"/>
      <c r="O29" s="17"/>
      <c r="P29" s="12"/>
      <c r="Q29" s="12"/>
      <c r="R29" s="18"/>
      <c r="S29" s="12"/>
      <c r="T29" s="19"/>
    </row>
    <row r="30" spans="1:59" x14ac:dyDescent="0.2">
      <c r="A30" s="17" t="s">
        <v>80</v>
      </c>
      <c r="B30" s="12">
        <v>3</v>
      </c>
      <c r="C30" s="53">
        <v>9.3221333333333337E-2</v>
      </c>
      <c r="D30" s="53">
        <v>6.8913666666666665E-2</v>
      </c>
      <c r="E30" s="53">
        <v>52.806333333333328</v>
      </c>
      <c r="F30" s="53">
        <v>15.091833333333332</v>
      </c>
      <c r="G30" s="53">
        <v>11.757899999999999</v>
      </c>
      <c r="H30" s="53">
        <v>0.12510200000000002</v>
      </c>
      <c r="I30" s="53">
        <v>18.925466666666669</v>
      </c>
      <c r="J30" s="53">
        <v>1.1668E-2</v>
      </c>
      <c r="K30" s="53">
        <v>2.4023333333333331E-3</v>
      </c>
      <c r="L30" s="53">
        <v>0.3108683333333333</v>
      </c>
      <c r="M30" s="54">
        <f>SUM(C30:L30)</f>
        <v>99.193708999999984</v>
      </c>
      <c r="N30" s="9"/>
      <c r="O30" s="20">
        <f t="shared" ref="O30:O36" si="58">AT30/(SUM(AT30:AU30))</f>
        <v>7.0240409327648648E-2</v>
      </c>
      <c r="P30" s="21">
        <v>5.8000000000000003E-2</v>
      </c>
      <c r="Q30" s="21">
        <f>P30-O30</f>
        <v>-1.2240409327648645E-2</v>
      </c>
      <c r="R30" s="22">
        <f t="shared" ref="R30:R36" si="59">AL30/(AL30+AK30)</f>
        <v>0.16087776636036749</v>
      </c>
      <c r="S30" s="23"/>
      <c r="T30" s="24">
        <f>R$48+R$47*R30+O30</f>
        <v>8.9893053746899376E-2</v>
      </c>
      <c r="X30" s="6">
        <f t="shared" ref="X30:Y36" si="60">C30/X$1</f>
        <v>1.5513618461197093E-3</v>
      </c>
      <c r="Y30" s="6">
        <f t="shared" si="60"/>
        <v>8.6271490569187121E-4</v>
      </c>
      <c r="Z30" s="6">
        <f t="shared" ref="Z30:AA36" si="61">2*E30/Z$1</f>
        <v>1.0358245063423563</v>
      </c>
      <c r="AA30" s="6">
        <f t="shared" si="61"/>
        <v>0.1985898195056692</v>
      </c>
      <c r="AB30" s="6">
        <f t="shared" ref="AB30:AE36" si="62">G30/AB$1</f>
        <v>0.16364509394572024</v>
      </c>
      <c r="AC30" s="6">
        <f t="shared" si="62"/>
        <v>1.7637388975045821E-3</v>
      </c>
      <c r="AD30" s="6">
        <f t="shared" si="62"/>
        <v>0.46949805672703221</v>
      </c>
      <c r="AE30" s="6">
        <f t="shared" si="62"/>
        <v>2.0805991440798859E-4</v>
      </c>
      <c r="AF30" s="6">
        <f t="shared" ref="AF30:AF36" si="63">L30/AF$1</f>
        <v>4.1621145177846205E-3</v>
      </c>
      <c r="AG30" s="6">
        <f>SUM(X30:AF30)</f>
        <v>1.8761054666022867</v>
      </c>
      <c r="AH30" s="6"/>
      <c r="AI30" s="6">
        <f t="shared" ref="AI30:AQ36" si="64">3*X30/$AG30</f>
        <v>2.4807163676079953E-3</v>
      </c>
      <c r="AJ30" s="6">
        <f t="shared" si="64"/>
        <v>1.3795305024950771E-3</v>
      </c>
      <c r="AK30" s="6">
        <f t="shared" si="64"/>
        <v>1.6563426600183873</v>
      </c>
      <c r="AL30" s="6">
        <f t="shared" si="64"/>
        <v>0.31755648556153587</v>
      </c>
      <c r="AM30" s="6">
        <f t="shared" si="64"/>
        <v>0.26167786970221196</v>
      </c>
      <c r="AN30" s="6">
        <f t="shared" si="64"/>
        <v>2.8203194259096656E-3</v>
      </c>
      <c r="AO30" s="6">
        <f t="shared" si="64"/>
        <v>0.7507542594244152</v>
      </c>
      <c r="AP30" s="6">
        <f t="shared" si="64"/>
        <v>3.3269970923030463E-4</v>
      </c>
      <c r="AQ30" s="6">
        <f t="shared" si="64"/>
        <v>6.6554592882068636E-3</v>
      </c>
      <c r="AR30" s="1">
        <f t="shared" ref="AR30:AR36" si="65">SUM(AI30:AQ30)</f>
        <v>3</v>
      </c>
      <c r="AT30" s="6">
        <f t="shared" ref="AT30:AT36" si="66">-1*((AI30+AJ30)*4+(AK30+AL30)*3+SUM(AM30:AP30,AQ30)*2-8)</f>
        <v>1.8380360679870478E-2</v>
      </c>
      <c r="AU30" s="6">
        <f t="shared" ref="AU30:AU36" si="67">AM30-AT30</f>
        <v>0.24329750902234148</v>
      </c>
    </row>
    <row r="31" spans="1:59" x14ac:dyDescent="0.2">
      <c r="A31" s="17" t="s">
        <v>81</v>
      </c>
      <c r="B31" s="12">
        <v>3</v>
      </c>
      <c r="C31" s="53">
        <v>0.18050666666666668</v>
      </c>
      <c r="D31" s="53">
        <v>0.48741533333333331</v>
      </c>
      <c r="E31" s="53">
        <v>43.690599999999996</v>
      </c>
      <c r="F31" s="53">
        <v>21.1311</v>
      </c>
      <c r="G31" s="53">
        <v>15.047833333333335</v>
      </c>
      <c r="H31" s="53">
        <v>0.12631600000000001</v>
      </c>
      <c r="I31" s="53">
        <v>18.402166666666663</v>
      </c>
      <c r="J31" s="53">
        <v>6.481999999999999E-3</v>
      </c>
      <c r="K31" s="53">
        <v>-2.7783333333333336E-3</v>
      </c>
      <c r="L31" s="53">
        <v>0.29958166666666669</v>
      </c>
      <c r="M31" s="54">
        <f t="shared" ref="M31:M36" si="68">SUM(C31:L31)</f>
        <v>99.369223333333323</v>
      </c>
      <c r="N31" s="9"/>
      <c r="O31" s="20">
        <f t="shared" si="58"/>
        <v>0.27410145150597237</v>
      </c>
      <c r="P31" s="21">
        <v>0.28000000000000003</v>
      </c>
      <c r="Q31" s="21">
        <f>P31-O31</f>
        <v>5.8985484940276556E-3</v>
      </c>
      <c r="R31" s="22">
        <f t="shared" si="59"/>
        <v>0.24497009114063875</v>
      </c>
      <c r="S31" s="23"/>
      <c r="T31" s="24">
        <f t="shared" ref="T31:T35" si="69">R$48+R$47*R31+O31</f>
        <v>0.29476194362720176</v>
      </c>
      <c r="X31" s="6">
        <f t="shared" si="60"/>
        <v>3.0039385366394853E-3</v>
      </c>
      <c r="Y31" s="6">
        <f t="shared" si="60"/>
        <v>6.1018444333166416E-3</v>
      </c>
      <c r="Z31" s="6">
        <f t="shared" si="61"/>
        <v>0.85701451549627305</v>
      </c>
      <c r="AA31" s="6">
        <f t="shared" si="61"/>
        <v>0.27805908283439701</v>
      </c>
      <c r="AB31" s="6">
        <f t="shared" si="62"/>
        <v>0.20943400603108331</v>
      </c>
      <c r="AC31" s="6">
        <f t="shared" si="62"/>
        <v>1.7808543634569294E-3</v>
      </c>
      <c r="AD31" s="6">
        <f t="shared" si="62"/>
        <v>0.4565161663772429</v>
      </c>
      <c r="AE31" s="6">
        <f t="shared" si="62"/>
        <v>1.1558487874465049E-4</v>
      </c>
      <c r="AF31" s="6">
        <f t="shared" si="63"/>
        <v>4.0110010264649441E-3</v>
      </c>
      <c r="AG31" s="6">
        <f t="shared" ref="AG31:AG36" si="70">SUM(X31:AF31)</f>
        <v>1.8160369939776189</v>
      </c>
      <c r="AH31" s="6"/>
      <c r="AI31" s="6">
        <f t="shared" si="64"/>
        <v>4.9623524409489637E-3</v>
      </c>
      <c r="AJ31" s="6">
        <f t="shared" si="64"/>
        <v>1.0079934142671724E-2</v>
      </c>
      <c r="AK31" s="6">
        <f t="shared" si="64"/>
        <v>1.4157440377123205</v>
      </c>
      <c r="AL31" s="6">
        <f t="shared" si="64"/>
        <v>0.45933934785993219</v>
      </c>
      <c r="AM31" s="6">
        <f t="shared" si="64"/>
        <v>0.34597423960901602</v>
      </c>
      <c r="AN31" s="6">
        <f t="shared" si="64"/>
        <v>2.941880098306318E-3</v>
      </c>
      <c r="AO31" s="6">
        <f t="shared" si="64"/>
        <v>0.754141299804715</v>
      </c>
      <c r="AP31" s="6">
        <f t="shared" si="64"/>
        <v>1.909402932780922E-4</v>
      </c>
      <c r="AQ31" s="6">
        <f t="shared" si="64"/>
        <v>6.6259680388113988E-3</v>
      </c>
      <c r="AR31" s="1">
        <f t="shared" si="65"/>
        <v>3.0000000000000004</v>
      </c>
      <c r="AT31" s="6">
        <f t="shared" si="66"/>
        <v>9.4832041260506372E-2</v>
      </c>
      <c r="AU31" s="6">
        <f t="shared" si="67"/>
        <v>0.25114219834850965</v>
      </c>
    </row>
    <row r="32" spans="1:59" x14ac:dyDescent="0.2">
      <c r="A32" s="17" t="s">
        <v>82</v>
      </c>
      <c r="B32" s="12">
        <v>3</v>
      </c>
      <c r="C32" s="53">
        <v>0.12495000000000001</v>
      </c>
      <c r="D32" s="53">
        <v>4.8802999999999992E-2</v>
      </c>
      <c r="E32" s="53">
        <v>52.650666666666666</v>
      </c>
      <c r="F32" s="53">
        <v>12.520999999999999</v>
      </c>
      <c r="G32" s="53">
        <v>13.895866666666668</v>
      </c>
      <c r="H32" s="53">
        <v>0.13413600000000001</v>
      </c>
      <c r="I32" s="53">
        <v>19.290500000000002</v>
      </c>
      <c r="J32" s="53">
        <v>2.9353666666666667E-2</v>
      </c>
      <c r="K32" s="53">
        <v>3.6000000000000003E-3</v>
      </c>
      <c r="L32" s="53">
        <v>0.3981506666666666</v>
      </c>
      <c r="M32" s="54">
        <f t="shared" si="68"/>
        <v>99.097026666666665</v>
      </c>
      <c r="N32" s="9"/>
      <c r="O32" s="20">
        <f t="shared" si="58"/>
        <v>0.26043776882512443</v>
      </c>
      <c r="P32" s="21">
        <v>0.32</v>
      </c>
      <c r="Q32" s="21">
        <f t="shared" ref="Q32:Q36" si="71">P32-O32</f>
        <v>5.9562231174875579E-2</v>
      </c>
      <c r="R32" s="22">
        <f t="shared" si="59"/>
        <v>0.13758367932919277</v>
      </c>
      <c r="S32" s="23"/>
      <c r="T32" s="24">
        <f t="shared" si="69"/>
        <v>0.27981123328181134</v>
      </c>
      <c r="X32" s="6">
        <f t="shared" si="60"/>
        <v>2.0793809286070893E-3</v>
      </c>
      <c r="Y32" s="6">
        <f t="shared" si="60"/>
        <v>6.109539308963444E-4</v>
      </c>
      <c r="Z32" s="6">
        <f t="shared" si="61"/>
        <v>1.0327710213155485</v>
      </c>
      <c r="AA32" s="6">
        <f t="shared" si="61"/>
        <v>0.16476083952891635</v>
      </c>
      <c r="AB32" s="6">
        <f t="shared" si="62"/>
        <v>0.19340106703781029</v>
      </c>
      <c r="AC32" s="6">
        <f t="shared" si="62"/>
        <v>1.8911039052587056E-3</v>
      </c>
      <c r="AD32" s="6">
        <f t="shared" si="62"/>
        <v>0.47855370875713221</v>
      </c>
      <c r="AE32" s="6">
        <f t="shared" si="62"/>
        <v>5.2342486923442704E-4</v>
      </c>
      <c r="AF32" s="6">
        <f t="shared" si="63"/>
        <v>5.3307091533895653E-3</v>
      </c>
      <c r="AG32" s="6">
        <f t="shared" si="70"/>
        <v>1.879922209426794</v>
      </c>
      <c r="AH32" s="6"/>
      <c r="AI32" s="6">
        <f t="shared" si="64"/>
        <v>3.3182983607195835E-3</v>
      </c>
      <c r="AJ32" s="6">
        <f t="shared" si="64"/>
        <v>9.7496682761564373E-4</v>
      </c>
      <c r="AK32" s="6">
        <f t="shared" si="64"/>
        <v>1.6481070591167442</v>
      </c>
      <c r="AL32" s="6">
        <f t="shared" si="64"/>
        <v>0.26292711267955093</v>
      </c>
      <c r="AM32" s="6">
        <f t="shared" si="64"/>
        <v>0.30863149453952154</v>
      </c>
      <c r="AN32" s="6">
        <f t="shared" si="64"/>
        <v>3.0178438699896858E-3</v>
      </c>
      <c r="AO32" s="6">
        <f t="shared" si="64"/>
        <v>0.76368113482160682</v>
      </c>
      <c r="AP32" s="6">
        <f t="shared" si="64"/>
        <v>8.3528701338236367E-4</v>
      </c>
      <c r="AQ32" s="6">
        <f t="shared" si="64"/>
        <v>8.5068027708682936E-3</v>
      </c>
      <c r="AR32" s="1">
        <f t="shared" si="65"/>
        <v>2.9999999999999987</v>
      </c>
      <c r="AT32" s="6">
        <f t="shared" si="66"/>
        <v>8.0379297827036567E-2</v>
      </c>
      <c r="AU32" s="6">
        <f t="shared" si="67"/>
        <v>0.22825219671248498</v>
      </c>
    </row>
    <row r="33" spans="1:47" x14ac:dyDescent="0.2">
      <c r="A33" s="17" t="s">
        <v>83</v>
      </c>
      <c r="B33" s="12">
        <v>3</v>
      </c>
      <c r="C33" s="53">
        <v>0.11117066666666668</v>
      </c>
      <c r="D33" s="53">
        <v>6.8781666666666672E-2</v>
      </c>
      <c r="E33" s="53">
        <v>22.634500000000003</v>
      </c>
      <c r="F33" s="53">
        <v>46.779899999999998</v>
      </c>
      <c r="G33" s="53">
        <v>15.755333333333333</v>
      </c>
      <c r="H33" s="53">
        <v>0.25583099999999998</v>
      </c>
      <c r="I33" s="53">
        <v>14.894866666666667</v>
      </c>
      <c r="J33" s="53">
        <v>7.3353333333333326E-3</v>
      </c>
      <c r="K33" s="53">
        <v>-4.7836666666666661E-3</v>
      </c>
      <c r="L33" s="53">
        <v>0.14589733333333332</v>
      </c>
      <c r="M33" s="54">
        <f t="shared" si="68"/>
        <v>100.64883233333333</v>
      </c>
      <c r="N33" s="9"/>
      <c r="O33" s="20">
        <f t="shared" si="58"/>
        <v>0.18022830536035098</v>
      </c>
      <c r="P33" s="21">
        <v>0.2</v>
      </c>
      <c r="Q33" s="21">
        <f t="shared" si="71"/>
        <v>1.9771694639649035E-2</v>
      </c>
      <c r="R33" s="22">
        <f t="shared" si="59"/>
        <v>0.58096697613825465</v>
      </c>
      <c r="S33" s="23"/>
      <c r="T33" s="24">
        <f t="shared" si="69"/>
        <v>0.20491572490095744</v>
      </c>
      <c r="X33" s="6">
        <f t="shared" si="60"/>
        <v>1.850069340433794E-3</v>
      </c>
      <c r="Y33" s="6">
        <f t="shared" si="60"/>
        <v>8.6106242697379411E-4</v>
      </c>
      <c r="Z33" s="6">
        <f t="shared" si="61"/>
        <v>0.44398783836798755</v>
      </c>
      <c r="AA33" s="6">
        <f t="shared" si="61"/>
        <v>0.61556549773011371</v>
      </c>
      <c r="AB33" s="6">
        <f t="shared" si="62"/>
        <v>0.21928090930178615</v>
      </c>
      <c r="AC33" s="6">
        <f t="shared" si="62"/>
        <v>3.6068095305230503E-3</v>
      </c>
      <c r="AD33" s="6">
        <f t="shared" si="62"/>
        <v>0.36950797982303812</v>
      </c>
      <c r="AE33" s="6">
        <f t="shared" si="62"/>
        <v>1.3080123632905374E-4</v>
      </c>
      <c r="AF33" s="6">
        <f t="shared" si="63"/>
        <v>1.9533717141964565E-3</v>
      </c>
      <c r="AG33" s="6">
        <f t="shared" si="70"/>
        <v>1.6567443394713817</v>
      </c>
      <c r="AH33" s="6"/>
      <c r="AI33" s="6">
        <f t="shared" si="64"/>
        <v>3.3500691018339556E-3</v>
      </c>
      <c r="AJ33" s="6">
        <f t="shared" si="64"/>
        <v>1.5591948735708982E-3</v>
      </c>
      <c r="AK33" s="6">
        <f t="shared" si="64"/>
        <v>0.80396442792673306</v>
      </c>
      <c r="AL33" s="6">
        <f t="shared" si="64"/>
        <v>1.1146538721717121</v>
      </c>
      <c r="AM33" s="6">
        <f t="shared" si="64"/>
        <v>0.39706954913469433</v>
      </c>
      <c r="AN33" s="6">
        <f t="shared" si="64"/>
        <v>6.5311396174871682E-3</v>
      </c>
      <c r="AO33" s="6">
        <f t="shared" si="64"/>
        <v>0.66909776786852448</v>
      </c>
      <c r="AP33" s="6">
        <f t="shared" si="64"/>
        <v>2.3685230100883623E-4</v>
      </c>
      <c r="AQ33" s="6">
        <f t="shared" si="64"/>
        <v>3.5371270044351924E-3</v>
      </c>
      <c r="AR33" s="1">
        <f t="shared" si="65"/>
        <v>3</v>
      </c>
      <c r="AT33" s="6">
        <f t="shared" si="66"/>
        <v>7.1563171950744575E-2</v>
      </c>
      <c r="AU33" s="6">
        <f t="shared" si="67"/>
        <v>0.32550637718394976</v>
      </c>
    </row>
    <row r="34" spans="1:47" x14ac:dyDescent="0.2">
      <c r="A34" s="17" t="s">
        <v>84</v>
      </c>
      <c r="B34" s="12">
        <v>3</v>
      </c>
      <c r="C34" s="53">
        <v>7.7723E-2</v>
      </c>
      <c r="D34" s="53">
        <v>0.17851500000000001</v>
      </c>
      <c r="E34" s="53">
        <v>38.537366666666664</v>
      </c>
      <c r="F34" s="53">
        <v>30.534666666666666</v>
      </c>
      <c r="G34" s="53">
        <v>12.431633333333332</v>
      </c>
      <c r="H34" s="53">
        <v>0.13822333333333334</v>
      </c>
      <c r="I34" s="53">
        <v>18.122933333333336</v>
      </c>
      <c r="J34" s="53">
        <v>3.1517000000000003E-2</v>
      </c>
      <c r="K34" s="53">
        <v>-7.3733333333333333E-3</v>
      </c>
      <c r="L34" s="53">
        <v>0.24372533333333335</v>
      </c>
      <c r="M34" s="54">
        <f t="shared" si="68"/>
        <v>100.28893033333333</v>
      </c>
      <c r="N34" s="9"/>
      <c r="O34" s="20">
        <f t="shared" si="58"/>
        <v>0.16361597455656973</v>
      </c>
      <c r="P34" s="21">
        <v>0.18</v>
      </c>
      <c r="Q34" s="21">
        <f t="shared" si="71"/>
        <v>1.6384025443430261E-2</v>
      </c>
      <c r="R34" s="22">
        <f t="shared" si="59"/>
        <v>0.34705722016240786</v>
      </c>
      <c r="S34" s="23"/>
      <c r="T34" s="24">
        <f t="shared" si="69"/>
        <v>0.18549998236314888</v>
      </c>
      <c r="X34" s="6">
        <f t="shared" si="60"/>
        <v>1.2934431685804625E-3</v>
      </c>
      <c r="Y34" s="6">
        <f t="shared" si="60"/>
        <v>2.2347896845267903E-3</v>
      </c>
      <c r="Z34" s="6">
        <f t="shared" si="61"/>
        <v>0.75593108408526222</v>
      </c>
      <c r="AA34" s="6">
        <f t="shared" si="61"/>
        <v>0.40179836392745133</v>
      </c>
      <c r="AB34" s="6">
        <f t="shared" si="62"/>
        <v>0.17302203665042915</v>
      </c>
      <c r="AC34" s="6">
        <f t="shared" si="62"/>
        <v>1.9487287936463178E-3</v>
      </c>
      <c r="AD34" s="6">
        <f t="shared" si="62"/>
        <v>0.4495890184404201</v>
      </c>
      <c r="AE34" s="6">
        <f t="shared" si="62"/>
        <v>5.6200071326676184E-4</v>
      </c>
      <c r="AF34" s="6">
        <f t="shared" si="63"/>
        <v>3.2631588342928552E-3</v>
      </c>
      <c r="AG34" s="6">
        <f t="shared" si="70"/>
        <v>1.789642624297876</v>
      </c>
      <c r="AH34" s="6"/>
      <c r="AI34" s="6">
        <f t="shared" si="64"/>
        <v>2.1682147335218634E-3</v>
      </c>
      <c r="AJ34" s="6">
        <f t="shared" si="64"/>
        <v>3.7462055063706766E-3</v>
      </c>
      <c r="AK34" s="6">
        <f t="shared" si="64"/>
        <v>1.2671765979788852</v>
      </c>
      <c r="AL34" s="6">
        <f t="shared" si="64"/>
        <v>0.67353955220823047</v>
      </c>
      <c r="AM34" s="6">
        <f t="shared" si="64"/>
        <v>0.29003897364979825</v>
      </c>
      <c r="AN34" s="6">
        <f t="shared" si="64"/>
        <v>3.2666781074420191E-3</v>
      </c>
      <c r="AO34" s="6">
        <f t="shared" si="64"/>
        <v>0.75365161569641159</v>
      </c>
      <c r="AP34" s="6">
        <f t="shared" si="64"/>
        <v>9.4208872593306084E-4</v>
      </c>
      <c r="AQ34" s="6">
        <f t="shared" si="64"/>
        <v>5.4700733934068173E-3</v>
      </c>
      <c r="AR34" s="1">
        <f t="shared" si="65"/>
        <v>3</v>
      </c>
      <c r="AT34" s="6">
        <f t="shared" si="66"/>
        <v>4.7455009333098985E-2</v>
      </c>
      <c r="AU34" s="6">
        <f t="shared" si="67"/>
        <v>0.24258396431669926</v>
      </c>
    </row>
    <row r="35" spans="1:47" x14ac:dyDescent="0.2">
      <c r="A35" s="17" t="s">
        <v>85</v>
      </c>
      <c r="B35" s="12">
        <v>3</v>
      </c>
      <c r="C35" s="53">
        <v>7.0099666666666671E-2</v>
      </c>
      <c r="D35" s="53">
        <v>0.14778233333333332</v>
      </c>
      <c r="E35" s="53">
        <v>62.130733333333332</v>
      </c>
      <c r="F35" s="53">
        <v>4.9791266666666658</v>
      </c>
      <c r="G35" s="53">
        <v>10.579800000000001</v>
      </c>
      <c r="H35" s="53">
        <v>9.4814333333333334E-2</v>
      </c>
      <c r="I35" s="53">
        <v>21.264466666666667</v>
      </c>
      <c r="J35" s="53">
        <v>1.0304333333333334E-2</v>
      </c>
      <c r="K35" s="53">
        <v>-4.7220000000000005E-3</v>
      </c>
      <c r="L35" s="53">
        <v>0.49652999999999997</v>
      </c>
      <c r="M35" s="54">
        <f t="shared" si="68"/>
        <v>99.768935333333346</v>
      </c>
      <c r="N35" s="9"/>
      <c r="O35" s="20">
        <f t="shared" si="58"/>
        <v>0.15748220714861849</v>
      </c>
      <c r="P35" s="21">
        <v>0.16</v>
      </c>
      <c r="Q35" s="21">
        <f t="shared" si="71"/>
        <v>2.5177928513815118E-3</v>
      </c>
      <c r="R35" s="22">
        <f t="shared" si="59"/>
        <v>5.1017559911256331E-2</v>
      </c>
      <c r="S35" s="23"/>
      <c r="T35" s="24">
        <f t="shared" si="69"/>
        <v>0.17581817543960246</v>
      </c>
      <c r="X35" s="6">
        <f t="shared" si="60"/>
        <v>1.1665779109114108E-3</v>
      </c>
      <c r="Y35" s="6">
        <f t="shared" si="60"/>
        <v>1.8500542480387246E-3</v>
      </c>
      <c r="Z35" s="6">
        <f t="shared" si="61"/>
        <v>1.2187276055969662</v>
      </c>
      <c r="AA35" s="6">
        <f t="shared" si="61"/>
        <v>6.5519135030813414E-2</v>
      </c>
      <c r="AB35" s="6">
        <f t="shared" si="62"/>
        <v>0.14724843423799586</v>
      </c>
      <c r="AC35" s="6">
        <f t="shared" si="62"/>
        <v>1.3367310493914185E-3</v>
      </c>
      <c r="AD35" s="6">
        <f t="shared" si="62"/>
        <v>0.52752336062184735</v>
      </c>
      <c r="AE35" s="6">
        <f t="shared" si="62"/>
        <v>1.8374346172135046E-4</v>
      </c>
      <c r="AF35" s="6">
        <f t="shared" si="63"/>
        <v>6.6478778953005758E-3</v>
      </c>
      <c r="AG35" s="6">
        <f t="shared" si="70"/>
        <v>1.9702035200529862</v>
      </c>
      <c r="AH35" s="6"/>
      <c r="AI35" s="6">
        <f t="shared" si="64"/>
        <v>1.7763310729645388E-3</v>
      </c>
      <c r="AJ35" s="6">
        <f t="shared" si="64"/>
        <v>2.8170504659167949E-3</v>
      </c>
      <c r="AK35" s="6">
        <f t="shared" si="64"/>
        <v>1.8557386481029992</v>
      </c>
      <c r="AL35" s="6">
        <f t="shared" si="64"/>
        <v>9.9765025842180041E-2</v>
      </c>
      <c r="AM35" s="6">
        <f t="shared" si="64"/>
        <v>0.22421303089647684</v>
      </c>
      <c r="AN35" s="6">
        <f t="shared" si="64"/>
        <v>2.0354207610320412E-3</v>
      </c>
      <c r="AO35" s="6">
        <f t="shared" si="64"/>
        <v>0.80325208322791986</v>
      </c>
      <c r="AP35" s="6">
        <f t="shared" si="64"/>
        <v>2.797834739170635E-4</v>
      </c>
      <c r="AQ35" s="6">
        <f t="shared" si="64"/>
        <v>1.0122626156593897E-2</v>
      </c>
      <c r="AR35" s="1">
        <f t="shared" si="65"/>
        <v>3.0000000000000004</v>
      </c>
      <c r="AT35" s="6">
        <f t="shared" si="66"/>
        <v>3.5309562977058562E-2</v>
      </c>
      <c r="AU35" s="6">
        <f t="shared" si="67"/>
        <v>0.18890346791941828</v>
      </c>
    </row>
    <row r="36" spans="1:47" x14ac:dyDescent="0.2">
      <c r="A36" s="17" t="s">
        <v>86</v>
      </c>
      <c r="B36" s="12">
        <v>3</v>
      </c>
      <c r="C36" s="53">
        <v>0.13280866666666666</v>
      </c>
      <c r="D36" s="53">
        <v>0.12821633333333335</v>
      </c>
      <c r="E36" s="53">
        <v>56.581933333333332</v>
      </c>
      <c r="F36" s="53">
        <v>10.084299999999999</v>
      </c>
      <c r="G36" s="53">
        <v>11.150399999999999</v>
      </c>
      <c r="H36" s="53">
        <v>0.12304066666666667</v>
      </c>
      <c r="I36" s="53">
        <v>20.73756666666667</v>
      </c>
      <c r="J36" s="53">
        <v>2.3347999999999997E-2</v>
      </c>
      <c r="K36" s="53">
        <v>-1.393666666666667E-3</v>
      </c>
      <c r="L36" s="53">
        <v>0.35001733333333335</v>
      </c>
      <c r="M36" s="54">
        <f t="shared" si="68"/>
        <v>99.310237333333319</v>
      </c>
      <c r="N36" s="9"/>
      <c r="O36" s="20">
        <f t="shared" si="58"/>
        <v>0.20429998923540857</v>
      </c>
      <c r="P36" s="21">
        <v>0.22</v>
      </c>
      <c r="Q36" s="21">
        <f t="shared" si="71"/>
        <v>1.5700010764591432E-2</v>
      </c>
      <c r="R36" s="22">
        <f t="shared" si="59"/>
        <v>0.10679126868731852</v>
      </c>
      <c r="S36" s="23"/>
      <c r="T36" s="24">
        <f>R$48+R$47*R36+O36</f>
        <v>0.22330440621499353</v>
      </c>
      <c r="X36" s="6">
        <f t="shared" si="60"/>
        <v>2.2101625339768123E-3</v>
      </c>
      <c r="Y36" s="6">
        <f t="shared" si="60"/>
        <v>1.6051118344182944E-3</v>
      </c>
      <c r="Z36" s="6">
        <f t="shared" si="61"/>
        <v>1.1098849221917093</v>
      </c>
      <c r="AA36" s="6">
        <f t="shared" si="61"/>
        <v>0.13269688795315479</v>
      </c>
      <c r="AB36" s="6">
        <f t="shared" si="62"/>
        <v>0.15518997912317328</v>
      </c>
      <c r="AC36" s="6">
        <f t="shared" si="62"/>
        <v>1.7346773814558953E-3</v>
      </c>
      <c r="AD36" s="6">
        <f t="shared" si="62"/>
        <v>0.51445216240800462</v>
      </c>
      <c r="AE36" s="6">
        <f t="shared" si="62"/>
        <v>4.1633380884450782E-4</v>
      </c>
      <c r="AF36" s="6">
        <f t="shared" si="63"/>
        <v>4.6862676842058292E-3</v>
      </c>
      <c r="AG36" s="6">
        <f t="shared" si="70"/>
        <v>1.9228765049189431</v>
      </c>
      <c r="AH36" s="6"/>
      <c r="AI36" s="6">
        <f t="shared" si="64"/>
        <v>3.448212916934017E-3</v>
      </c>
      <c r="AJ36" s="6">
        <f t="shared" si="64"/>
        <v>2.5042354467053355E-3</v>
      </c>
      <c r="AK36" s="6">
        <f t="shared" si="64"/>
        <v>1.731600941640028</v>
      </c>
      <c r="AL36" s="6">
        <f t="shared" si="64"/>
        <v>0.20702872121069754</v>
      </c>
      <c r="AM36" s="6">
        <f t="shared" si="64"/>
        <v>0.24212160072606714</v>
      </c>
      <c r="AN36" s="6">
        <f t="shared" si="64"/>
        <v>2.7063787669437756E-3</v>
      </c>
      <c r="AO36" s="6">
        <f t="shared" si="64"/>
        <v>0.80262902130008207</v>
      </c>
      <c r="AP36" s="6">
        <f t="shared" si="64"/>
        <v>6.4954843607399203E-4</v>
      </c>
      <c r="AQ36" s="6">
        <f t="shared" si="64"/>
        <v>7.3113395564683558E-3</v>
      </c>
      <c r="AR36" s="1">
        <f t="shared" si="65"/>
        <v>3.0000000000000004</v>
      </c>
      <c r="AT36" s="6">
        <f t="shared" si="66"/>
        <v>4.946544042199541E-2</v>
      </c>
      <c r="AU36" s="6">
        <f t="shared" si="67"/>
        <v>0.19265616030407173</v>
      </c>
    </row>
    <row r="37" spans="1:47" x14ac:dyDescent="0.2">
      <c r="A37" s="17"/>
      <c r="B37" s="12"/>
      <c r="C37" s="53"/>
      <c r="D37" s="53"/>
      <c r="E37" s="53"/>
      <c r="F37" s="53"/>
      <c r="G37" s="53"/>
      <c r="H37" s="53"/>
      <c r="I37" s="53"/>
      <c r="J37" s="53"/>
      <c r="K37" s="53"/>
      <c r="L37" s="53"/>
      <c r="M37" s="54"/>
      <c r="N37" s="9"/>
      <c r="O37" s="20"/>
      <c r="P37" s="21"/>
      <c r="Q37" s="21"/>
      <c r="R37" s="22"/>
      <c r="S37" s="23"/>
      <c r="T37" s="24"/>
      <c r="X37" s="6"/>
      <c r="Y37" s="6"/>
      <c r="Z37" s="6"/>
      <c r="AA37" s="6"/>
      <c r="AB37" s="6"/>
      <c r="AC37" s="6"/>
      <c r="AD37" s="6"/>
      <c r="AE37" s="6"/>
      <c r="AF37" s="6"/>
      <c r="AG37" s="6"/>
      <c r="AH37" s="6"/>
      <c r="AI37" s="6"/>
      <c r="AJ37" s="6"/>
      <c r="AK37" s="6"/>
      <c r="AL37" s="6"/>
      <c r="AM37" s="6"/>
      <c r="AN37" s="6"/>
      <c r="AO37" s="6"/>
      <c r="AP37" s="6"/>
      <c r="AQ37" s="6"/>
      <c r="AT37" s="6"/>
      <c r="AU37" s="6"/>
    </row>
    <row r="38" spans="1:47" x14ac:dyDescent="0.2">
      <c r="A38" s="17" t="s">
        <v>87</v>
      </c>
      <c r="B38" s="12"/>
      <c r="C38" s="53"/>
      <c r="D38" s="53"/>
      <c r="E38" s="53"/>
      <c r="F38" s="53"/>
      <c r="G38" s="53"/>
      <c r="H38" s="53"/>
      <c r="I38" s="53"/>
      <c r="J38" s="53"/>
      <c r="K38" s="53"/>
      <c r="L38" s="53"/>
      <c r="M38" s="54"/>
      <c r="N38" s="9"/>
      <c r="O38" s="20"/>
      <c r="P38" s="21"/>
      <c r="Q38" s="21"/>
      <c r="R38" s="22"/>
      <c r="S38" s="23"/>
      <c r="T38" s="24"/>
      <c r="X38" s="6"/>
      <c r="Y38" s="6"/>
      <c r="Z38" s="6"/>
      <c r="AA38" s="6"/>
      <c r="AB38" s="6"/>
      <c r="AC38" s="6"/>
      <c r="AD38" s="6"/>
      <c r="AE38" s="6"/>
      <c r="AF38" s="6"/>
      <c r="AG38" s="6"/>
      <c r="AH38" s="6"/>
      <c r="AI38" s="6"/>
      <c r="AJ38" s="6"/>
      <c r="AK38" s="6"/>
      <c r="AL38" s="6"/>
      <c r="AM38" s="6"/>
      <c r="AN38" s="6"/>
      <c r="AO38" s="6"/>
      <c r="AP38" s="6"/>
      <c r="AQ38" s="6"/>
      <c r="AT38" s="6"/>
      <c r="AU38" s="6"/>
    </row>
    <row r="39" spans="1:47" x14ac:dyDescent="0.2">
      <c r="A39" s="17" t="s">
        <v>80</v>
      </c>
      <c r="B39" s="12">
        <v>3</v>
      </c>
      <c r="C39" s="53">
        <v>9.7343666666666676E-2</v>
      </c>
      <c r="D39" s="53">
        <v>5.0123333333333332E-2</v>
      </c>
      <c r="E39" s="53">
        <v>53.283533333333331</v>
      </c>
      <c r="F39" s="53">
        <v>14.882233333333334</v>
      </c>
      <c r="G39" s="53">
        <v>11.302366666666666</v>
      </c>
      <c r="H39" s="53">
        <v>0.13241766666666666</v>
      </c>
      <c r="I39" s="53">
        <v>19.331866666666667</v>
      </c>
      <c r="J39" s="53">
        <v>3.1926666666666666E-3</v>
      </c>
      <c r="K39" s="53">
        <v>5.019333333333334E-3</v>
      </c>
      <c r="L39" s="53">
        <v>0.27138200000000001</v>
      </c>
      <c r="M39" s="54">
        <f t="shared" ref="M39:M45" si="72">SUM(C39:L39)</f>
        <v>99.359478666666675</v>
      </c>
      <c r="N39" s="9"/>
      <c r="O39" s="20">
        <f t="shared" ref="O39:O45" si="73">AT39/(SUM(AT39:AU39))</f>
        <v>7.3907035889298547E-2</v>
      </c>
      <c r="P39" s="21">
        <v>5.8000000000000003E-2</v>
      </c>
      <c r="Q39" s="21">
        <f>P39-O39</f>
        <v>-1.5907035889298544E-2</v>
      </c>
      <c r="R39" s="22">
        <f t="shared" ref="R39:R45" si="74">AL39/(AL39+AK39)</f>
        <v>0.15779943185882797</v>
      </c>
      <c r="S39" s="23"/>
      <c r="T39" s="24">
        <f t="shared" ref="T39:T45" si="75">R$48+R$47*R39+O39</f>
        <v>9.3522786426005228E-2</v>
      </c>
      <c r="X39" s="6">
        <f t="shared" ref="X39:Y45" si="76">C39/X$1</f>
        <v>1.6199644976978976E-3</v>
      </c>
      <c r="Y39" s="6">
        <f t="shared" si="76"/>
        <v>6.2748289100317148E-4</v>
      </c>
      <c r="Z39" s="6">
        <f t="shared" ref="Z39:AA45" si="77">2*E39/Z$1</f>
        <v>1.0451850398849223</v>
      </c>
      <c r="AA39" s="6">
        <f t="shared" si="77"/>
        <v>0.19583174331644626</v>
      </c>
      <c r="AB39" s="6">
        <f t="shared" ref="AB39:AE45" si="78">G39/AB$1</f>
        <v>0.15730503363488749</v>
      </c>
      <c r="AC39" s="6">
        <f t="shared" si="78"/>
        <v>1.8668781427698667E-3</v>
      </c>
      <c r="AD39" s="6">
        <f t="shared" si="78"/>
        <v>0.47957992226908125</v>
      </c>
      <c r="AE39" s="6">
        <f t="shared" si="78"/>
        <v>5.6930575368521157E-5</v>
      </c>
      <c r="AF39" s="6">
        <f t="shared" ref="AF39:AF45" si="79">L39/AF$1</f>
        <v>3.6334449056098545E-3</v>
      </c>
      <c r="AG39" s="6">
        <f t="shared" ref="AG39:AG45" si="80">SUM(X39:AF39)</f>
        <v>1.8857064401177868</v>
      </c>
      <c r="AH39" s="6"/>
      <c r="AI39" s="6">
        <f t="shared" ref="AI39:AQ45" si="81">3*X39/$AG39</f>
        <v>2.5772269690027307E-3</v>
      </c>
      <c r="AJ39" s="6">
        <f t="shared" si="81"/>
        <v>9.9827238904266107E-4</v>
      </c>
      <c r="AK39" s="6">
        <f t="shared" si="81"/>
        <v>1.6628012997924062</v>
      </c>
      <c r="AL39" s="6">
        <f t="shared" si="81"/>
        <v>0.31155179695554419</v>
      </c>
      <c r="AM39" s="6">
        <f t="shared" si="81"/>
        <v>0.25025904926918807</v>
      </c>
      <c r="AN39" s="6">
        <f t="shared" si="81"/>
        <v>2.9700457659569577E-3</v>
      </c>
      <c r="AO39" s="6">
        <f t="shared" si="81"/>
        <v>0.76297123253043342</v>
      </c>
      <c r="AP39" s="6">
        <f t="shared" si="81"/>
        <v>9.0571746732166496E-5</v>
      </c>
      <c r="AQ39" s="6">
        <f t="shared" si="81"/>
        <v>5.780504581693372E-3</v>
      </c>
      <c r="AR39" s="1">
        <f t="shared" ref="AR39:AR45" si="82">SUM(AI39:AQ39)</f>
        <v>3</v>
      </c>
      <c r="AT39" s="6">
        <f t="shared" ref="AT39:AT45" si="83">-1*((AI39+AJ39)*4+(AK39+AL39)*3+SUM(AM39:AP39,AQ39)*2-8)</f>
        <v>1.8495904535959617E-2</v>
      </c>
      <c r="AU39" s="6">
        <f t="shared" ref="AU39:AU45" si="84">AM39-AT39</f>
        <v>0.23176314473322845</v>
      </c>
    </row>
    <row r="40" spans="1:47" x14ac:dyDescent="0.2">
      <c r="A40" s="17" t="s">
        <v>81</v>
      </c>
      <c r="B40" s="12">
        <v>3</v>
      </c>
      <c r="C40" s="53">
        <v>0.18023500000000001</v>
      </c>
      <c r="D40" s="53">
        <v>0.47742400000000002</v>
      </c>
      <c r="E40" s="53">
        <v>43.778866666666666</v>
      </c>
      <c r="F40" s="53">
        <v>21.227599999999999</v>
      </c>
      <c r="G40" s="53">
        <v>15.160699999999999</v>
      </c>
      <c r="H40" s="53">
        <v>0.13281866666666667</v>
      </c>
      <c r="I40" s="53">
        <v>18.155933333333333</v>
      </c>
      <c r="J40" s="53">
        <v>7.0666666666666655E-3</v>
      </c>
      <c r="K40" s="53">
        <v>-1.1133333333333334E-3</v>
      </c>
      <c r="L40" s="53">
        <v>0.31067366666666668</v>
      </c>
      <c r="M40" s="54">
        <f t="shared" si="72"/>
        <v>99.430204666666668</v>
      </c>
      <c r="N40" s="9"/>
      <c r="O40" s="20">
        <f t="shared" si="73"/>
        <v>0.25459387483703355</v>
      </c>
      <c r="P40" s="21">
        <v>0.28000000000000003</v>
      </c>
      <c r="Q40" s="21">
        <f>P40-O40</f>
        <v>2.5406125162966475E-2</v>
      </c>
      <c r="R40" s="22">
        <f t="shared" si="74"/>
        <v>0.24543984203092514</v>
      </c>
      <c r="S40" s="23"/>
      <c r="T40" s="24">
        <f t="shared" si="75"/>
        <v>0.27525999692932768</v>
      </c>
      <c r="X40" s="6">
        <f t="shared" si="76"/>
        <v>2.9994175403561326E-3</v>
      </c>
      <c r="Y40" s="6">
        <f t="shared" si="76"/>
        <v>5.9767651477215826E-3</v>
      </c>
      <c r="Z40" s="6">
        <f t="shared" si="77"/>
        <v>0.85874591343010331</v>
      </c>
      <c r="AA40" s="6">
        <f t="shared" si="77"/>
        <v>0.2793289032173169</v>
      </c>
      <c r="AB40" s="6">
        <f t="shared" si="78"/>
        <v>0.21100487125956854</v>
      </c>
      <c r="AC40" s="6">
        <f t="shared" si="78"/>
        <v>1.8725316039287559E-3</v>
      </c>
      <c r="AD40" s="6">
        <f t="shared" si="78"/>
        <v>0.45040767386091124</v>
      </c>
      <c r="AE40" s="6">
        <f t="shared" si="78"/>
        <v>1.2601046124583926E-4</v>
      </c>
      <c r="AF40" s="6">
        <f t="shared" si="79"/>
        <v>4.1595081894050968E-3</v>
      </c>
      <c r="AG40" s="6">
        <f t="shared" si="80"/>
        <v>1.8146215947105575</v>
      </c>
      <c r="AH40" s="6"/>
      <c r="AI40" s="6">
        <f t="shared" si="81"/>
        <v>4.9587487811769762E-3</v>
      </c>
      <c r="AJ40" s="6">
        <f t="shared" si="81"/>
        <v>9.8810107272115488E-3</v>
      </c>
      <c r="AK40" s="6">
        <f t="shared" si="81"/>
        <v>1.4197107252552201</v>
      </c>
      <c r="AL40" s="6">
        <f t="shared" si="81"/>
        <v>0.46179694548692635</v>
      </c>
      <c r="AM40" s="6">
        <f t="shared" si="81"/>
        <v>0.34884111135009116</v>
      </c>
      <c r="AN40" s="6">
        <f t="shared" si="81"/>
        <v>3.0957389839077198E-3</v>
      </c>
      <c r="AO40" s="6">
        <f t="shared" si="81"/>
        <v>0.74463074038213539</v>
      </c>
      <c r="AP40" s="6">
        <f t="shared" si="81"/>
        <v>2.0832518737760088E-4</v>
      </c>
      <c r="AQ40" s="6">
        <f t="shared" si="81"/>
        <v>6.8766538459527626E-3</v>
      </c>
      <c r="AR40" s="1">
        <f t="shared" si="82"/>
        <v>3</v>
      </c>
      <c r="AT40" s="6">
        <f t="shared" si="83"/>
        <v>8.8812810241076789E-2</v>
      </c>
      <c r="AU40" s="6">
        <f t="shared" si="84"/>
        <v>0.26002830110901437</v>
      </c>
    </row>
    <row r="41" spans="1:47" x14ac:dyDescent="0.2">
      <c r="A41" s="17" t="s">
        <v>82</v>
      </c>
      <c r="B41" s="12">
        <v>3</v>
      </c>
      <c r="C41" s="53">
        <v>0.14212266666666667</v>
      </c>
      <c r="D41" s="53">
        <v>5.7693999999999995E-2</v>
      </c>
      <c r="E41" s="53">
        <v>52.884366666666665</v>
      </c>
      <c r="F41" s="53">
        <v>12.541600000000001</v>
      </c>
      <c r="G41" s="53">
        <v>14.013466666666668</v>
      </c>
      <c r="H41" s="53">
        <v>0.10756066666666668</v>
      </c>
      <c r="I41" s="53">
        <v>19.349633333333333</v>
      </c>
      <c r="J41" s="53">
        <v>2.639533333333333E-2</v>
      </c>
      <c r="K41" s="53">
        <v>2.555E-3</v>
      </c>
      <c r="L41" s="53">
        <v>0.37113299999999999</v>
      </c>
      <c r="M41" s="54">
        <f t="shared" si="72"/>
        <v>99.496527333333333</v>
      </c>
      <c r="N41" s="9"/>
      <c r="O41" s="20">
        <f t="shared" si="73"/>
        <v>0.25515115632364316</v>
      </c>
      <c r="P41" s="21">
        <v>0.32</v>
      </c>
      <c r="Q41" s="21">
        <f t="shared" ref="Q41:Q45" si="85">P41-O41</f>
        <v>6.4848843676356849E-2</v>
      </c>
      <c r="R41" s="22">
        <f t="shared" si="74"/>
        <v>0.1372535620770988</v>
      </c>
      <c r="S41" s="23"/>
      <c r="T41" s="24">
        <f t="shared" si="75"/>
        <v>0.27452066432039418</v>
      </c>
      <c r="X41" s="6">
        <f t="shared" si="76"/>
        <v>2.3651633660620179E-3</v>
      </c>
      <c r="Y41" s="6">
        <f t="shared" si="76"/>
        <v>7.2225838758137209E-4</v>
      </c>
      <c r="Z41" s="6">
        <f t="shared" si="77"/>
        <v>1.0373551719628613</v>
      </c>
      <c r="AA41" s="6">
        <f t="shared" si="77"/>
        <v>0.16503190999407855</v>
      </c>
      <c r="AB41" s="6">
        <f t="shared" si="78"/>
        <v>0.19503781025284159</v>
      </c>
      <c r="AC41" s="6">
        <f t="shared" si="78"/>
        <v>1.5164340429531463E-3</v>
      </c>
      <c r="AD41" s="6">
        <f t="shared" si="78"/>
        <v>0.48002067311667906</v>
      </c>
      <c r="AE41" s="6">
        <f t="shared" si="78"/>
        <v>4.7067284831193529E-4</v>
      </c>
      <c r="AF41" s="6">
        <f t="shared" si="79"/>
        <v>4.9689784442361763E-3</v>
      </c>
      <c r="AG41" s="6">
        <f t="shared" si="80"/>
        <v>1.8874890724156053</v>
      </c>
      <c r="AH41" s="6"/>
      <c r="AI41" s="6">
        <f t="shared" si="81"/>
        <v>3.7592218158409036E-3</v>
      </c>
      <c r="AJ41" s="6">
        <f t="shared" si="81"/>
        <v>1.1479669972187341E-3</v>
      </c>
      <c r="AK41" s="6">
        <f t="shared" si="81"/>
        <v>1.648785977820665</v>
      </c>
      <c r="AL41" s="6">
        <f t="shared" si="81"/>
        <v>0.26230389209544558</v>
      </c>
      <c r="AM41" s="6">
        <f t="shared" si="81"/>
        <v>0.30999566530454004</v>
      </c>
      <c r="AN41" s="6">
        <f t="shared" si="81"/>
        <v>2.4102402473976975E-3</v>
      </c>
      <c r="AO41" s="6">
        <f t="shared" si="81"/>
        <v>0.76295118228528258</v>
      </c>
      <c r="AP41" s="6">
        <f t="shared" si="81"/>
        <v>7.4809362637989047E-4</v>
      </c>
      <c r="AQ41" s="6">
        <f t="shared" si="81"/>
        <v>7.8977598072293258E-3</v>
      </c>
      <c r="AR41" s="1">
        <f t="shared" si="82"/>
        <v>3</v>
      </c>
      <c r="AT41" s="6">
        <f t="shared" si="83"/>
        <v>7.9095752457770452E-2</v>
      </c>
      <c r="AU41" s="6">
        <f t="shared" si="84"/>
        <v>0.23089991284676958</v>
      </c>
    </row>
    <row r="42" spans="1:47" x14ac:dyDescent="0.2">
      <c r="A42" s="17" t="s">
        <v>83</v>
      </c>
      <c r="B42" s="12">
        <v>3</v>
      </c>
      <c r="C42" s="53">
        <v>0.11252933333333333</v>
      </c>
      <c r="D42" s="53">
        <v>7.5992333333333342E-2</v>
      </c>
      <c r="E42" s="53">
        <v>22.800300000000004</v>
      </c>
      <c r="F42" s="53">
        <v>46.910299999999999</v>
      </c>
      <c r="G42" s="53">
        <v>15.7014</v>
      </c>
      <c r="H42" s="53">
        <v>0.229162</v>
      </c>
      <c r="I42" s="53">
        <v>14.981666666666667</v>
      </c>
      <c r="J42" s="53">
        <v>1.6951666666666667E-2</v>
      </c>
      <c r="K42" s="53">
        <v>-1.2443333333333336E-3</v>
      </c>
      <c r="L42" s="53">
        <v>0.14751899999999998</v>
      </c>
      <c r="M42" s="54">
        <f t="shared" si="72"/>
        <v>100.97457666666669</v>
      </c>
      <c r="N42" s="9"/>
      <c r="O42" s="20">
        <f t="shared" si="73"/>
        <v>0.17630196128964865</v>
      </c>
      <c r="P42" s="21">
        <v>0.2</v>
      </c>
      <c r="Q42" s="21">
        <f t="shared" si="85"/>
        <v>2.3698038710351366E-2</v>
      </c>
      <c r="R42" s="22">
        <f t="shared" si="74"/>
        <v>0.57986748358607454</v>
      </c>
      <c r="S42" s="23"/>
      <c r="T42" s="24">
        <f t="shared" si="75"/>
        <v>0.20097620339646488</v>
      </c>
      <c r="X42" s="6">
        <f t="shared" si="76"/>
        <v>1.8726798690852607E-3</v>
      </c>
      <c r="Y42" s="6">
        <f t="shared" si="76"/>
        <v>9.5133116341178446E-4</v>
      </c>
      <c r="Z42" s="6">
        <f t="shared" si="77"/>
        <v>0.4472400941545705</v>
      </c>
      <c r="AA42" s="6">
        <f t="shared" si="77"/>
        <v>0.6172814000921113</v>
      </c>
      <c r="AB42" s="6">
        <f t="shared" si="78"/>
        <v>0.21853027139874739</v>
      </c>
      <c r="AC42" s="6">
        <f t="shared" si="78"/>
        <v>3.2308191174397292E-3</v>
      </c>
      <c r="AD42" s="6">
        <f t="shared" si="78"/>
        <v>0.37166129165633011</v>
      </c>
      <c r="AE42" s="6">
        <f t="shared" si="78"/>
        <v>3.022765097479791E-4</v>
      </c>
      <c r="AF42" s="6">
        <f t="shared" si="79"/>
        <v>1.9750836792073903E-3</v>
      </c>
      <c r="AG42" s="6">
        <f t="shared" si="80"/>
        <v>1.6630452476406514</v>
      </c>
      <c r="AH42" s="6"/>
      <c r="AI42" s="6">
        <f t="shared" si="81"/>
        <v>3.3781640128108651E-3</v>
      </c>
      <c r="AJ42" s="6">
        <f t="shared" si="81"/>
        <v>1.716124978730609E-3</v>
      </c>
      <c r="AK42" s="6">
        <f t="shared" si="81"/>
        <v>0.80678519382873015</v>
      </c>
      <c r="AL42" s="6">
        <f t="shared" si="81"/>
        <v>1.1135260468129355</v>
      </c>
      <c r="AM42" s="6">
        <f t="shared" si="81"/>
        <v>0.39421105055699684</v>
      </c>
      <c r="AN42" s="6">
        <f t="shared" si="81"/>
        <v>5.8281380894896258E-3</v>
      </c>
      <c r="AO42" s="6">
        <f t="shared" si="81"/>
        <v>0.67044710692677101</v>
      </c>
      <c r="AP42" s="6">
        <f t="shared" si="81"/>
        <v>5.4528253547547723E-4</v>
      </c>
      <c r="AQ42" s="6">
        <f t="shared" si="81"/>
        <v>3.5628922580598905E-3</v>
      </c>
      <c r="AR42" s="1">
        <f t="shared" si="82"/>
        <v>2.9999999999999996</v>
      </c>
      <c r="AT42" s="6">
        <f t="shared" si="83"/>
        <v>6.950018137525138E-2</v>
      </c>
      <c r="AU42" s="6">
        <f t="shared" si="84"/>
        <v>0.32471086918174547</v>
      </c>
    </row>
    <row r="43" spans="1:47" x14ac:dyDescent="0.2">
      <c r="A43" s="17" t="s">
        <v>84</v>
      </c>
      <c r="B43" s="12">
        <v>3</v>
      </c>
      <c r="C43" s="53">
        <v>7.6330999999999996E-2</v>
      </c>
      <c r="D43" s="53">
        <v>0.1854376666666667</v>
      </c>
      <c r="E43" s="53">
        <v>38.759933333333329</v>
      </c>
      <c r="F43" s="53">
        <v>30.638866666666669</v>
      </c>
      <c r="G43" s="53">
        <v>12.408366666666666</v>
      </c>
      <c r="H43" s="53">
        <v>0.18328933333333333</v>
      </c>
      <c r="I43" s="53">
        <v>17.960366666666669</v>
      </c>
      <c r="J43" s="53">
        <v>1.9285333333333331E-2</v>
      </c>
      <c r="K43" s="53">
        <v>2.9900000000000006E-4</v>
      </c>
      <c r="L43" s="53">
        <v>0.24073366666666665</v>
      </c>
      <c r="M43" s="54">
        <f t="shared" si="72"/>
        <v>100.47290933333333</v>
      </c>
      <c r="N43" s="9"/>
      <c r="O43" s="20">
        <f t="shared" si="73"/>
        <v>0.13699722045351576</v>
      </c>
      <c r="P43" s="21">
        <v>0.18</v>
      </c>
      <c r="Q43" s="21">
        <f t="shared" si="85"/>
        <v>4.3002779546484238E-2</v>
      </c>
      <c r="R43" s="22">
        <f t="shared" si="74"/>
        <v>0.34652442244057829</v>
      </c>
      <c r="S43" s="23"/>
      <c r="T43" s="24">
        <f t="shared" si="75"/>
        <v>0.15887484267186236</v>
      </c>
      <c r="X43" s="6">
        <f t="shared" si="76"/>
        <v>1.2702779164586453E-3</v>
      </c>
      <c r="Y43" s="6">
        <f t="shared" si="76"/>
        <v>2.3214530128526129E-3</v>
      </c>
      <c r="Z43" s="6">
        <f t="shared" si="77"/>
        <v>0.76029684843729561</v>
      </c>
      <c r="AA43" s="6">
        <f t="shared" si="77"/>
        <v>0.40316950676579599</v>
      </c>
      <c r="AB43" s="6">
        <f t="shared" si="78"/>
        <v>0.17269821387149153</v>
      </c>
      <c r="AC43" s="6">
        <f t="shared" si="78"/>
        <v>2.5840875981014144E-3</v>
      </c>
      <c r="AD43" s="6">
        <f t="shared" si="78"/>
        <v>0.44555610683866703</v>
      </c>
      <c r="AE43" s="6">
        <f t="shared" si="78"/>
        <v>3.4388968140751304E-4</v>
      </c>
      <c r="AF43" s="6">
        <f t="shared" si="79"/>
        <v>3.2231043870219129E-3</v>
      </c>
      <c r="AG43" s="6">
        <f t="shared" si="80"/>
        <v>1.7914634885090923</v>
      </c>
      <c r="AH43" s="6"/>
      <c r="AI43" s="6">
        <f t="shared" si="81"/>
        <v>2.1272182066894491E-3</v>
      </c>
      <c r="AJ43" s="6">
        <f t="shared" si="81"/>
        <v>3.8875249667263828E-3</v>
      </c>
      <c r="AK43" s="6">
        <f t="shared" si="81"/>
        <v>1.2731995711562671</v>
      </c>
      <c r="AL43" s="6">
        <f t="shared" si="81"/>
        <v>0.67515108627972975</v>
      </c>
      <c r="AM43" s="6">
        <f t="shared" si="81"/>
        <v>0.28920189830139825</v>
      </c>
      <c r="AN43" s="6">
        <f t="shared" si="81"/>
        <v>4.3273350777335131E-3</v>
      </c>
      <c r="AO43" s="6">
        <f t="shared" si="81"/>
        <v>0.74613204739573846</v>
      </c>
      <c r="AP43" s="6">
        <f t="shared" si="81"/>
        <v>5.7588058636970818E-4</v>
      </c>
      <c r="AQ43" s="6">
        <f t="shared" si="81"/>
        <v>5.3974380293470682E-3</v>
      </c>
      <c r="AR43" s="1">
        <f t="shared" si="82"/>
        <v>2.9999999999999996</v>
      </c>
      <c r="AT43" s="6">
        <f t="shared" si="83"/>
        <v>3.96198562171719E-2</v>
      </c>
      <c r="AU43" s="6">
        <f t="shared" si="84"/>
        <v>0.24958204208422635</v>
      </c>
    </row>
    <row r="44" spans="1:47" x14ac:dyDescent="0.2">
      <c r="A44" s="17" t="s">
        <v>85</v>
      </c>
      <c r="B44" s="12">
        <v>3</v>
      </c>
      <c r="C44" s="53">
        <v>6.7222000000000004E-2</v>
      </c>
      <c r="D44" s="53">
        <v>0.144459</v>
      </c>
      <c r="E44" s="53">
        <v>62.377466666666663</v>
      </c>
      <c r="F44" s="53">
        <v>4.9941333333333331</v>
      </c>
      <c r="G44" s="53">
        <v>10.568633333333333</v>
      </c>
      <c r="H44" s="53">
        <v>0.10308600000000001</v>
      </c>
      <c r="I44" s="53">
        <v>21.2837</v>
      </c>
      <c r="J44" s="53">
        <v>1.1334000000000002E-2</v>
      </c>
      <c r="K44" s="53">
        <v>-1.8833333333333332E-3</v>
      </c>
      <c r="L44" s="53">
        <v>0.51145700000000005</v>
      </c>
      <c r="M44" s="54">
        <f t="shared" si="72"/>
        <v>100.059608</v>
      </c>
      <c r="N44" s="9"/>
      <c r="O44" s="20">
        <f t="shared" si="73"/>
        <v>0.15002031548061767</v>
      </c>
      <c r="P44" s="21">
        <v>0.16</v>
      </c>
      <c r="Q44" s="21">
        <f t="shared" si="85"/>
        <v>9.9796845193823314E-3</v>
      </c>
      <c r="R44" s="22">
        <f t="shared" si="74"/>
        <v>5.0971394460662227E-2</v>
      </c>
      <c r="S44" s="23"/>
      <c r="T44" s="24">
        <f t="shared" si="75"/>
        <v>0.16835573047802327</v>
      </c>
      <c r="X44" s="6">
        <f t="shared" si="76"/>
        <v>1.1186886337160925E-3</v>
      </c>
      <c r="Y44" s="6">
        <f t="shared" si="76"/>
        <v>1.8084501752628945E-3</v>
      </c>
      <c r="Z44" s="6">
        <f t="shared" si="77"/>
        <v>1.2235674120570159</v>
      </c>
      <c r="AA44" s="6">
        <f t="shared" si="77"/>
        <v>6.5716604162554551E-2</v>
      </c>
      <c r="AB44" s="6">
        <f t="shared" si="78"/>
        <v>0.14709301786128509</v>
      </c>
      <c r="AC44" s="6">
        <f t="shared" si="78"/>
        <v>1.4533483716340054E-3</v>
      </c>
      <c r="AD44" s="6">
        <f t="shared" si="78"/>
        <v>0.52800049615480027</v>
      </c>
      <c r="AE44" s="6">
        <f t="shared" si="78"/>
        <v>2.0210413694721831E-4</v>
      </c>
      <c r="AF44" s="6">
        <f t="shared" si="79"/>
        <v>6.8477306198955696E-3</v>
      </c>
      <c r="AG44" s="6">
        <f t="shared" si="80"/>
        <v>1.9758078521731115</v>
      </c>
      <c r="AH44" s="6"/>
      <c r="AI44" s="6">
        <f t="shared" si="81"/>
        <v>1.6985790887798506E-3</v>
      </c>
      <c r="AJ44" s="6">
        <f t="shared" si="81"/>
        <v>2.7458897482473105E-3</v>
      </c>
      <c r="AK44" s="6">
        <f t="shared" si="81"/>
        <v>1.8578234883183553</v>
      </c>
      <c r="AL44" s="6">
        <f t="shared" si="81"/>
        <v>9.978187518124626E-2</v>
      </c>
      <c r="AM44" s="6">
        <f t="shared" si="81"/>
        <v>0.22334107696682662</v>
      </c>
      <c r="AN44" s="6">
        <f t="shared" si="81"/>
        <v>2.2067151469747316E-3</v>
      </c>
      <c r="AO44" s="6">
        <f t="shared" si="81"/>
        <v>0.80169814424121311</v>
      </c>
      <c r="AP44" s="6">
        <f t="shared" si="81"/>
        <v>3.0686810469691993E-4</v>
      </c>
      <c r="AQ44" s="6">
        <f t="shared" si="81"/>
        <v>1.0397363203659749E-2</v>
      </c>
      <c r="AR44" s="1">
        <f t="shared" si="82"/>
        <v>2.9999999999999996</v>
      </c>
      <c r="AT44" s="6">
        <f t="shared" si="83"/>
        <v>3.3505698826344243E-2</v>
      </c>
      <c r="AU44" s="6">
        <f t="shared" si="84"/>
        <v>0.18983537814048237</v>
      </c>
    </row>
    <row r="45" spans="1:47" ht="16" thickBot="1" x14ac:dyDescent="0.25">
      <c r="A45" s="25" t="s">
        <v>86</v>
      </c>
      <c r="B45" s="26">
        <v>3</v>
      </c>
      <c r="C45" s="55">
        <v>0.10363366666666667</v>
      </c>
      <c r="D45" s="55">
        <v>0.14100266666666667</v>
      </c>
      <c r="E45" s="55">
        <v>56.992899999999999</v>
      </c>
      <c r="F45" s="55">
        <v>10.132423333333334</v>
      </c>
      <c r="G45" s="55">
        <v>11.323266666666667</v>
      </c>
      <c r="H45" s="55">
        <v>0.11357266666666666</v>
      </c>
      <c r="I45" s="55">
        <v>20.718433333333333</v>
      </c>
      <c r="J45" s="55">
        <v>9.0786666666666654E-3</v>
      </c>
      <c r="K45" s="55">
        <v>-9.2566666666666665E-4</v>
      </c>
      <c r="L45" s="55">
        <v>0.3396076666666667</v>
      </c>
      <c r="M45" s="56">
        <f t="shared" si="72"/>
        <v>99.872993000000008</v>
      </c>
      <c r="N45" s="9"/>
      <c r="O45" s="27">
        <f t="shared" si="73"/>
        <v>0.19148366730408764</v>
      </c>
      <c r="P45" s="28">
        <v>0.22</v>
      </c>
      <c r="Q45" s="28">
        <f t="shared" si="85"/>
        <v>2.8516332695912361E-2</v>
      </c>
      <c r="R45" s="29">
        <f t="shared" si="74"/>
        <v>0.10655530064166853</v>
      </c>
      <c r="S45" s="23"/>
      <c r="T45" s="30">
        <f t="shared" si="75"/>
        <v>0.21048525620330771</v>
      </c>
      <c r="X45" s="6">
        <f t="shared" si="76"/>
        <v>1.7246408165529482E-3</v>
      </c>
      <c r="Y45" s="6">
        <f t="shared" si="76"/>
        <v>1.7651811049908196E-3</v>
      </c>
      <c r="Z45" s="6">
        <f t="shared" si="77"/>
        <v>1.1179462534327187</v>
      </c>
      <c r="AA45" s="6">
        <f t="shared" si="77"/>
        <v>0.13333013136829178</v>
      </c>
      <c r="AB45" s="6">
        <f t="shared" si="78"/>
        <v>0.1575959174205521</v>
      </c>
      <c r="AC45" s="6">
        <f t="shared" si="78"/>
        <v>1.6011936651158416E-3</v>
      </c>
      <c r="AD45" s="6">
        <f t="shared" si="78"/>
        <v>0.51397750764905314</v>
      </c>
      <c r="AE45" s="6">
        <f t="shared" si="78"/>
        <v>1.61887779362815E-4</v>
      </c>
      <c r="AF45" s="6">
        <f t="shared" si="79"/>
        <v>4.5468960592671935E-3</v>
      </c>
      <c r="AG45" s="6">
        <f t="shared" si="80"/>
        <v>1.9326496092959053</v>
      </c>
      <c r="AH45" s="6"/>
      <c r="AI45" s="6">
        <f t="shared" si="81"/>
        <v>2.6771135464869838E-3</v>
      </c>
      <c r="AJ45" s="6">
        <f t="shared" si="81"/>
        <v>2.7400431456903918E-3</v>
      </c>
      <c r="AK45" s="6">
        <f t="shared" si="81"/>
        <v>1.7353578963131409</v>
      </c>
      <c r="AL45" s="6">
        <f t="shared" si="81"/>
        <v>0.20696477632621577</v>
      </c>
      <c r="AM45" s="6">
        <f t="shared" si="81"/>
        <v>0.24463190326253723</v>
      </c>
      <c r="AN45" s="6">
        <f t="shared" si="81"/>
        <v>2.4854898540545823E-3</v>
      </c>
      <c r="AO45" s="6">
        <f t="shared" si="81"/>
        <v>0.79783345906602787</v>
      </c>
      <c r="AP45" s="6">
        <f t="shared" si="81"/>
        <v>2.512940451039026E-4</v>
      </c>
      <c r="AQ45" s="6">
        <f t="shared" si="81"/>
        <v>7.058024440742312E-3</v>
      </c>
      <c r="AR45" s="1">
        <f t="shared" si="82"/>
        <v>3</v>
      </c>
      <c r="AT45" s="6">
        <f t="shared" si="83"/>
        <v>4.6843013976289427E-2</v>
      </c>
      <c r="AU45" s="6">
        <f t="shared" si="84"/>
        <v>0.1977888892862478</v>
      </c>
    </row>
    <row r="46" spans="1:47" x14ac:dyDescent="0.2">
      <c r="A46" s="9"/>
      <c r="B46" s="9"/>
      <c r="C46" s="57"/>
      <c r="D46" s="57"/>
      <c r="E46" s="57"/>
      <c r="F46" s="57"/>
      <c r="G46" s="57"/>
      <c r="H46" s="57"/>
      <c r="I46" s="57"/>
      <c r="J46" s="57"/>
      <c r="K46" s="57"/>
      <c r="L46" s="57"/>
      <c r="M46" s="57"/>
      <c r="N46" s="9"/>
      <c r="O46" s="21"/>
      <c r="P46" s="21"/>
      <c r="Q46" s="23"/>
      <c r="R46" s="23"/>
      <c r="S46" s="23"/>
      <c r="T46" s="21"/>
      <c r="X46" s="6"/>
      <c r="Y46" s="6"/>
      <c r="Z46" s="6"/>
      <c r="AA46" s="6"/>
      <c r="AB46" s="6"/>
      <c r="AC46" s="6"/>
      <c r="AD46" s="6"/>
      <c r="AE46" s="6"/>
      <c r="AF46" s="6"/>
      <c r="AG46" s="6"/>
      <c r="AH46" s="6"/>
      <c r="AI46" s="6"/>
      <c r="AJ46" s="6"/>
      <c r="AK46" s="6"/>
      <c r="AL46" s="6"/>
      <c r="AM46" s="6"/>
      <c r="AN46" s="6"/>
      <c r="AO46" s="6"/>
      <c r="AP46" s="6"/>
      <c r="AQ46" s="6"/>
      <c r="AT46" s="6"/>
      <c r="AU46" s="6"/>
    </row>
    <row r="47" spans="1:47" x14ac:dyDescent="0.2">
      <c r="A47" s="9"/>
      <c r="B47" s="9"/>
      <c r="C47" s="57"/>
      <c r="D47" s="57"/>
      <c r="E47" s="57"/>
      <c r="F47" s="57"/>
      <c r="G47" s="57"/>
      <c r="H47" s="57"/>
      <c r="I47" s="57"/>
      <c r="J47" s="57"/>
      <c r="K47" s="57"/>
      <c r="L47" s="57"/>
      <c r="M47" s="57"/>
      <c r="N47" s="9"/>
      <c r="O47" s="21"/>
      <c r="P47" s="21"/>
      <c r="Q47" s="31" t="s">
        <v>88</v>
      </c>
      <c r="R47" s="32">
        <f>SLOPE(Q30:Q45,R30:R45)</f>
        <v>1.198501414501401E-2</v>
      </c>
      <c r="S47" s="23"/>
      <c r="T47" s="21"/>
      <c r="X47" s="6"/>
      <c r="Y47" s="6"/>
      <c r="Z47" s="6"/>
      <c r="AA47" s="6"/>
      <c r="AB47" s="6"/>
      <c r="AC47" s="6"/>
      <c r="AD47" s="6"/>
      <c r="AE47" s="6"/>
      <c r="AF47" s="6"/>
      <c r="AG47" s="6"/>
      <c r="AH47" s="6"/>
      <c r="AI47" s="6"/>
      <c r="AJ47" s="6"/>
      <c r="AK47" s="6"/>
      <c r="AL47" s="6"/>
      <c r="AM47" s="6"/>
      <c r="AN47" s="6"/>
      <c r="AO47" s="6"/>
      <c r="AP47" s="6"/>
      <c r="AQ47" s="6"/>
      <c r="AT47" s="6"/>
      <c r="AU47" s="6"/>
    </row>
    <row r="48" spans="1:47" x14ac:dyDescent="0.2">
      <c r="A48" s="9"/>
      <c r="B48" s="9"/>
      <c r="C48" s="57"/>
      <c r="D48" s="57"/>
      <c r="E48" s="57"/>
      <c r="F48" s="57"/>
      <c r="G48" s="57"/>
      <c r="H48" s="57"/>
      <c r="I48" s="57"/>
      <c r="J48" s="57"/>
      <c r="K48" s="57"/>
      <c r="L48" s="57"/>
      <c r="M48" s="57"/>
      <c r="N48" s="9"/>
      <c r="O48" s="21"/>
      <c r="P48" s="21"/>
      <c r="Q48" s="33" t="s">
        <v>89</v>
      </c>
      <c r="R48" s="34">
        <f>INTERCEPT(Q30:Q45,R30:R45)</f>
        <v>1.7724522113803459E-2</v>
      </c>
      <c r="S48" s="23"/>
      <c r="T48" s="21"/>
      <c r="X48" s="6"/>
      <c r="Y48" s="6"/>
      <c r="Z48" s="6"/>
      <c r="AA48" s="6"/>
      <c r="AB48" s="6"/>
      <c r="AC48" s="6"/>
      <c r="AD48" s="6"/>
      <c r="AE48" s="6"/>
      <c r="AF48" s="6"/>
      <c r="AG48" s="6"/>
      <c r="AH48" s="6"/>
      <c r="AI48" s="6"/>
      <c r="AJ48" s="6"/>
      <c r="AK48" s="6"/>
      <c r="AL48" s="6"/>
      <c r="AM48" s="6"/>
      <c r="AN48" s="6"/>
      <c r="AO48" s="6"/>
      <c r="AP48" s="6"/>
      <c r="AQ48" s="6"/>
      <c r="AT48" s="6"/>
      <c r="AU48" s="6"/>
    </row>
    <row r="49" spans="1:47" ht="16" x14ac:dyDescent="0.2">
      <c r="A49" s="9"/>
      <c r="B49" s="9"/>
      <c r="C49" s="57"/>
      <c r="D49" s="57"/>
      <c r="E49" s="57"/>
      <c r="F49" s="57"/>
      <c r="G49" s="57"/>
      <c r="H49" s="57"/>
      <c r="I49" s="57"/>
      <c r="J49" s="57"/>
      <c r="K49" s="57"/>
      <c r="L49" s="57"/>
      <c r="M49" s="57"/>
      <c r="N49" s="9"/>
      <c r="O49" s="21"/>
      <c r="P49" s="21"/>
      <c r="Q49" s="35" t="s">
        <v>102</v>
      </c>
      <c r="R49" s="36">
        <f>CORREL(R30:R45,Q30:Q45)^2</f>
        <v>7.8968928513361361E-3</v>
      </c>
      <c r="S49" s="23"/>
      <c r="T49" s="21"/>
      <c r="X49" s="6"/>
      <c r="Y49" s="6"/>
      <c r="Z49" s="6"/>
      <c r="AA49" s="6"/>
      <c r="AB49" s="6"/>
      <c r="AC49" s="6"/>
      <c r="AD49" s="6"/>
      <c r="AE49" s="6"/>
      <c r="AF49" s="6"/>
      <c r="AG49" s="6"/>
      <c r="AH49" s="6"/>
      <c r="AI49" s="6"/>
      <c r="AJ49" s="6"/>
      <c r="AK49" s="6"/>
      <c r="AL49" s="6"/>
      <c r="AM49" s="6"/>
      <c r="AN49" s="6"/>
      <c r="AO49" s="6"/>
      <c r="AP49" s="6"/>
      <c r="AQ49" s="6"/>
      <c r="AT49" s="6"/>
      <c r="AU49" s="6"/>
    </row>
    <row r="50" spans="1:47" ht="16" thickBot="1" x14ac:dyDescent="0.25">
      <c r="A50" s="11">
        <v>42556</v>
      </c>
      <c r="B50" s="11" t="s">
        <v>90</v>
      </c>
      <c r="C50" s="57"/>
      <c r="D50" s="57"/>
      <c r="E50" s="57"/>
      <c r="F50" s="57"/>
      <c r="G50" s="57"/>
      <c r="H50" s="57"/>
      <c r="I50" s="57"/>
      <c r="J50" s="57"/>
      <c r="K50" s="57"/>
      <c r="L50" s="57"/>
      <c r="M50" s="57"/>
      <c r="N50" s="9"/>
      <c r="O50" s="12"/>
      <c r="P50" s="12"/>
      <c r="Q50" s="12"/>
      <c r="R50" s="12"/>
      <c r="S50" s="12"/>
      <c r="T50" s="12"/>
    </row>
    <row r="51" spans="1:47" x14ac:dyDescent="0.2">
      <c r="A51" s="13" t="s">
        <v>78</v>
      </c>
      <c r="B51" s="14"/>
      <c r="C51" s="58"/>
      <c r="D51" s="58"/>
      <c r="E51" s="58"/>
      <c r="F51" s="58"/>
      <c r="G51" s="58"/>
      <c r="H51" s="58"/>
      <c r="I51" s="58"/>
      <c r="J51" s="58"/>
      <c r="K51" s="58"/>
      <c r="L51" s="58"/>
      <c r="M51" s="59"/>
      <c r="N51" s="9"/>
      <c r="O51" s="13"/>
      <c r="P51" s="14"/>
      <c r="Q51" s="14"/>
      <c r="R51" s="15"/>
      <c r="S51" s="12"/>
      <c r="T51" s="16"/>
    </row>
    <row r="52" spans="1:47" x14ac:dyDescent="0.2">
      <c r="A52" s="17" t="s">
        <v>79</v>
      </c>
      <c r="B52" s="12"/>
      <c r="C52" s="53"/>
      <c r="D52" s="53"/>
      <c r="E52" s="53"/>
      <c r="F52" s="53"/>
      <c r="G52" s="53"/>
      <c r="H52" s="53"/>
      <c r="I52" s="53"/>
      <c r="J52" s="53"/>
      <c r="K52" s="53"/>
      <c r="L52" s="53"/>
      <c r="M52" s="54"/>
      <c r="N52" s="9"/>
      <c r="O52" s="17"/>
      <c r="P52" s="12"/>
      <c r="Q52" s="12"/>
      <c r="R52" s="18"/>
      <c r="S52" s="12"/>
      <c r="T52" s="19"/>
    </row>
    <row r="53" spans="1:47" x14ac:dyDescent="0.2">
      <c r="A53" s="17" t="s">
        <v>80</v>
      </c>
      <c r="B53" s="12">
        <v>3</v>
      </c>
      <c r="C53" s="53">
        <v>0.12278766666666667</v>
      </c>
      <c r="D53" s="53">
        <v>8.0032333333333344E-2</v>
      </c>
      <c r="E53" s="53">
        <v>53.340566666666668</v>
      </c>
      <c r="F53" s="53">
        <v>14.881066666666667</v>
      </c>
      <c r="G53" s="53">
        <v>11.6074</v>
      </c>
      <c r="H53" s="53">
        <v>0.13346733333333335</v>
      </c>
      <c r="I53" s="53">
        <v>18.971566666666668</v>
      </c>
      <c r="J53" s="53">
        <v>-4.8733333333333337E-3</v>
      </c>
      <c r="K53" s="53">
        <v>-5.0493333333333336E-3</v>
      </c>
      <c r="L53" s="53">
        <v>0.29426433333333329</v>
      </c>
      <c r="M53" s="54">
        <f>SUM(C53:L53)</f>
        <v>99.421228999999997</v>
      </c>
      <c r="N53" s="9"/>
      <c r="O53" s="20">
        <f t="shared" ref="O53:O59" si="86">AT53/(SUM(AT53:AU53))</f>
        <v>4.4469247329939524E-2</v>
      </c>
      <c r="P53" s="21">
        <v>5.8000000000000003E-2</v>
      </c>
      <c r="Q53" s="21">
        <f>P53-O53</f>
        <v>1.3530752670060479E-2</v>
      </c>
      <c r="R53" s="22">
        <f t="shared" ref="R53:R59" si="87">AL53/(AL53+AK53)</f>
        <v>0.15764689765936737</v>
      </c>
      <c r="S53" s="23"/>
      <c r="T53" s="24">
        <f>R$71+R$70*R53+O53</f>
        <v>8.9379657165380266E-2</v>
      </c>
      <c r="X53" s="6">
        <f t="shared" ref="X53:Y59" si="88">C53/X$1</f>
        <v>2.0433960170854826E-3</v>
      </c>
      <c r="Y53" s="6">
        <f t="shared" si="88"/>
        <v>1.001907027207478E-3</v>
      </c>
      <c r="Z53" s="6">
        <f t="shared" ref="Z53:AA59" si="89">2*E53/Z$1</f>
        <v>1.0463037792598406</v>
      </c>
      <c r="AA53" s="6">
        <f t="shared" si="89"/>
        <v>0.19581639142926069</v>
      </c>
      <c r="AB53" s="6">
        <f t="shared" ref="AB53:AE59" si="90">G53/AB$1</f>
        <v>0.16155045233124565</v>
      </c>
      <c r="AC53" s="6">
        <f t="shared" si="90"/>
        <v>1.8816767705249308E-3</v>
      </c>
      <c r="AD53" s="6">
        <f t="shared" si="90"/>
        <v>0.47064169354171836</v>
      </c>
      <c r="AE53" s="6">
        <f t="shared" si="90"/>
        <v>-8.6899667142177855E-5</v>
      </c>
      <c r="AF53" s="6">
        <f t="shared" ref="AF53:AF59" si="91">L53/AF$1</f>
        <v>3.9398089882625963E-3</v>
      </c>
      <c r="AG53" s="6">
        <f>SUM(X53:AF53)</f>
        <v>1.8830922056980037</v>
      </c>
      <c r="AH53" s="6"/>
      <c r="AI53" s="6">
        <f t="shared" ref="AI53:AQ59" si="92">3*X53/$AG53</f>
        <v>3.2553839013869093E-3</v>
      </c>
      <c r="AJ53" s="6">
        <f t="shared" si="92"/>
        <v>1.5961624569033287E-3</v>
      </c>
      <c r="AK53" s="6">
        <f t="shared" si="92"/>
        <v>1.6668920025697973</v>
      </c>
      <c r="AL53" s="6">
        <f t="shared" si="92"/>
        <v>0.31195985651166397</v>
      </c>
      <c r="AM53" s="6">
        <f t="shared" si="92"/>
        <v>0.25736995539955082</v>
      </c>
      <c r="AN53" s="6">
        <f t="shared" si="92"/>
        <v>2.997745035794652E-3</v>
      </c>
      <c r="AO53" s="6">
        <f t="shared" si="92"/>
        <v>0.74979073056159684</v>
      </c>
      <c r="AP53" s="6">
        <f t="shared" si="92"/>
        <v>-1.3844197359942899E-4</v>
      </c>
      <c r="AQ53" s="6">
        <f t="shared" si="92"/>
        <v>6.2766055369055575E-3</v>
      </c>
      <c r="AR53" s="1">
        <f t="shared" ref="AR53:AR59" si="93">SUM(AI53:AQ53)</f>
        <v>3.0000000000000004</v>
      </c>
      <c r="AT53" s="6">
        <f t="shared" ref="AT53:AT59" si="94">-1*((AI53+AJ53)*4+(AK53+AL53)*3+SUM(AM53:AP53,AQ53)*2-8)</f>
        <v>1.144504820195813E-2</v>
      </c>
      <c r="AU53" s="6">
        <f t="shared" ref="AU53:AU59" si="95">AM53-AT53</f>
        <v>0.24592490719759269</v>
      </c>
    </row>
    <row r="54" spans="1:47" x14ac:dyDescent="0.2">
      <c r="A54" s="17" t="s">
        <v>81</v>
      </c>
      <c r="B54" s="12">
        <v>3</v>
      </c>
      <c r="C54" s="53">
        <v>0.17107766666666668</v>
      </c>
      <c r="D54" s="53">
        <v>0.49315733333333328</v>
      </c>
      <c r="E54" s="53">
        <v>44.102299999999993</v>
      </c>
      <c r="F54" s="53">
        <v>21.116733333333332</v>
      </c>
      <c r="G54" s="53">
        <v>15.155033333333334</v>
      </c>
      <c r="H54" s="53">
        <v>0.13233533333333333</v>
      </c>
      <c r="I54" s="53">
        <v>18.246099999999998</v>
      </c>
      <c r="J54" s="53">
        <v>-9.1600000000000015E-4</v>
      </c>
      <c r="K54" s="53">
        <v>-1.4133333333333331E-3</v>
      </c>
      <c r="L54" s="53">
        <v>0.26809033333333332</v>
      </c>
      <c r="M54" s="54">
        <f t="shared" ref="M54:M59" si="96">SUM(C54:L54)</f>
        <v>99.682497999999981</v>
      </c>
      <c r="N54" s="9"/>
      <c r="O54" s="20">
        <f t="shared" si="86"/>
        <v>0.25123385709410451</v>
      </c>
      <c r="P54" s="21">
        <v>0.28000000000000003</v>
      </c>
      <c r="Q54" s="21">
        <f>P54-O54</f>
        <v>2.876614290589552E-2</v>
      </c>
      <c r="R54" s="22">
        <f t="shared" si="87"/>
        <v>0.24311434385549846</v>
      </c>
      <c r="S54" s="23"/>
      <c r="T54" s="24">
        <f t="shared" ref="T54:T59" si="97">R$71+R$70*R54+O54</f>
        <v>0.29169906188059813</v>
      </c>
      <c r="X54" s="6">
        <f t="shared" si="88"/>
        <v>2.8470239085815721E-3</v>
      </c>
      <c r="Y54" s="6">
        <f t="shared" si="88"/>
        <v>6.1737272575529958E-3</v>
      </c>
      <c r="Z54" s="6">
        <f t="shared" si="89"/>
        <v>0.86509023146331887</v>
      </c>
      <c r="AA54" s="6">
        <f t="shared" si="89"/>
        <v>0.27787003530934051</v>
      </c>
      <c r="AB54" s="6">
        <f t="shared" si="90"/>
        <v>0.21092600324750641</v>
      </c>
      <c r="AC54" s="6">
        <f t="shared" si="90"/>
        <v>1.8657173739367449E-3</v>
      </c>
      <c r="AD54" s="6">
        <f t="shared" si="90"/>
        <v>0.45264450508558662</v>
      </c>
      <c r="AE54" s="6">
        <f t="shared" si="90"/>
        <v>-1.6333808844507848E-5</v>
      </c>
      <c r="AF54" s="6">
        <f t="shared" si="91"/>
        <v>3.5893738563841657E-3</v>
      </c>
      <c r="AG54" s="6">
        <f t="shared" ref="AG54:AG59" si="98">SUM(X54:AF54)</f>
        <v>1.8209902836933634</v>
      </c>
      <c r="AH54" s="6"/>
      <c r="AI54" s="6">
        <f t="shared" si="92"/>
        <v>4.690344480269038E-3</v>
      </c>
      <c r="AJ54" s="6">
        <f t="shared" si="92"/>
        <v>1.0170939372116808E-2</v>
      </c>
      <c r="AK54" s="6">
        <f t="shared" si="92"/>
        <v>1.4251974420896878</v>
      </c>
      <c r="AL54" s="6">
        <f t="shared" si="92"/>
        <v>0.45777844801965634</v>
      </c>
      <c r="AM54" s="6">
        <f t="shared" si="92"/>
        <v>0.34749115105606609</v>
      </c>
      <c r="AN54" s="6">
        <f t="shared" si="92"/>
        <v>3.0736858795632868E-3</v>
      </c>
      <c r="AO54" s="6">
        <f t="shared" si="92"/>
        <v>0.74571156552388418</v>
      </c>
      <c r="AP54" s="6">
        <f t="shared" si="92"/>
        <v>-2.690921910584719E-5</v>
      </c>
      <c r="AQ54" s="6">
        <f t="shared" si="92"/>
        <v>5.9133327978622774E-3</v>
      </c>
      <c r="AR54" s="1">
        <f t="shared" si="93"/>
        <v>3</v>
      </c>
      <c r="AT54" s="6">
        <f t="shared" si="94"/>
        <v>8.7301542185885594E-2</v>
      </c>
      <c r="AU54" s="6">
        <f t="shared" si="95"/>
        <v>0.2601896088701805</v>
      </c>
    </row>
    <row r="55" spans="1:47" x14ac:dyDescent="0.2">
      <c r="A55" s="17" t="s">
        <v>82</v>
      </c>
      <c r="B55" s="12">
        <v>3</v>
      </c>
      <c r="C55" s="53">
        <v>7.9638E-2</v>
      </c>
      <c r="D55" s="53">
        <v>5.0654000000000005E-2</v>
      </c>
      <c r="E55" s="53">
        <v>53.470500000000008</v>
      </c>
      <c r="F55" s="53">
        <v>12.027099999999999</v>
      </c>
      <c r="G55" s="53">
        <v>13.810400000000001</v>
      </c>
      <c r="H55" s="53">
        <v>0.110593</v>
      </c>
      <c r="I55" s="53">
        <v>19.392700000000001</v>
      </c>
      <c r="J55" s="53">
        <v>2.4745333333333331E-2</v>
      </c>
      <c r="K55" s="53">
        <v>1.4482E-2</v>
      </c>
      <c r="L55" s="53">
        <v>0.37114533333333338</v>
      </c>
      <c r="M55" s="54">
        <f t="shared" si="96"/>
        <v>99.351957666666664</v>
      </c>
      <c r="N55" s="9"/>
      <c r="O55" s="20">
        <f t="shared" si="86"/>
        <v>0.25247946618694189</v>
      </c>
      <c r="P55" s="21">
        <v>0.32</v>
      </c>
      <c r="Q55" s="21">
        <f t="shared" ref="Q55:Q59" si="99">P55-O55</f>
        <v>6.7520533813058115E-2</v>
      </c>
      <c r="R55" s="22">
        <f t="shared" si="87"/>
        <v>0.13110750023893444</v>
      </c>
      <c r="S55" s="23"/>
      <c r="T55" s="24">
        <f t="shared" si="97"/>
        <v>0.29877020348810096</v>
      </c>
      <c r="X55" s="6">
        <f t="shared" si="88"/>
        <v>1.3253120319520718E-3</v>
      </c>
      <c r="Y55" s="6">
        <f t="shared" si="88"/>
        <v>6.3412618928392593E-4</v>
      </c>
      <c r="Z55" s="6">
        <f t="shared" si="89"/>
        <v>1.0488524911730093</v>
      </c>
      <c r="AA55" s="6">
        <f t="shared" si="89"/>
        <v>0.15826172774524638</v>
      </c>
      <c r="AB55" s="6">
        <f t="shared" si="90"/>
        <v>0.19221155184411973</v>
      </c>
      <c r="AC55" s="6">
        <f t="shared" si="90"/>
        <v>1.5591851120823346E-3</v>
      </c>
      <c r="AD55" s="6">
        <f t="shared" si="90"/>
        <v>0.48108905978665345</v>
      </c>
      <c r="AE55" s="6">
        <f t="shared" si="90"/>
        <v>4.4125059438896813E-4</v>
      </c>
      <c r="AF55" s="6">
        <f t="shared" si="91"/>
        <v>4.9691435712054281E-3</v>
      </c>
      <c r="AG55" s="6">
        <f t="shared" si="98"/>
        <v>1.8893438480479416</v>
      </c>
      <c r="AH55" s="6"/>
      <c r="AI55" s="6">
        <f t="shared" si="92"/>
        <v>2.1044004774271913E-3</v>
      </c>
      <c r="AJ55" s="6">
        <f t="shared" si="92"/>
        <v>1.0068990722981968E-3</v>
      </c>
      <c r="AK55" s="6">
        <f t="shared" si="92"/>
        <v>1.6654234097038672</v>
      </c>
      <c r="AL55" s="6">
        <f t="shared" si="92"/>
        <v>0.25129633429419651</v>
      </c>
      <c r="AM55" s="6">
        <f t="shared" si="92"/>
        <v>0.305203658999464</v>
      </c>
      <c r="AN55" s="6">
        <f t="shared" si="92"/>
        <v>2.4757565125479012E-3</v>
      </c>
      <c r="AO55" s="6">
        <f t="shared" si="92"/>
        <v>0.76389863118411983</v>
      </c>
      <c r="AP55" s="6">
        <f t="shared" si="92"/>
        <v>7.0064101065277055E-4</v>
      </c>
      <c r="AQ55" s="6">
        <f t="shared" si="92"/>
        <v>7.890268745426381E-3</v>
      </c>
      <c r="AR55" s="1">
        <f t="shared" si="93"/>
        <v>3</v>
      </c>
      <c r="AT55" s="6">
        <f t="shared" si="94"/>
        <v>7.7057656902486116E-2</v>
      </c>
      <c r="AU55" s="6">
        <f t="shared" si="95"/>
        <v>0.22814600209697788</v>
      </c>
    </row>
    <row r="56" spans="1:47" x14ac:dyDescent="0.2">
      <c r="A56" s="17" t="s">
        <v>83</v>
      </c>
      <c r="B56" s="12">
        <v>3</v>
      </c>
      <c r="C56" s="53">
        <v>8.7926333333333329E-2</v>
      </c>
      <c r="D56" s="53">
        <v>7.6460999999999987E-2</v>
      </c>
      <c r="E56" s="53">
        <v>22.8416</v>
      </c>
      <c r="F56" s="53">
        <v>46.404966666666667</v>
      </c>
      <c r="G56" s="53">
        <v>15.521633333333334</v>
      </c>
      <c r="H56" s="53">
        <v>0.23058433333333331</v>
      </c>
      <c r="I56" s="53">
        <v>15.035600000000001</v>
      </c>
      <c r="J56" s="53">
        <v>2.4990333333333333E-2</v>
      </c>
      <c r="K56" s="53">
        <v>-8.3733333333333333E-3</v>
      </c>
      <c r="L56" s="53">
        <v>0.14056933333333332</v>
      </c>
      <c r="M56" s="54">
        <f t="shared" si="96"/>
        <v>100.35595800000002</v>
      </c>
      <c r="N56" s="9"/>
      <c r="O56" s="20">
        <f t="shared" si="86"/>
        <v>0.18646992418990488</v>
      </c>
      <c r="P56" s="21">
        <v>0.2</v>
      </c>
      <c r="Q56" s="21">
        <f t="shared" si="99"/>
        <v>1.3530075810095132E-2</v>
      </c>
      <c r="R56" s="22">
        <f t="shared" si="87"/>
        <v>0.57678491535086385</v>
      </c>
      <c r="S56" s="23"/>
      <c r="T56" s="24">
        <f t="shared" si="97"/>
        <v>0.20958075400545903</v>
      </c>
      <c r="X56" s="6">
        <f t="shared" si="88"/>
        <v>1.4632440228546067E-3</v>
      </c>
      <c r="Y56" s="6">
        <f t="shared" si="88"/>
        <v>9.5719829744616918E-4</v>
      </c>
      <c r="Z56" s="6">
        <f t="shared" si="89"/>
        <v>0.44805021577089055</v>
      </c>
      <c r="AA56" s="6">
        <f t="shared" si="89"/>
        <v>0.6106318398140228</v>
      </c>
      <c r="AB56" s="6">
        <f t="shared" si="90"/>
        <v>0.21602829969844586</v>
      </c>
      <c r="AC56" s="6">
        <f t="shared" si="90"/>
        <v>3.2508717514920806E-3</v>
      </c>
      <c r="AD56" s="6">
        <f t="shared" si="90"/>
        <v>0.37299925576779952</v>
      </c>
      <c r="AE56" s="6">
        <f t="shared" si="90"/>
        <v>4.4561935330480269E-4</v>
      </c>
      <c r="AF56" s="6">
        <f t="shared" si="91"/>
        <v>1.8820368634801623E-3</v>
      </c>
      <c r="AG56" s="6">
        <f t="shared" si="98"/>
        <v>1.6557085813397368</v>
      </c>
      <c r="AH56" s="6"/>
      <c r="AI56" s="6">
        <f t="shared" si="92"/>
        <v>2.6512709531358561E-3</v>
      </c>
      <c r="AJ56" s="6">
        <f t="shared" si="92"/>
        <v>1.7343600949479418E-3</v>
      </c>
      <c r="AK56" s="6">
        <f t="shared" si="92"/>
        <v>0.81182803692726879</v>
      </c>
      <c r="AL56" s="6">
        <f t="shared" si="92"/>
        <v>1.1064118046424376</v>
      </c>
      <c r="AM56" s="6">
        <f t="shared" si="92"/>
        <v>0.39142449728135842</v>
      </c>
      <c r="AN56" s="6">
        <f t="shared" si="92"/>
        <v>5.8902969788226824E-3</v>
      </c>
      <c r="AO56" s="6">
        <f t="shared" si="92"/>
        <v>0.67584222242657455</v>
      </c>
      <c r="AP56" s="6">
        <f t="shared" si="92"/>
        <v>8.0742352548095946E-4</v>
      </c>
      <c r="AQ56" s="6">
        <f t="shared" si="92"/>
        <v>3.4100871699727906E-3</v>
      </c>
      <c r="AR56" s="1">
        <f t="shared" si="93"/>
        <v>3</v>
      </c>
      <c r="AT56" s="6">
        <f t="shared" si="94"/>
        <v>7.298889633412653E-2</v>
      </c>
      <c r="AU56" s="6">
        <f t="shared" si="95"/>
        <v>0.31843560094723189</v>
      </c>
    </row>
    <row r="57" spans="1:47" x14ac:dyDescent="0.2">
      <c r="A57" s="17" t="s">
        <v>84</v>
      </c>
      <c r="B57" s="12">
        <v>3</v>
      </c>
      <c r="C57" s="53">
        <v>7.1445999999999996E-2</v>
      </c>
      <c r="D57" s="53">
        <v>0.18243299999999998</v>
      </c>
      <c r="E57" s="53">
        <v>38.7485</v>
      </c>
      <c r="F57" s="53">
        <v>30.341933333333333</v>
      </c>
      <c r="G57" s="53">
        <v>12.512666666666666</v>
      </c>
      <c r="H57" s="53">
        <v>0.154698</v>
      </c>
      <c r="I57" s="53">
        <v>17.796733333333332</v>
      </c>
      <c r="J57" s="53">
        <v>1.2057999999999999E-2</v>
      </c>
      <c r="K57" s="53">
        <v>-5.6039999999999987E-3</v>
      </c>
      <c r="L57" s="53">
        <v>0.251112</v>
      </c>
      <c r="M57" s="54">
        <f t="shared" si="96"/>
        <v>100.06597633333332</v>
      </c>
      <c r="N57" s="9"/>
      <c r="O57" s="20">
        <f t="shared" si="86"/>
        <v>0.13318645376335328</v>
      </c>
      <c r="P57" s="21">
        <v>0.18</v>
      </c>
      <c r="Q57" s="21">
        <f t="shared" si="99"/>
        <v>4.6813546236646714E-2</v>
      </c>
      <c r="R57" s="22">
        <f t="shared" si="87"/>
        <v>0.3443890659044323</v>
      </c>
      <c r="S57" s="23"/>
      <c r="T57" s="24">
        <f t="shared" si="97"/>
        <v>0.16838430909904503</v>
      </c>
      <c r="X57" s="6">
        <f t="shared" si="88"/>
        <v>1.1889831918788483E-3</v>
      </c>
      <c r="Y57" s="6">
        <f t="shared" si="88"/>
        <v>2.2838382573860789E-3</v>
      </c>
      <c r="Z57" s="6">
        <f t="shared" si="89"/>
        <v>0.76007257748136525</v>
      </c>
      <c r="AA57" s="6">
        <f t="shared" si="89"/>
        <v>0.39926223216439677</v>
      </c>
      <c r="AB57" s="6">
        <f t="shared" si="90"/>
        <v>0.17414984922291812</v>
      </c>
      <c r="AC57" s="6">
        <f t="shared" si="90"/>
        <v>2.1809953475257294E-3</v>
      </c>
      <c r="AD57" s="6">
        <f t="shared" si="90"/>
        <v>0.44149673364756464</v>
      </c>
      <c r="AE57" s="6">
        <f t="shared" si="90"/>
        <v>2.1501426533523536E-4</v>
      </c>
      <c r="AF57" s="6">
        <f t="shared" si="91"/>
        <v>3.3620565002008304E-3</v>
      </c>
      <c r="AG57" s="6">
        <f t="shared" si="98"/>
        <v>1.7842122800785716</v>
      </c>
      <c r="AH57" s="6"/>
      <c r="AI57" s="6">
        <f t="shared" si="92"/>
        <v>1.9991733133231586E-3</v>
      </c>
      <c r="AJ57" s="6">
        <f t="shared" si="92"/>
        <v>3.8400782511465031E-3</v>
      </c>
      <c r="AK57" s="6">
        <f t="shared" si="92"/>
        <v>1.2779968829402304</v>
      </c>
      <c r="AL57" s="6">
        <f t="shared" si="92"/>
        <v>0.67132521722159832</v>
      </c>
      <c r="AM57" s="6">
        <f t="shared" si="92"/>
        <v>0.29281804273073786</v>
      </c>
      <c r="AN57" s="6">
        <f t="shared" si="92"/>
        <v>3.6671567142722802E-3</v>
      </c>
      <c r="AO57" s="6">
        <f t="shared" si="92"/>
        <v>0.74233891097552995</v>
      </c>
      <c r="AP57" s="6">
        <f t="shared" si="92"/>
        <v>3.6152805538212094E-4</v>
      </c>
      <c r="AQ57" s="6">
        <f t="shared" si="92"/>
        <v>5.6530097977794012E-3</v>
      </c>
      <c r="AR57" s="1">
        <f t="shared" si="93"/>
        <v>2.9999999999999996</v>
      </c>
      <c r="AT57" s="6">
        <f t="shared" si="94"/>
        <v>3.8999396709233025E-2</v>
      </c>
      <c r="AU57" s="6">
        <f t="shared" si="95"/>
        <v>0.25381864602150483</v>
      </c>
    </row>
    <row r="58" spans="1:47" x14ac:dyDescent="0.2">
      <c r="A58" s="17" t="s">
        <v>85</v>
      </c>
      <c r="B58" s="12">
        <v>3</v>
      </c>
      <c r="C58" s="53">
        <v>6.1617333333333336E-2</v>
      </c>
      <c r="D58" s="53">
        <v>0.14806366666666668</v>
      </c>
      <c r="E58" s="53">
        <v>62.639066666666672</v>
      </c>
      <c r="F58" s="53">
        <v>4.9635233333333337</v>
      </c>
      <c r="G58" s="53">
        <v>10.583599999999999</v>
      </c>
      <c r="H58" s="53">
        <v>8.6891666666666659E-2</v>
      </c>
      <c r="I58" s="53">
        <v>21.330333333333332</v>
      </c>
      <c r="J58" s="53">
        <v>3.7656666666666672E-3</v>
      </c>
      <c r="K58" s="53">
        <v>1.7666666666666666E-3</v>
      </c>
      <c r="L58" s="53">
        <v>0.4845193333333333</v>
      </c>
      <c r="M58" s="54">
        <f t="shared" si="96"/>
        <v>100.30314766666669</v>
      </c>
      <c r="N58" s="9"/>
      <c r="O58" s="20">
        <f t="shared" si="86"/>
        <v>0.14244554908085108</v>
      </c>
      <c r="P58" s="21">
        <v>0.16</v>
      </c>
      <c r="Q58" s="21">
        <f t="shared" si="99"/>
        <v>1.7554450919148923E-2</v>
      </c>
      <c r="R58" s="22">
        <f t="shared" si="87"/>
        <v>5.0473860879582937E-2</v>
      </c>
      <c r="S58" s="23"/>
      <c r="T58" s="24">
        <f t="shared" si="97"/>
        <v>0.19293008269566894</v>
      </c>
      <c r="X58" s="6">
        <f t="shared" si="88"/>
        <v>1.0254174294114383E-3</v>
      </c>
      <c r="Y58" s="6">
        <f t="shared" si="88"/>
        <v>1.8535761976297782E-3</v>
      </c>
      <c r="Z58" s="6">
        <f t="shared" si="89"/>
        <v>1.2286988361448936</v>
      </c>
      <c r="AA58" s="6">
        <f t="shared" si="89"/>
        <v>6.5313814505340267E-2</v>
      </c>
      <c r="AB58" s="6">
        <f t="shared" si="90"/>
        <v>0.14730132219902575</v>
      </c>
      <c r="AC58" s="6">
        <f t="shared" si="90"/>
        <v>1.2250340711499599E-3</v>
      </c>
      <c r="AD58" s="6">
        <f t="shared" si="90"/>
        <v>0.529157363764161</v>
      </c>
      <c r="AE58" s="6">
        <f t="shared" si="90"/>
        <v>6.714812173086069E-5</v>
      </c>
      <c r="AF58" s="6">
        <f t="shared" si="91"/>
        <v>6.4870710045967775E-3</v>
      </c>
      <c r="AG58" s="6">
        <f t="shared" si="98"/>
        <v>1.9811295834379394</v>
      </c>
      <c r="AH58" s="6"/>
      <c r="AI58" s="6">
        <f t="shared" si="92"/>
        <v>1.5527769177501058E-3</v>
      </c>
      <c r="AJ58" s="6">
        <f t="shared" si="92"/>
        <v>2.8068474870985285E-3</v>
      </c>
      <c r="AK58" s="6">
        <f t="shared" si="92"/>
        <v>1.860603435156442</v>
      </c>
      <c r="AL58" s="6">
        <f t="shared" si="92"/>
        <v>9.8903900660549007E-2</v>
      </c>
      <c r="AM58" s="6">
        <f t="shared" si="92"/>
        <v>0.22305656848060504</v>
      </c>
      <c r="AN58" s="6">
        <f t="shared" si="92"/>
        <v>1.8550539268977634E-3</v>
      </c>
      <c r="AO58" s="6">
        <f t="shared" si="92"/>
        <v>0.8012964444948999</v>
      </c>
      <c r="AP58" s="6">
        <f t="shared" si="92"/>
        <v>1.0168156938174988E-4</v>
      </c>
      <c r="AQ58" s="6">
        <f t="shared" si="92"/>
        <v>9.8232913063760578E-3</v>
      </c>
      <c r="AR58" s="1">
        <f t="shared" si="93"/>
        <v>3</v>
      </c>
      <c r="AT58" s="6">
        <f t="shared" si="94"/>
        <v>3.1773415373310243E-2</v>
      </c>
      <c r="AU58" s="6">
        <f t="shared" si="95"/>
        <v>0.1912831531072948</v>
      </c>
    </row>
    <row r="59" spans="1:47" x14ac:dyDescent="0.2">
      <c r="A59" s="17" t="s">
        <v>86</v>
      </c>
      <c r="B59" s="12">
        <v>3</v>
      </c>
      <c r="C59" s="53">
        <v>7.1605666666666679E-2</v>
      </c>
      <c r="D59" s="53">
        <v>0.150255</v>
      </c>
      <c r="E59" s="53">
        <v>56.971399999999996</v>
      </c>
      <c r="F59" s="53">
        <v>10.059063333333334</v>
      </c>
      <c r="G59" s="53">
        <v>11.331566666666667</v>
      </c>
      <c r="H59" s="53">
        <v>0.12691566666666665</v>
      </c>
      <c r="I59" s="53">
        <v>20.336500000000001</v>
      </c>
      <c r="J59" s="53">
        <v>6.4656666666666656E-3</v>
      </c>
      <c r="K59" s="53">
        <v>-4.1083333333333328E-3</v>
      </c>
      <c r="L59" s="53">
        <v>0.35118433333333332</v>
      </c>
      <c r="M59" s="54">
        <f t="shared" si="96"/>
        <v>99.400847999999996</v>
      </c>
      <c r="N59" s="9"/>
      <c r="O59" s="20">
        <f t="shared" si="86"/>
        <v>0.15949202562260958</v>
      </c>
      <c r="P59" s="21">
        <v>0.22</v>
      </c>
      <c r="Q59" s="21">
        <f t="shared" si="99"/>
        <v>6.0507974377390417E-2</v>
      </c>
      <c r="R59" s="22">
        <f t="shared" si="87"/>
        <v>0.10590122033013115</v>
      </c>
      <c r="S59" s="23"/>
      <c r="T59" s="24">
        <f t="shared" si="97"/>
        <v>0.20709375427430765</v>
      </c>
      <c r="X59" s="6">
        <f t="shared" si="88"/>
        <v>1.1916403173018251E-3</v>
      </c>
      <c r="Y59" s="6">
        <f t="shared" si="88"/>
        <v>1.8810090135202805E-3</v>
      </c>
      <c r="Z59" s="6">
        <f t="shared" si="89"/>
        <v>1.1175245194193801</v>
      </c>
      <c r="AA59" s="6">
        <f t="shared" si="89"/>
        <v>0.13236480470206374</v>
      </c>
      <c r="AB59" s="6">
        <f t="shared" si="90"/>
        <v>0.15771143586174904</v>
      </c>
      <c r="AC59" s="6">
        <f t="shared" si="90"/>
        <v>1.7893087081159824E-3</v>
      </c>
      <c r="AD59" s="6">
        <f t="shared" si="90"/>
        <v>0.50450260481270159</v>
      </c>
      <c r="AE59" s="6">
        <f t="shared" si="90"/>
        <v>1.1529362815026151E-4</v>
      </c>
      <c r="AF59" s="6">
        <f t="shared" si="91"/>
        <v>4.7018922658097918E-3</v>
      </c>
      <c r="AG59" s="6">
        <f t="shared" si="98"/>
        <v>1.921782508728793</v>
      </c>
      <c r="AH59" s="6"/>
      <c r="AI59" s="6">
        <f t="shared" si="92"/>
        <v>1.8602109945678445E-3</v>
      </c>
      <c r="AJ59" s="6">
        <f t="shared" si="92"/>
        <v>2.9363505052887335E-3</v>
      </c>
      <c r="AK59" s="6">
        <f t="shared" si="92"/>
        <v>1.7445124737220015</v>
      </c>
      <c r="AL59" s="6">
        <f t="shared" si="92"/>
        <v>0.20662817582248597</v>
      </c>
      <c r="AM59" s="6">
        <f t="shared" si="92"/>
        <v>0.24619555305361407</v>
      </c>
      <c r="AN59" s="6">
        <f t="shared" si="92"/>
        <v>2.7932016760308037E-3</v>
      </c>
      <c r="AO59" s="6">
        <f t="shared" si="92"/>
        <v>0.78755416264000089</v>
      </c>
      <c r="AP59" s="6">
        <f t="shared" si="92"/>
        <v>1.7997920309909335E-4</v>
      </c>
      <c r="AQ59" s="6">
        <f t="shared" si="92"/>
        <v>7.3398923829106439E-3</v>
      </c>
      <c r="AR59" s="1">
        <f t="shared" si="93"/>
        <v>2.9999999999999991</v>
      </c>
      <c r="AT59" s="6">
        <f t="shared" si="94"/>
        <v>3.9266227455799552E-2</v>
      </c>
      <c r="AU59" s="6">
        <f t="shared" si="95"/>
        <v>0.20692932559781452</v>
      </c>
    </row>
    <row r="60" spans="1:47" x14ac:dyDescent="0.2">
      <c r="A60" s="17"/>
      <c r="B60" s="12"/>
      <c r="C60" s="53"/>
      <c r="D60" s="53"/>
      <c r="E60" s="53"/>
      <c r="F60" s="53"/>
      <c r="G60" s="53"/>
      <c r="H60" s="53"/>
      <c r="I60" s="53"/>
      <c r="J60" s="53"/>
      <c r="K60" s="53"/>
      <c r="L60" s="53"/>
      <c r="M60" s="54"/>
      <c r="N60" s="9"/>
      <c r="O60" s="20"/>
      <c r="P60" s="21"/>
      <c r="Q60" s="21"/>
      <c r="R60" s="22"/>
      <c r="S60" s="23"/>
      <c r="T60" s="24"/>
      <c r="X60" s="6"/>
      <c r="Y60" s="6"/>
      <c r="Z60" s="6"/>
      <c r="AA60" s="6"/>
      <c r="AB60" s="6"/>
      <c r="AC60" s="6"/>
      <c r="AD60" s="6"/>
      <c r="AE60" s="6"/>
      <c r="AF60" s="6"/>
      <c r="AG60" s="6"/>
      <c r="AH60" s="6"/>
      <c r="AI60" s="6"/>
      <c r="AJ60" s="6"/>
      <c r="AK60" s="6"/>
      <c r="AL60" s="6"/>
      <c r="AM60" s="6"/>
      <c r="AN60" s="6"/>
      <c r="AO60" s="6"/>
      <c r="AP60" s="6"/>
      <c r="AQ60" s="6"/>
      <c r="AT60" s="6"/>
      <c r="AU60" s="6"/>
    </row>
    <row r="61" spans="1:47" x14ac:dyDescent="0.2">
      <c r="A61" s="17" t="s">
        <v>87</v>
      </c>
      <c r="B61" s="12"/>
      <c r="C61" s="53"/>
      <c r="D61" s="53"/>
      <c r="E61" s="53"/>
      <c r="F61" s="53"/>
      <c r="G61" s="53"/>
      <c r="H61" s="53"/>
      <c r="I61" s="53"/>
      <c r="J61" s="53"/>
      <c r="K61" s="53"/>
      <c r="L61" s="53"/>
      <c r="M61" s="54"/>
      <c r="N61" s="9"/>
      <c r="O61" s="20"/>
      <c r="P61" s="21"/>
      <c r="Q61" s="21"/>
      <c r="R61" s="22"/>
      <c r="S61" s="23"/>
      <c r="T61" s="24"/>
      <c r="X61" s="6"/>
      <c r="Y61" s="6"/>
      <c r="Z61" s="6"/>
      <c r="AA61" s="6"/>
      <c r="AB61" s="6"/>
      <c r="AC61" s="6"/>
      <c r="AD61" s="6"/>
      <c r="AE61" s="6"/>
      <c r="AF61" s="6"/>
      <c r="AG61" s="6"/>
      <c r="AH61" s="6"/>
      <c r="AI61" s="6"/>
      <c r="AJ61" s="6"/>
      <c r="AK61" s="6"/>
      <c r="AL61" s="6"/>
      <c r="AM61" s="6"/>
      <c r="AN61" s="6"/>
      <c r="AO61" s="6"/>
      <c r="AP61" s="6"/>
      <c r="AQ61" s="6"/>
      <c r="AT61" s="6"/>
      <c r="AU61" s="6"/>
    </row>
    <row r="62" spans="1:47" x14ac:dyDescent="0.2">
      <c r="A62" s="17" t="s">
        <v>80</v>
      </c>
      <c r="B62" s="12">
        <v>3</v>
      </c>
      <c r="C62" s="53">
        <v>0.10850666666666665</v>
      </c>
      <c r="D62" s="53">
        <v>6.5620999999999999E-2</v>
      </c>
      <c r="E62" s="53">
        <v>53.65676666666667</v>
      </c>
      <c r="F62" s="53">
        <v>14.954166666666666</v>
      </c>
      <c r="G62" s="53">
        <v>11.583133333333331</v>
      </c>
      <c r="H62" s="53">
        <v>0.120377</v>
      </c>
      <c r="I62" s="53">
        <v>18.969199999999997</v>
      </c>
      <c r="J62" s="53">
        <v>-1.1616666666666665E-3</v>
      </c>
      <c r="K62" s="53">
        <v>-2.61E-4</v>
      </c>
      <c r="L62" s="53">
        <v>0.28772633333333331</v>
      </c>
      <c r="M62" s="54">
        <f t="shared" ref="M62:M68" si="100">SUM(C62:L62)</f>
        <v>99.744075000000024</v>
      </c>
      <c r="N62" s="9"/>
      <c r="O62" s="20">
        <f t="shared" ref="O62:O68" si="101">AT62/(SUM(AT62:AU62))</f>
        <v>3.0715780933913656E-2</v>
      </c>
      <c r="P62" s="21">
        <v>5.8000000000000003E-2</v>
      </c>
      <c r="Q62" s="21">
        <f>P62-O62</f>
        <v>2.7284219066086347E-2</v>
      </c>
      <c r="R62" s="22">
        <f t="shared" ref="R62:R68" si="102">AL62/(AL62+AK62)</f>
        <v>0.15751279672006893</v>
      </c>
      <c r="S62" s="23"/>
      <c r="T62" s="24">
        <f t="shared" ref="T62:T67" si="103">R$71+R$70*R62+O62</f>
        <v>7.5633165426945898E-2</v>
      </c>
      <c r="X62" s="6">
        <f t="shared" ref="X62:Y68" si="104">C62/X$1</f>
        <v>1.8057358406834191E-3</v>
      </c>
      <c r="Y62" s="6">
        <f t="shared" si="104"/>
        <v>8.2149474211316983E-4</v>
      </c>
      <c r="Z62" s="6">
        <f t="shared" ref="Z62:AA68" si="105">2*E62/Z$1</f>
        <v>1.0525062115862431</v>
      </c>
      <c r="AA62" s="6">
        <f t="shared" si="105"/>
        <v>0.19677829681777306</v>
      </c>
      <c r="AB62" s="6">
        <f t="shared" ref="AB62:AE68" si="106">G62/AB$1</f>
        <v>0.16121271166782647</v>
      </c>
      <c r="AC62" s="6">
        <f t="shared" si="106"/>
        <v>1.6971239249964753E-3</v>
      </c>
      <c r="AD62" s="6">
        <f t="shared" si="106"/>
        <v>0.47058298189034969</v>
      </c>
      <c r="AE62" s="6">
        <f t="shared" si="106"/>
        <v>-2.0714455539705182E-5</v>
      </c>
      <c r="AF62" s="6">
        <f t="shared" ref="AF62:AF68" si="107">L62/AF$1</f>
        <v>3.8522738429954922E-3</v>
      </c>
      <c r="AG62" s="6">
        <f>SUM(X62:AF62)</f>
        <v>1.8892361158574413</v>
      </c>
      <c r="AH62" s="6"/>
      <c r="AI62" s="6">
        <f t="shared" ref="AI62:AQ68" si="108">3*X62/$AG62</f>
        <v>2.8674062900769948E-3</v>
      </c>
      <c r="AJ62" s="6">
        <f t="shared" si="108"/>
        <v>1.3044871446473425E-3</v>
      </c>
      <c r="AK62" s="6">
        <f t="shared" si="108"/>
        <v>1.6713202803269884</v>
      </c>
      <c r="AL62" s="6">
        <f t="shared" si="108"/>
        <v>0.31247279548506413</v>
      </c>
      <c r="AM62" s="6">
        <f t="shared" si="108"/>
        <v>0.25599665967849511</v>
      </c>
      <c r="AN62" s="6">
        <f t="shared" si="108"/>
        <v>2.6949367166203444E-3</v>
      </c>
      <c r="AO62" s="6">
        <f t="shared" si="108"/>
        <v>0.7472591349601202</v>
      </c>
      <c r="AP62" s="6">
        <f t="shared" si="108"/>
        <v>-3.2893382726230284E-5</v>
      </c>
      <c r="AQ62" s="6">
        <f t="shared" si="108"/>
        <v>6.1171927807135646E-3</v>
      </c>
      <c r="AR62" s="1">
        <f t="shared" ref="AR62:AR68" si="109">SUM(AI62:AQ62)</f>
        <v>3</v>
      </c>
      <c r="AT62" s="6">
        <f t="shared" ref="AT62:AT68" si="110">-1*((AI62+AJ62)*4+(AK62+AL62)*3+SUM(AM62:AP62,AQ62)*2-8)</f>
        <v>7.8631373184983033E-3</v>
      </c>
      <c r="AU62" s="6">
        <f t="shared" ref="AU62:AU68" si="111">AM62-AT62</f>
        <v>0.24813352235999681</v>
      </c>
    </row>
    <row r="63" spans="1:47" x14ac:dyDescent="0.2">
      <c r="A63" s="17" t="s">
        <v>81</v>
      </c>
      <c r="B63" s="12">
        <v>3</v>
      </c>
      <c r="C63" s="53">
        <v>0.19676233333333334</v>
      </c>
      <c r="D63" s="53">
        <v>0.47653333333333331</v>
      </c>
      <c r="E63" s="53">
        <v>44.099700000000006</v>
      </c>
      <c r="F63" s="53">
        <v>21.149066666666666</v>
      </c>
      <c r="G63" s="53">
        <v>15.129899999999999</v>
      </c>
      <c r="H63" s="53">
        <v>0.102066</v>
      </c>
      <c r="I63" s="53">
        <v>18.275066666666664</v>
      </c>
      <c r="J63" s="53">
        <v>2.4453333333333332E-3</v>
      </c>
      <c r="K63" s="53">
        <v>-9.8633333333333333E-3</v>
      </c>
      <c r="L63" s="53">
        <v>0.32133299999999998</v>
      </c>
      <c r="M63" s="54">
        <f t="shared" si="100"/>
        <v>99.743009999999984</v>
      </c>
      <c r="N63" s="9"/>
      <c r="O63" s="20">
        <f t="shared" si="101"/>
        <v>0.25193280800231244</v>
      </c>
      <c r="P63" s="21">
        <v>0.28000000000000003</v>
      </c>
      <c r="Q63" s="21">
        <f>P63-O63</f>
        <v>2.8067191997687591E-2</v>
      </c>
      <c r="R63" s="22">
        <f t="shared" si="102"/>
        <v>0.24340684654493766</v>
      </c>
      <c r="S63" s="23"/>
      <c r="T63" s="24">
        <f t="shared" si="103"/>
        <v>0.29238279957617608</v>
      </c>
      <c r="X63" s="6">
        <f t="shared" si="104"/>
        <v>3.2744605314250848E-3</v>
      </c>
      <c r="Y63" s="6">
        <f t="shared" si="104"/>
        <v>5.9656150893006177E-3</v>
      </c>
      <c r="Z63" s="6">
        <f t="shared" si="105"/>
        <v>0.86503923107100844</v>
      </c>
      <c r="AA63" s="6">
        <f t="shared" si="105"/>
        <v>0.2782955018970546</v>
      </c>
      <c r="AB63" s="6">
        <f t="shared" si="106"/>
        <v>0.21057620041753655</v>
      </c>
      <c r="AC63" s="6">
        <f t="shared" si="106"/>
        <v>1.4389679966163823E-3</v>
      </c>
      <c r="AD63" s="6">
        <f t="shared" si="106"/>
        <v>0.4533631026213511</v>
      </c>
      <c r="AE63" s="6">
        <f t="shared" si="106"/>
        <v>4.3604374702805518E-5</v>
      </c>
      <c r="AF63" s="6">
        <f t="shared" si="107"/>
        <v>4.3022225197482927E-3</v>
      </c>
      <c r="AG63" s="6">
        <f>SUM(X63:AF63)</f>
        <v>1.8222989065187438</v>
      </c>
      <c r="AH63" s="6"/>
      <c r="AI63" s="6">
        <f t="shared" si="108"/>
        <v>5.390653289169503E-3</v>
      </c>
      <c r="AJ63" s="6">
        <f t="shared" si="108"/>
        <v>9.8210261795587429E-3</v>
      </c>
      <c r="AK63" s="6">
        <f t="shared" si="108"/>
        <v>1.4240900238318464</v>
      </c>
      <c r="AL63" s="6">
        <f t="shared" si="108"/>
        <v>0.45815014359312867</v>
      </c>
      <c r="AM63" s="6">
        <f t="shared" si="108"/>
        <v>0.34666574127481747</v>
      </c>
      <c r="AN63" s="6">
        <f t="shared" si="108"/>
        <v>2.3689329859150326E-3</v>
      </c>
      <c r="AO63" s="6">
        <f t="shared" si="108"/>
        <v>0.74635906491450421</v>
      </c>
      <c r="AP63" s="6">
        <f t="shared" si="108"/>
        <v>7.1784669156344595E-5</v>
      </c>
      <c r="AQ63" s="6">
        <f t="shared" si="108"/>
        <v>7.0826292619037591E-3</v>
      </c>
      <c r="AR63" s="1">
        <f t="shared" si="109"/>
        <v>3.0000000000000004</v>
      </c>
      <c r="AT63" s="6">
        <f t="shared" si="110"/>
        <v>8.7336473637567913E-2</v>
      </c>
      <c r="AU63" s="6">
        <f t="shared" si="111"/>
        <v>0.25932926763724956</v>
      </c>
    </row>
    <row r="64" spans="1:47" x14ac:dyDescent="0.2">
      <c r="A64" s="17" t="s">
        <v>82</v>
      </c>
      <c r="B64" s="12">
        <v>3</v>
      </c>
      <c r="C64" s="53">
        <v>0.14253000000000002</v>
      </c>
      <c r="D64" s="53">
        <v>4.0230999999999996E-2</v>
      </c>
      <c r="E64" s="53">
        <v>53.031066666666668</v>
      </c>
      <c r="F64" s="53">
        <v>12.5015</v>
      </c>
      <c r="G64" s="53">
        <v>13.994999999999999</v>
      </c>
      <c r="H64" s="53">
        <v>0.13533799999999999</v>
      </c>
      <c r="I64" s="53">
        <v>19.090199999999999</v>
      </c>
      <c r="J64" s="53">
        <v>3.8748333333333336E-2</v>
      </c>
      <c r="K64" s="53">
        <v>6.0433333333333337E-3</v>
      </c>
      <c r="L64" s="53">
        <v>0.39924866666666664</v>
      </c>
      <c r="M64" s="54">
        <f t="shared" si="100"/>
        <v>99.379906000000005</v>
      </c>
      <c r="N64" s="9"/>
      <c r="O64" s="20">
        <f t="shared" si="101"/>
        <v>0.23339139583172552</v>
      </c>
      <c r="P64" s="21">
        <v>0.32</v>
      </c>
      <c r="Q64" s="21">
        <f t="shared" ref="Q64:Q68" si="112">P64-O64</f>
        <v>8.6608604168274483E-2</v>
      </c>
      <c r="R64" s="22">
        <f t="shared" si="102"/>
        <v>0.13654784545510451</v>
      </c>
      <c r="S64" s="23"/>
      <c r="T64" s="24">
        <f t="shared" si="103"/>
        <v>0.27939917803010267</v>
      </c>
      <c r="X64" s="6">
        <f t="shared" si="104"/>
        <v>2.3719420868696956E-3</v>
      </c>
      <c r="Y64" s="6">
        <f t="shared" si="104"/>
        <v>5.0364296444666999E-4</v>
      </c>
      <c r="Z64" s="6">
        <f t="shared" si="105"/>
        <v>1.0402327710213157</v>
      </c>
      <c r="AA64" s="6">
        <f t="shared" si="105"/>
        <v>0.16450424370024344</v>
      </c>
      <c r="AB64" s="6">
        <f t="shared" si="106"/>
        <v>0.19478079331941545</v>
      </c>
      <c r="AC64" s="6">
        <f t="shared" si="106"/>
        <v>1.9080501903284924E-3</v>
      </c>
      <c r="AD64" s="6">
        <f t="shared" si="106"/>
        <v>0.47358471843215078</v>
      </c>
      <c r="AE64" s="6">
        <f t="shared" si="106"/>
        <v>6.9094745601521639E-4</v>
      </c>
      <c r="AF64" s="6">
        <f t="shared" si="107"/>
        <v>5.3454099165439369E-3</v>
      </c>
      <c r="AG64" s="6">
        <f>SUM(X64:AF64)</f>
        <v>1.8839225190873299</v>
      </c>
      <c r="AH64" s="6"/>
      <c r="AI64" s="6">
        <f t="shared" si="108"/>
        <v>3.77713318276824E-3</v>
      </c>
      <c r="AJ64" s="6">
        <f t="shared" si="108"/>
        <v>8.0201222610364173E-4</v>
      </c>
      <c r="AK64" s="6">
        <f t="shared" si="108"/>
        <v>1.6564897342889535</v>
      </c>
      <c r="AL64" s="6">
        <f t="shared" si="108"/>
        <v>0.26196020595359387</v>
      </c>
      <c r="AM64" s="6">
        <f t="shared" si="108"/>
        <v>0.31017325502395515</v>
      </c>
      <c r="AN64" s="6">
        <f t="shared" si="108"/>
        <v>3.0384214387747508E-3</v>
      </c>
      <c r="AO64" s="6">
        <f t="shared" si="108"/>
        <v>0.75414680853474769</v>
      </c>
      <c r="AP64" s="6">
        <f t="shared" si="108"/>
        <v>1.1002800524141736E-3</v>
      </c>
      <c r="AQ64" s="6">
        <f t="shared" si="108"/>
        <v>8.5121492986880345E-3</v>
      </c>
      <c r="AR64" s="1">
        <f t="shared" si="109"/>
        <v>2.9999999999999991</v>
      </c>
      <c r="AT64" s="6">
        <f t="shared" si="110"/>
        <v>7.2391768939710666E-2</v>
      </c>
      <c r="AU64" s="6">
        <f t="shared" si="111"/>
        <v>0.23778148608424449</v>
      </c>
    </row>
    <row r="65" spans="1:47" x14ac:dyDescent="0.2">
      <c r="A65" s="17" t="s">
        <v>83</v>
      </c>
      <c r="B65" s="12">
        <v>3</v>
      </c>
      <c r="C65" s="53">
        <v>0.11318966666666667</v>
      </c>
      <c r="D65" s="53">
        <v>7.4747666666666671E-2</v>
      </c>
      <c r="E65" s="53">
        <v>22.903533333333332</v>
      </c>
      <c r="F65" s="53">
        <v>46.368633333333342</v>
      </c>
      <c r="G65" s="53">
        <v>15.561366666666666</v>
      </c>
      <c r="H65" s="53">
        <v>0.23539299999999999</v>
      </c>
      <c r="I65" s="53">
        <v>15.0495</v>
      </c>
      <c r="J65" s="53">
        <v>2.4133666666666664E-2</v>
      </c>
      <c r="K65" s="53">
        <v>3.1716666666666664E-3</v>
      </c>
      <c r="L65" s="53">
        <v>0.16954833333333333</v>
      </c>
      <c r="M65" s="54">
        <f t="shared" si="100"/>
        <v>100.50321733333334</v>
      </c>
      <c r="N65" s="9"/>
      <c r="O65" s="20">
        <f t="shared" si="101"/>
        <v>0.18652327947620204</v>
      </c>
      <c r="P65" s="21">
        <v>0.2</v>
      </c>
      <c r="Q65" s="21">
        <f t="shared" si="112"/>
        <v>1.3476720523797975E-2</v>
      </c>
      <c r="R65" s="22">
        <f t="shared" si="102"/>
        <v>0.5759325138835425</v>
      </c>
      <c r="S65" s="23"/>
      <c r="T65" s="24">
        <f t="shared" si="103"/>
        <v>0.20967844312264627</v>
      </c>
      <c r="X65" s="6">
        <f t="shared" si="104"/>
        <v>1.8836689410328951E-3</v>
      </c>
      <c r="Y65" s="6">
        <f t="shared" si="104"/>
        <v>9.3574945751961284E-4</v>
      </c>
      <c r="Z65" s="6">
        <f t="shared" si="105"/>
        <v>0.44926507126977899</v>
      </c>
      <c r="AA65" s="6">
        <f t="shared" si="105"/>
        <v>0.61015373818452978</v>
      </c>
      <c r="AB65" s="6">
        <f t="shared" si="106"/>
        <v>0.21658130364184644</v>
      </c>
      <c r="AC65" s="6">
        <f t="shared" si="106"/>
        <v>3.3186662907091495E-3</v>
      </c>
      <c r="AD65" s="6">
        <f t="shared" si="106"/>
        <v>0.37334408335400643</v>
      </c>
      <c r="AE65" s="6">
        <f t="shared" si="106"/>
        <v>4.3034355682358531E-4</v>
      </c>
      <c r="AF65" s="6">
        <f t="shared" si="107"/>
        <v>2.2700272236354712E-3</v>
      </c>
      <c r="AG65" s="6">
        <f>SUM(X65:AF65)</f>
        <v>1.6581826519198826</v>
      </c>
      <c r="AH65" s="6"/>
      <c r="AI65" s="6">
        <f t="shared" si="108"/>
        <v>3.407951962683856E-3</v>
      </c>
      <c r="AJ65" s="6">
        <f t="shared" si="108"/>
        <v>1.6929669173106718E-3</v>
      </c>
      <c r="AK65" s="6">
        <f t="shared" si="108"/>
        <v>0.81281468736199125</v>
      </c>
      <c r="AL65" s="6">
        <f t="shared" si="108"/>
        <v>1.1038960107526385</v>
      </c>
      <c r="AM65" s="6">
        <f t="shared" si="108"/>
        <v>0.39184097733337797</v>
      </c>
      <c r="AN65" s="6">
        <f t="shared" si="108"/>
        <v>6.0041629675718538E-3</v>
      </c>
      <c r="AO65" s="6">
        <f t="shared" si="108"/>
        <v>0.67545770591992371</v>
      </c>
      <c r="AP65" s="6">
        <f t="shared" si="108"/>
        <v>7.7858170146453444E-4</v>
      </c>
      <c r="AQ65" s="6">
        <f t="shared" si="108"/>
        <v>4.106955083037169E-3</v>
      </c>
      <c r="AR65" s="1">
        <f t="shared" si="109"/>
        <v>2.9999999999999996</v>
      </c>
      <c r="AT65" s="6">
        <f t="shared" si="110"/>
        <v>7.3087464125381807E-2</v>
      </c>
      <c r="AU65" s="6">
        <f t="shared" si="111"/>
        <v>0.31875351320799616</v>
      </c>
    </row>
    <row r="66" spans="1:47" x14ac:dyDescent="0.2">
      <c r="A66" s="17" t="s">
        <v>84</v>
      </c>
      <c r="B66" s="12">
        <v>3</v>
      </c>
      <c r="C66" s="53">
        <v>0.26516566666666663</v>
      </c>
      <c r="D66" s="53">
        <v>0.19133433333333336</v>
      </c>
      <c r="E66" s="53">
        <v>38.822933333333332</v>
      </c>
      <c r="F66" s="53">
        <v>30.401166666666668</v>
      </c>
      <c r="G66" s="53">
        <v>12.469766666666667</v>
      </c>
      <c r="H66" s="53">
        <v>0.12959299999999999</v>
      </c>
      <c r="I66" s="53">
        <v>17.909233333333336</v>
      </c>
      <c r="J66" s="53">
        <v>1.6565333333333335E-2</v>
      </c>
      <c r="K66" s="53">
        <v>2.1013333333333328E-2</v>
      </c>
      <c r="L66" s="53">
        <v>0.25735466666666668</v>
      </c>
      <c r="M66" s="54">
        <f t="shared" si="100"/>
        <v>100.48412633333334</v>
      </c>
      <c r="N66" s="9"/>
      <c r="O66" s="20">
        <f t="shared" si="101"/>
        <v>0.11141720329068737</v>
      </c>
      <c r="P66" s="21">
        <v>0.18</v>
      </c>
      <c r="Q66" s="21">
        <f t="shared" si="112"/>
        <v>6.8582796709312624E-2</v>
      </c>
      <c r="R66" s="22">
        <f t="shared" si="102"/>
        <v>0.34439611016288513</v>
      </c>
      <c r="S66" s="23"/>
      <c r="T66" s="24">
        <f t="shared" si="103"/>
        <v>0.14661469225093871</v>
      </c>
      <c r="X66" s="6">
        <f t="shared" si="104"/>
        <v>4.4128085649303818E-3</v>
      </c>
      <c r="Y66" s="6">
        <f t="shared" si="104"/>
        <v>2.3952720747788354E-3</v>
      </c>
      <c r="Z66" s="6">
        <f t="shared" si="105"/>
        <v>0.76153262717405523</v>
      </c>
      <c r="AA66" s="6">
        <f t="shared" si="105"/>
        <v>0.40004166940807512</v>
      </c>
      <c r="AB66" s="6">
        <f t="shared" si="106"/>
        <v>0.17355277197865926</v>
      </c>
      <c r="AC66" s="6">
        <f t="shared" si="106"/>
        <v>1.827054842802763E-3</v>
      </c>
      <c r="AD66" s="6">
        <f t="shared" si="106"/>
        <v>0.44428760439923926</v>
      </c>
      <c r="AE66" s="6">
        <f t="shared" si="106"/>
        <v>2.953875416072278E-4</v>
      </c>
      <c r="AF66" s="6">
        <f t="shared" si="107"/>
        <v>3.4456375239880397E-3</v>
      </c>
      <c r="AG66" s="6">
        <f>SUM(X66:AF66)</f>
        <v>1.7917908335081361</v>
      </c>
      <c r="AH66" s="6"/>
      <c r="AI66" s="6">
        <f t="shared" si="108"/>
        <v>7.3883767274731029E-3</v>
      </c>
      <c r="AJ66" s="6">
        <f t="shared" si="108"/>
        <v>4.0104101940668163E-3</v>
      </c>
      <c r="AK66" s="6">
        <f t="shared" si="108"/>
        <v>1.2750360359022297</v>
      </c>
      <c r="AL66" s="6">
        <f t="shared" si="108"/>
        <v>0.6697907957674436</v>
      </c>
      <c r="AM66" s="6">
        <f t="shared" si="108"/>
        <v>0.29057985240195927</v>
      </c>
      <c r="AN66" s="6">
        <f t="shared" si="108"/>
        <v>3.05904262144078E-3</v>
      </c>
      <c r="AO66" s="6">
        <f t="shared" si="108"/>
        <v>0.74387187849829217</v>
      </c>
      <c r="AP66" s="6">
        <f t="shared" si="108"/>
        <v>4.9456812048015171E-4</v>
      </c>
      <c r="AQ66" s="6">
        <f t="shared" si="108"/>
        <v>5.7690397666146902E-3</v>
      </c>
      <c r="AR66" s="1">
        <f t="shared" si="109"/>
        <v>3.0000000000000009</v>
      </c>
      <c r="AT66" s="6">
        <f t="shared" si="110"/>
        <v>3.2375594487247028E-2</v>
      </c>
      <c r="AU66" s="6">
        <f t="shared" si="111"/>
        <v>0.25820425791471224</v>
      </c>
    </row>
    <row r="67" spans="1:47" x14ac:dyDescent="0.2">
      <c r="A67" s="17" t="s">
        <v>85</v>
      </c>
      <c r="B67" s="12">
        <v>3</v>
      </c>
      <c r="C67" s="53">
        <v>3.4877333333333337E-2</v>
      </c>
      <c r="D67" s="53">
        <v>0.15481233333333333</v>
      </c>
      <c r="E67" s="53">
        <v>62.688299999999998</v>
      </c>
      <c r="F67" s="53">
        <v>4.9740933333333333</v>
      </c>
      <c r="G67" s="53">
        <v>10.611600000000001</v>
      </c>
      <c r="H67" s="53">
        <v>7.1045333333333335E-2</v>
      </c>
      <c r="I67" s="53">
        <v>21.103766666666669</v>
      </c>
      <c r="J67" s="53">
        <v>6.2296666666666672E-3</v>
      </c>
      <c r="K67" s="53">
        <v>-1.5276666666666665E-3</v>
      </c>
      <c r="L67" s="53">
        <v>0.51076466666666664</v>
      </c>
      <c r="M67" s="54">
        <f t="shared" si="100"/>
        <v>100.15396166666666</v>
      </c>
      <c r="N67" s="9"/>
      <c r="O67" s="20">
        <f t="shared" si="101"/>
        <v>0.11999490235263036</v>
      </c>
      <c r="P67" s="21">
        <v>0.16</v>
      </c>
      <c r="Q67" s="21">
        <f t="shared" si="112"/>
        <v>4.0005097647369647E-2</v>
      </c>
      <c r="R67" s="22">
        <f t="shared" si="102"/>
        <v>5.0538197320585142E-2</v>
      </c>
      <c r="S67" s="23"/>
      <c r="T67" s="24">
        <f t="shared" si="103"/>
        <v>0.17047608979665335</v>
      </c>
      <c r="X67" s="6">
        <f t="shared" si="104"/>
        <v>5.8041826149664397E-4</v>
      </c>
      <c r="Y67" s="6">
        <f t="shared" si="104"/>
        <v>1.9380612585544984E-3</v>
      </c>
      <c r="Z67" s="6">
        <f t="shared" si="105"/>
        <v>1.2296645743428796</v>
      </c>
      <c r="AA67" s="6">
        <f t="shared" si="105"/>
        <v>6.5452902603241436E-2</v>
      </c>
      <c r="AB67" s="6">
        <f t="shared" si="106"/>
        <v>0.14769102296450942</v>
      </c>
      <c r="AC67" s="6">
        <f t="shared" si="106"/>
        <v>1.0016260162601625E-3</v>
      </c>
      <c r="AD67" s="6">
        <f t="shared" si="106"/>
        <v>0.52353675680145539</v>
      </c>
      <c r="AE67" s="6">
        <f t="shared" si="106"/>
        <v>1.1108535425582503E-4</v>
      </c>
      <c r="AF67" s="6">
        <f t="shared" si="107"/>
        <v>6.8384611951622263E-3</v>
      </c>
      <c r="AG67" s="6">
        <f t="shared" ref="AG67" si="113">SUM(X67:AF67)</f>
        <v>1.9768149087978151</v>
      </c>
      <c r="AH67" s="6"/>
      <c r="AI67" s="6">
        <f t="shared" si="108"/>
        <v>8.8083855334178092E-4</v>
      </c>
      <c r="AJ67" s="6">
        <f t="shared" si="108"/>
        <v>2.9411877408387953E-3</v>
      </c>
      <c r="AK67" s="6">
        <f t="shared" si="108"/>
        <v>1.8661300593246093</v>
      </c>
      <c r="AL67" s="6">
        <f t="shared" si="108"/>
        <v>9.9330851328482933E-2</v>
      </c>
      <c r="AM67" s="6">
        <f t="shared" si="108"/>
        <v>0.22413482765717291</v>
      </c>
      <c r="AN67" s="6">
        <f t="shared" si="108"/>
        <v>1.5200603938220402E-3</v>
      </c>
      <c r="AO67" s="6">
        <f t="shared" si="108"/>
        <v>0.79451559345003164</v>
      </c>
      <c r="AP67" s="6">
        <f t="shared" si="108"/>
        <v>1.685823297286554E-4</v>
      </c>
      <c r="AQ67" s="6">
        <f t="shared" si="108"/>
        <v>1.0377999221972153E-2</v>
      </c>
      <c r="AR67" s="1">
        <f t="shared" si="109"/>
        <v>3.0000000000000004</v>
      </c>
      <c r="AT67" s="6">
        <f t="shared" si="110"/>
        <v>2.6895036758546098E-2</v>
      </c>
      <c r="AU67" s="6">
        <f t="shared" si="111"/>
        <v>0.19723979089862681</v>
      </c>
    </row>
    <row r="68" spans="1:47" ht="16" thickBot="1" x14ac:dyDescent="0.25">
      <c r="A68" s="25" t="s">
        <v>86</v>
      </c>
      <c r="B68" s="26">
        <v>3</v>
      </c>
      <c r="C68" s="55">
        <v>2.9447333333333336E-2</v>
      </c>
      <c r="D68" s="55">
        <v>0.13859266666666667</v>
      </c>
      <c r="E68" s="55">
        <v>57.339466666666659</v>
      </c>
      <c r="F68" s="55">
        <v>10.026413333333334</v>
      </c>
      <c r="G68" s="55">
        <v>11.3056</v>
      </c>
      <c r="H68" s="55">
        <v>0.11332333333333333</v>
      </c>
      <c r="I68" s="55">
        <v>20.373900000000003</v>
      </c>
      <c r="J68" s="55">
        <v>2.1714666666666663E-2</v>
      </c>
      <c r="K68" s="55">
        <v>4.8219999999999999E-3</v>
      </c>
      <c r="L68" s="55">
        <v>0.36762433333333333</v>
      </c>
      <c r="M68" s="56">
        <f t="shared" si="100"/>
        <v>99.720904333333337</v>
      </c>
      <c r="N68" s="9"/>
      <c r="O68" s="27">
        <f t="shared" si="101"/>
        <v>0.15632853805130759</v>
      </c>
      <c r="P68" s="28">
        <v>0.22</v>
      </c>
      <c r="Q68" s="28">
        <f t="shared" si="112"/>
        <v>6.3671461948692415E-2</v>
      </c>
      <c r="R68" s="29">
        <f t="shared" si="102"/>
        <v>0.10498712643984033</v>
      </c>
      <c r="S68" s="23"/>
      <c r="T68" s="30">
        <f>R$71+R$70*R68+O68</f>
        <v>0.20397780918797714</v>
      </c>
      <c r="X68" s="6">
        <f t="shared" si="104"/>
        <v>4.9005380817662399E-4</v>
      </c>
      <c r="Y68" s="6">
        <f t="shared" si="104"/>
        <v>1.735010849607745E-3</v>
      </c>
      <c r="Z68" s="6">
        <f t="shared" si="105"/>
        <v>1.1247443441872629</v>
      </c>
      <c r="AA68" s="6">
        <f t="shared" si="105"/>
        <v>0.13193517117354212</v>
      </c>
      <c r="AB68" s="6">
        <f t="shared" si="106"/>
        <v>0.15735003479471121</v>
      </c>
      <c r="AC68" s="6">
        <f t="shared" si="106"/>
        <v>1.5976784623337561E-3</v>
      </c>
      <c r="AD68" s="6">
        <f t="shared" si="106"/>
        <v>0.50543041428925828</v>
      </c>
      <c r="AE68" s="6">
        <f t="shared" si="106"/>
        <v>3.8720874940561097E-4</v>
      </c>
      <c r="AF68" s="6">
        <f t="shared" si="107"/>
        <v>4.9220020529298879E-3</v>
      </c>
      <c r="AG68" s="6">
        <f>SUM(X68:AF68)</f>
        <v>1.9285919183672282</v>
      </c>
      <c r="AH68" s="6"/>
      <c r="AI68" s="6">
        <f t="shared" si="108"/>
        <v>7.6229782492012634E-4</v>
      </c>
      <c r="AJ68" s="6">
        <f t="shared" si="108"/>
        <v>2.6988770922725248E-3</v>
      </c>
      <c r="AK68" s="6">
        <f t="shared" si="108"/>
        <v>1.7495837250103483</v>
      </c>
      <c r="AL68" s="6">
        <f t="shared" si="108"/>
        <v>0.20523030805590048</v>
      </c>
      <c r="AM68" s="6">
        <f t="shared" si="108"/>
        <v>0.24476412033489053</v>
      </c>
      <c r="AN68" s="6">
        <f t="shared" si="108"/>
        <v>2.4852512039245274E-3</v>
      </c>
      <c r="AO68" s="6">
        <f t="shared" si="108"/>
        <v>0.78621673586161622</v>
      </c>
      <c r="AP68" s="6">
        <f t="shared" si="108"/>
        <v>6.0231832206384089E-4</v>
      </c>
      <c r="AQ68" s="6">
        <f t="shared" si="108"/>
        <v>7.656366294063268E-3</v>
      </c>
      <c r="AR68" s="1">
        <f t="shared" si="109"/>
        <v>3</v>
      </c>
      <c r="AT68" s="6">
        <f t="shared" si="110"/>
        <v>3.8263617099367764E-2</v>
      </c>
      <c r="AU68" s="6">
        <f t="shared" si="111"/>
        <v>0.20650050323552277</v>
      </c>
    </row>
    <row r="69" spans="1:47" x14ac:dyDescent="0.2">
      <c r="A69" s="9"/>
      <c r="B69" s="9"/>
      <c r="C69" s="57"/>
      <c r="D69" s="57"/>
      <c r="E69" s="57"/>
      <c r="F69" s="57"/>
      <c r="G69" s="57"/>
      <c r="H69" s="57"/>
      <c r="I69" s="57"/>
      <c r="J69" s="57"/>
      <c r="K69" s="57"/>
      <c r="L69" s="57"/>
      <c r="M69" s="57"/>
      <c r="N69" s="9"/>
      <c r="O69" s="21"/>
      <c r="P69" s="21"/>
      <c r="Q69" s="23"/>
      <c r="R69" s="23"/>
      <c r="S69" s="23"/>
      <c r="T69" s="21"/>
      <c r="X69" s="6"/>
      <c r="Y69" s="6"/>
      <c r="Z69" s="6"/>
      <c r="AA69" s="6"/>
      <c r="AB69" s="6"/>
      <c r="AC69" s="6"/>
      <c r="AD69" s="6"/>
      <c r="AE69" s="6"/>
      <c r="AF69" s="6"/>
      <c r="AG69" s="6"/>
      <c r="AH69" s="6"/>
      <c r="AI69" s="6"/>
      <c r="AJ69" s="6"/>
      <c r="AK69" s="6"/>
      <c r="AL69" s="6"/>
      <c r="AM69" s="6"/>
      <c r="AN69" s="6"/>
      <c r="AO69" s="6"/>
      <c r="AP69" s="6"/>
      <c r="AQ69" s="6"/>
      <c r="AT69" s="6"/>
      <c r="AU69" s="6"/>
    </row>
    <row r="70" spans="1:47" x14ac:dyDescent="0.2">
      <c r="A70" s="9"/>
      <c r="B70" s="9"/>
      <c r="C70" s="57"/>
      <c r="D70" s="57"/>
      <c r="E70" s="57"/>
      <c r="F70" s="57"/>
      <c r="G70" s="57"/>
      <c r="H70" s="57"/>
      <c r="I70" s="57"/>
      <c r="J70" s="57"/>
      <c r="K70" s="57"/>
      <c r="L70" s="57"/>
      <c r="M70" s="57"/>
      <c r="N70" s="9"/>
      <c r="O70" s="21"/>
      <c r="P70" s="21"/>
      <c r="Q70" s="31" t="s">
        <v>88</v>
      </c>
      <c r="R70" s="32">
        <f>SLOPE(Q53:Q68,R53:R68)</f>
        <v>-5.2010505131347959E-2</v>
      </c>
      <c r="S70" s="23"/>
      <c r="T70" s="21"/>
      <c r="X70" s="6"/>
      <c r="Y70" s="6"/>
      <c r="Z70" s="6"/>
      <c r="AA70" s="6"/>
      <c r="AB70" s="6"/>
      <c r="AC70" s="6"/>
      <c r="AD70" s="6"/>
      <c r="AE70" s="6"/>
      <c r="AF70" s="6"/>
      <c r="AG70" s="6"/>
      <c r="AH70" s="6"/>
      <c r="AI70" s="6"/>
      <c r="AJ70" s="6"/>
      <c r="AK70" s="6"/>
      <c r="AL70" s="6"/>
      <c r="AM70" s="6"/>
      <c r="AN70" s="6"/>
      <c r="AO70" s="6"/>
      <c r="AP70" s="6"/>
      <c r="AQ70" s="6"/>
      <c r="AT70" s="6"/>
      <c r="AU70" s="6"/>
    </row>
    <row r="71" spans="1:47" x14ac:dyDescent="0.2">
      <c r="A71" s="9"/>
      <c r="B71" s="9"/>
      <c r="C71" s="57"/>
      <c r="D71" s="57"/>
      <c r="E71" s="57"/>
      <c r="F71" s="57"/>
      <c r="G71" s="57"/>
      <c r="H71" s="57"/>
      <c r="I71" s="57"/>
      <c r="J71" s="57"/>
      <c r="K71" s="57"/>
      <c r="L71" s="57"/>
      <c r="M71" s="57"/>
      <c r="N71" s="9"/>
      <c r="O71" s="21"/>
      <c r="P71" s="21"/>
      <c r="Q71" s="33" t="s">
        <v>89</v>
      </c>
      <c r="R71" s="34">
        <f>INTERCEPT(Q53:Q68,R53:R68)</f>
        <v>5.3109704615094351E-2</v>
      </c>
      <c r="S71" s="23"/>
      <c r="T71" s="21"/>
      <c r="X71" s="6"/>
      <c r="Y71" s="6"/>
      <c r="Z71" s="6"/>
      <c r="AA71" s="6"/>
      <c r="AB71" s="6"/>
      <c r="AC71" s="6"/>
      <c r="AD71" s="6"/>
      <c r="AE71" s="6"/>
      <c r="AF71" s="6"/>
      <c r="AG71" s="6"/>
      <c r="AH71" s="6"/>
      <c r="AI71" s="6"/>
      <c r="AJ71" s="6"/>
      <c r="AK71" s="6"/>
      <c r="AL71" s="6"/>
      <c r="AM71" s="6"/>
      <c r="AN71" s="6"/>
      <c r="AO71" s="6"/>
      <c r="AP71" s="6"/>
      <c r="AQ71" s="6"/>
      <c r="AT71" s="6"/>
      <c r="AU71" s="6"/>
    </row>
    <row r="72" spans="1:47" ht="16" x14ac:dyDescent="0.2">
      <c r="A72" s="9"/>
      <c r="B72" s="9"/>
      <c r="C72" s="57"/>
      <c r="D72" s="57"/>
      <c r="E72" s="57"/>
      <c r="F72" s="57"/>
      <c r="G72" s="57"/>
      <c r="H72" s="57"/>
      <c r="I72" s="57"/>
      <c r="J72" s="57"/>
      <c r="K72" s="57"/>
      <c r="L72" s="57"/>
      <c r="M72" s="57"/>
      <c r="N72" s="9"/>
      <c r="O72" s="21"/>
      <c r="P72" s="21"/>
      <c r="Q72" s="35" t="s">
        <v>102</v>
      </c>
      <c r="R72" s="36">
        <f>CORREL(R53:R68,Q53:Q68)^2</f>
        <v>0.13566370741991718</v>
      </c>
      <c r="S72" s="23"/>
      <c r="T72" s="21"/>
      <c r="X72" s="6"/>
      <c r="Y72" s="6"/>
      <c r="Z72" s="6"/>
      <c r="AA72" s="6"/>
      <c r="AB72" s="6"/>
      <c r="AC72" s="6"/>
      <c r="AD72" s="6"/>
      <c r="AE72" s="6"/>
      <c r="AF72" s="6"/>
      <c r="AG72" s="6"/>
      <c r="AH72" s="6"/>
      <c r="AI72" s="6"/>
      <c r="AJ72" s="6"/>
      <c r="AK72" s="6"/>
      <c r="AL72" s="6"/>
      <c r="AM72" s="6"/>
      <c r="AN72" s="6"/>
      <c r="AO72" s="6"/>
      <c r="AP72" s="6"/>
      <c r="AQ72" s="6"/>
      <c r="AT72" s="6"/>
      <c r="AU72" s="6"/>
    </row>
    <row r="73" spans="1:47" x14ac:dyDescent="0.2">
      <c r="A73" s="9"/>
      <c r="B73" s="9"/>
      <c r="C73" s="57"/>
      <c r="D73" s="57"/>
      <c r="E73" s="57"/>
      <c r="F73" s="57"/>
      <c r="G73" s="57"/>
      <c r="H73" s="57"/>
      <c r="I73" s="57"/>
      <c r="J73" s="57"/>
      <c r="K73" s="57"/>
      <c r="L73" s="57"/>
      <c r="M73" s="57"/>
      <c r="N73" s="9"/>
      <c r="O73" s="9"/>
      <c r="P73" s="9"/>
      <c r="Q73" s="9"/>
      <c r="R73" s="9"/>
      <c r="S73" s="9"/>
      <c r="T73" s="9"/>
    </row>
    <row r="74" spans="1:47" ht="16" thickBot="1" x14ac:dyDescent="0.25">
      <c r="A74" s="11">
        <v>41663</v>
      </c>
      <c r="B74" s="11" t="s">
        <v>10</v>
      </c>
      <c r="C74" s="57"/>
      <c r="D74" s="57"/>
      <c r="E74" s="57"/>
      <c r="F74" s="57"/>
      <c r="G74" s="57"/>
      <c r="H74" s="57"/>
      <c r="I74" s="57"/>
      <c r="J74" s="57"/>
      <c r="K74" s="57"/>
      <c r="L74" s="57"/>
      <c r="M74" s="57"/>
      <c r="N74" s="9"/>
      <c r="O74" s="12"/>
      <c r="P74" s="12"/>
      <c r="Q74" s="12"/>
      <c r="R74" s="12"/>
      <c r="S74" s="12"/>
      <c r="T74" s="12"/>
    </row>
    <row r="75" spans="1:47" x14ac:dyDescent="0.2">
      <c r="A75" s="13" t="s">
        <v>78</v>
      </c>
      <c r="B75" s="14"/>
      <c r="C75" s="58"/>
      <c r="D75" s="58"/>
      <c r="E75" s="58"/>
      <c r="F75" s="58"/>
      <c r="G75" s="58"/>
      <c r="H75" s="58"/>
      <c r="I75" s="58"/>
      <c r="J75" s="58"/>
      <c r="K75" s="58"/>
      <c r="L75" s="58"/>
      <c r="M75" s="59"/>
      <c r="N75" s="9"/>
      <c r="O75" s="13"/>
      <c r="P75" s="14"/>
      <c r="Q75" s="14"/>
      <c r="R75" s="15"/>
      <c r="S75" s="12"/>
      <c r="T75" s="16"/>
    </row>
    <row r="76" spans="1:47" x14ac:dyDescent="0.2">
      <c r="A76" s="17" t="s">
        <v>79</v>
      </c>
      <c r="B76" s="12"/>
      <c r="C76" s="53"/>
      <c r="D76" s="53"/>
      <c r="E76" s="53"/>
      <c r="F76" s="53"/>
      <c r="G76" s="53"/>
      <c r="H76" s="53"/>
      <c r="I76" s="53"/>
      <c r="J76" s="53"/>
      <c r="K76" s="53"/>
      <c r="L76" s="53"/>
      <c r="M76" s="54"/>
      <c r="N76" s="9"/>
      <c r="O76" s="17"/>
      <c r="P76" s="12"/>
      <c r="Q76" s="12"/>
      <c r="R76" s="18"/>
      <c r="S76" s="12"/>
      <c r="T76" s="19"/>
    </row>
    <row r="77" spans="1:47" x14ac:dyDescent="0.2">
      <c r="A77" s="17" t="s">
        <v>80</v>
      </c>
      <c r="B77" s="12">
        <v>3</v>
      </c>
      <c r="C77" s="53">
        <v>-6.7253333333333332E-2</v>
      </c>
      <c r="D77" s="53">
        <v>4.0642000000000005E-2</v>
      </c>
      <c r="E77" s="53">
        <v>54.54226666666667</v>
      </c>
      <c r="F77" s="53">
        <v>13.981700000000002</v>
      </c>
      <c r="G77" s="53">
        <v>10.604266666666668</v>
      </c>
      <c r="H77" s="53">
        <v>0.10636733333333333</v>
      </c>
      <c r="I77" s="53">
        <v>19.528866666666669</v>
      </c>
      <c r="J77" s="53">
        <v>-1.1379999999999999E-3</v>
      </c>
      <c r="K77" s="53">
        <v>-1.6106666666666668E-2</v>
      </c>
      <c r="L77" s="53">
        <v>0.31914866666666669</v>
      </c>
      <c r="M77" s="54">
        <f>SUM(C77:L77)</f>
        <v>99.038759999999996</v>
      </c>
      <c r="N77" s="9"/>
      <c r="O77" s="20">
        <f t="shared" ref="O77:O83" si="114">AT77/(SUM(AT77:AU77))</f>
        <v>5.4657835042042073E-2</v>
      </c>
      <c r="P77" s="21">
        <v>5.8000000000000003E-2</v>
      </c>
      <c r="Q77" s="21">
        <f>P77-O77</f>
        <v>3.3421649579579299E-3</v>
      </c>
      <c r="R77" s="22">
        <f t="shared" ref="R77:R83" si="115">AL77/(AL77+AK77)</f>
        <v>0.14673264297535879</v>
      </c>
      <c r="S77" s="23"/>
      <c r="T77" s="24">
        <f>R$95+R$94*R77+O77</f>
        <v>6.8527001361330664E-2</v>
      </c>
      <c r="X77" s="6">
        <f t="shared" ref="X77:Y83" si="116">C77/X$1</f>
        <v>-1.1192100737782214E-3</v>
      </c>
      <c r="Y77" s="6">
        <f t="shared" si="116"/>
        <v>5.0878818227341016E-4</v>
      </c>
      <c r="Z77" s="6">
        <f t="shared" ref="Z77:AA83" si="117">2*E77/Z$1</f>
        <v>1.0698757682751407</v>
      </c>
      <c r="AA77" s="6">
        <f t="shared" si="117"/>
        <v>0.18398184091058623</v>
      </c>
      <c r="AB77" s="6">
        <f t="shared" ref="AB77:AE83" si="118">G77/AB$1</f>
        <v>0.14758895847831133</v>
      </c>
      <c r="AC77" s="6">
        <f t="shared" si="118"/>
        <v>1.4996099440763191E-3</v>
      </c>
      <c r="AD77" s="6">
        <f t="shared" si="118"/>
        <v>0.4844670470520136</v>
      </c>
      <c r="AE77" s="6">
        <f t="shared" si="118"/>
        <v>-2.0292439372325247E-5</v>
      </c>
      <c r="AF77" s="6">
        <f t="shared" ref="AF77:AF83" si="119">L77/AF$1</f>
        <v>4.2729771946266792E-3</v>
      </c>
      <c r="AG77" s="6">
        <f>SUM(X77:AF77)</f>
        <v>1.8910554875238776</v>
      </c>
      <c r="AH77" s="6"/>
      <c r="AI77" s="6">
        <f t="shared" ref="AI77:AQ83" si="120">3*X77/$AG77</f>
        <v>-1.7755323645902638E-3</v>
      </c>
      <c r="AJ77" s="6">
        <f t="shared" si="120"/>
        <v>8.071495293979086E-4</v>
      </c>
      <c r="AK77" s="6">
        <f t="shared" si="120"/>
        <v>1.6972676507911804</v>
      </c>
      <c r="AL77" s="6">
        <f t="shared" si="120"/>
        <v>0.29187166974908213</v>
      </c>
      <c r="AM77" s="6">
        <f t="shared" si="120"/>
        <v>0.23413743190300931</v>
      </c>
      <c r="AN77" s="6">
        <f t="shared" si="120"/>
        <v>2.379004667980242E-3</v>
      </c>
      <c r="AO77" s="6">
        <f t="shared" si="120"/>
        <v>0.7685661001196239</v>
      </c>
      <c r="AP77" s="6">
        <f t="shared" si="120"/>
        <v>-3.2192243177743912E-5</v>
      </c>
      <c r="AQ77" s="6">
        <f t="shared" si="120"/>
        <v>6.7787178474942433E-3</v>
      </c>
      <c r="AR77" s="1">
        <f t="shared" ref="AR77:AR83" si="121">SUM(AI77:AQ77)</f>
        <v>3</v>
      </c>
      <c r="AT77" s="6">
        <f t="shared" ref="AT77:AT83" si="122">-1*((AI77+AJ77)*4+(AK77+AL77)*3+SUM(AM77:AP77,AQ77)*2-8)</f>
        <v>1.2797445130122043E-2</v>
      </c>
      <c r="AU77" s="6">
        <f t="shared" ref="AU77:AU83" si="123">AM77-AT77</f>
        <v>0.22133998677288727</v>
      </c>
    </row>
    <row r="78" spans="1:47" x14ac:dyDescent="0.2">
      <c r="A78" s="17" t="s">
        <v>81</v>
      </c>
      <c r="B78" s="12">
        <v>3</v>
      </c>
      <c r="C78" s="53">
        <v>8.4840000000000002E-3</v>
      </c>
      <c r="D78" s="53">
        <v>0.48511299999999996</v>
      </c>
      <c r="E78" s="53">
        <v>44.552733333333329</v>
      </c>
      <c r="F78" s="53">
        <v>20.734166666666667</v>
      </c>
      <c r="G78" s="53">
        <v>15.016133333333334</v>
      </c>
      <c r="H78" s="53">
        <v>0.12301433333333334</v>
      </c>
      <c r="I78" s="53">
        <v>18.444633333333332</v>
      </c>
      <c r="J78" s="53">
        <v>2.3946666666666669E-3</v>
      </c>
      <c r="K78" s="53">
        <v>-4.4866666666666666E-4</v>
      </c>
      <c r="L78" s="53">
        <v>0.31242666666666669</v>
      </c>
      <c r="M78" s="54">
        <f t="shared" ref="M78:M82" si="124">SUM(C78:L78)</f>
        <v>99.678650666666641</v>
      </c>
      <c r="N78" s="9"/>
      <c r="O78" s="20">
        <f t="shared" si="114"/>
        <v>0.27660669469738952</v>
      </c>
      <c r="P78" s="21">
        <v>0.28000000000000003</v>
      </c>
      <c r="Q78" s="21">
        <f>P78-O78</f>
        <v>3.3933053026105053E-3</v>
      </c>
      <c r="R78" s="22">
        <f t="shared" si="115"/>
        <v>0.23791860415955873</v>
      </c>
      <c r="S78" s="23"/>
      <c r="T78" s="24">
        <f t="shared" ref="T78:T83" si="125">R$95+R$94*R78+O78</f>
        <v>0.28523387801584371</v>
      </c>
      <c r="X78" s="6">
        <f t="shared" si="116"/>
        <v>1.4118821767348977E-4</v>
      </c>
      <c r="Y78" s="6">
        <f t="shared" si="116"/>
        <v>6.0730220330495743E-3</v>
      </c>
      <c r="Z78" s="6">
        <f t="shared" si="117"/>
        <v>0.87392572250555767</v>
      </c>
      <c r="AA78" s="6">
        <f t="shared" si="117"/>
        <v>0.27283593218852115</v>
      </c>
      <c r="AB78" s="6">
        <f t="shared" si="118"/>
        <v>0.2089928090930179</v>
      </c>
      <c r="AC78" s="6">
        <f t="shared" si="118"/>
        <v>1.7343061234080547E-3</v>
      </c>
      <c r="AD78" s="6">
        <f t="shared" si="118"/>
        <v>0.4575696684032084</v>
      </c>
      <c r="AE78" s="6">
        <f t="shared" si="118"/>
        <v>4.2700903471231579E-5</v>
      </c>
      <c r="AF78" s="6">
        <f t="shared" si="119"/>
        <v>4.1829785334939976E-3</v>
      </c>
      <c r="AG78" s="6">
        <f t="shared" ref="AG78:AG81" si="126">SUM(X78:AF78)</f>
        <v>1.8254983280014014</v>
      </c>
      <c r="AH78" s="6"/>
      <c r="AI78" s="6">
        <f t="shared" si="120"/>
        <v>2.3202686440375862E-4</v>
      </c>
      <c r="AJ78" s="6">
        <f t="shared" si="120"/>
        <v>9.9803247254109436E-3</v>
      </c>
      <c r="AK78" s="6">
        <f t="shared" si="120"/>
        <v>1.4361980656465769</v>
      </c>
      <c r="AL78" s="6">
        <f t="shared" si="120"/>
        <v>0.44837499109718987</v>
      </c>
      <c r="AM78" s="6">
        <f t="shared" si="120"/>
        <v>0.34345604028324939</v>
      </c>
      <c r="AN78" s="6">
        <f t="shared" si="120"/>
        <v>2.8501359274979137E-3</v>
      </c>
      <c r="AO78" s="6">
        <f t="shared" si="120"/>
        <v>0.7519639893138107</v>
      </c>
      <c r="AP78" s="6">
        <f t="shared" si="120"/>
        <v>7.0174104489016204E-5</v>
      </c>
      <c r="AQ78" s="6">
        <f t="shared" si="120"/>
        <v>6.8742520373715503E-3</v>
      </c>
      <c r="AR78" s="1">
        <f t="shared" si="121"/>
        <v>3.0000000000000004</v>
      </c>
      <c r="AT78" s="6">
        <f t="shared" si="122"/>
        <v>9.5002240076603073E-2</v>
      </c>
      <c r="AU78" s="6">
        <f t="shared" si="123"/>
        <v>0.24845380020664631</v>
      </c>
    </row>
    <row r="79" spans="1:47" x14ac:dyDescent="0.2">
      <c r="A79" s="17" t="s">
        <v>82</v>
      </c>
      <c r="B79" s="12">
        <v>3</v>
      </c>
      <c r="C79" s="53">
        <v>-3.8980000000000001E-2</v>
      </c>
      <c r="D79" s="53">
        <v>5.8122666666666663E-2</v>
      </c>
      <c r="E79" s="53">
        <v>52.515066666666662</v>
      </c>
      <c r="F79" s="53">
        <v>12.731900000000001</v>
      </c>
      <c r="G79" s="53">
        <v>14.129266666666666</v>
      </c>
      <c r="H79" s="53">
        <v>0.12176900000000002</v>
      </c>
      <c r="I79" s="53">
        <v>19.361166666666666</v>
      </c>
      <c r="J79" s="53">
        <v>1.7421333333333334E-2</v>
      </c>
      <c r="K79" s="53">
        <v>1.0313333333333332E-2</v>
      </c>
      <c r="L79" s="53">
        <v>0.38327633333333333</v>
      </c>
      <c r="M79" s="54">
        <f t="shared" si="124"/>
        <v>99.289322666666649</v>
      </c>
      <c r="N79" s="9"/>
      <c r="O79" s="20">
        <f t="shared" si="114"/>
        <v>0.28861434856020945</v>
      </c>
      <c r="P79" s="21">
        <v>0.32</v>
      </c>
      <c r="Q79" s="21">
        <f t="shared" ref="Q79:Q81" si="127">P79-O79</f>
        <v>3.1385651439790552E-2</v>
      </c>
      <c r="R79" s="22">
        <f t="shared" si="115"/>
        <v>0.13988762746742472</v>
      </c>
      <c r="S79" s="23"/>
      <c r="T79" s="24">
        <f t="shared" si="125"/>
        <v>0.30287701245815002</v>
      </c>
      <c r="X79" s="6">
        <f t="shared" si="116"/>
        <v>-6.4869362622732563E-4</v>
      </c>
      <c r="Y79" s="6">
        <f t="shared" si="116"/>
        <v>7.2762477048906693E-4</v>
      </c>
      <c r="Z79" s="6">
        <f t="shared" si="117"/>
        <v>1.0301111547011901</v>
      </c>
      <c r="AA79" s="6">
        <f t="shared" si="117"/>
        <v>0.16753602210671756</v>
      </c>
      <c r="AB79" s="6">
        <f t="shared" si="118"/>
        <v>0.19664950127580608</v>
      </c>
      <c r="AC79" s="6">
        <f t="shared" si="118"/>
        <v>1.7167489073734669E-3</v>
      </c>
      <c r="AD79" s="6">
        <f t="shared" si="118"/>
        <v>0.48030678905151736</v>
      </c>
      <c r="AE79" s="6">
        <f t="shared" si="118"/>
        <v>3.1065145030908229E-4</v>
      </c>
      <c r="AF79" s="6">
        <f t="shared" si="119"/>
        <v>5.1315615655821841E-3</v>
      </c>
      <c r="AG79" s="6">
        <f t="shared" si="126"/>
        <v>1.8818413602027575</v>
      </c>
      <c r="AH79" s="6"/>
      <c r="AI79" s="6">
        <f t="shared" si="120"/>
        <v>-1.0341365217269418E-3</v>
      </c>
      <c r="AJ79" s="6">
        <f t="shared" si="120"/>
        <v>1.1599672308360831E-3</v>
      </c>
      <c r="AK79" s="6">
        <f t="shared" si="120"/>
        <v>1.6421859618233732</v>
      </c>
      <c r="AL79" s="6">
        <f t="shared" si="120"/>
        <v>0.2670831223871068</v>
      </c>
      <c r="AM79" s="6">
        <f t="shared" si="120"/>
        <v>0.31349534360529452</v>
      </c>
      <c r="AN79" s="6">
        <f t="shared" si="120"/>
        <v>2.7368123748568751E-3</v>
      </c>
      <c r="AO79" s="6">
        <f t="shared" si="120"/>
        <v>0.76569704419680795</v>
      </c>
      <c r="AP79" s="6">
        <f t="shared" si="120"/>
        <v>4.9523534270010637E-4</v>
      </c>
      <c r="AQ79" s="6">
        <f t="shared" si="120"/>
        <v>8.1806495607514244E-3</v>
      </c>
      <c r="AR79" s="1">
        <f t="shared" si="121"/>
        <v>2.9999999999999996</v>
      </c>
      <c r="AT79" s="6">
        <f t="shared" si="122"/>
        <v>9.047925437130111E-2</v>
      </c>
      <c r="AU79" s="6">
        <f t="shared" si="123"/>
        <v>0.22301608923399341</v>
      </c>
    </row>
    <row r="80" spans="1:47" x14ac:dyDescent="0.2">
      <c r="A80" s="17" t="s">
        <v>83</v>
      </c>
      <c r="B80" s="12">
        <v>3</v>
      </c>
      <c r="C80" s="53">
        <v>-2.222E-2</v>
      </c>
      <c r="D80" s="53">
        <v>8.4071333333333345E-2</v>
      </c>
      <c r="E80" s="53">
        <v>23.23533333333333</v>
      </c>
      <c r="F80" s="53">
        <v>45.622633333333333</v>
      </c>
      <c r="G80" s="53">
        <v>15.1922</v>
      </c>
      <c r="H80" s="53">
        <v>0.22137766666666667</v>
      </c>
      <c r="I80" s="53">
        <v>15.284733333333334</v>
      </c>
      <c r="J80" s="53">
        <v>3.4160000000000002E-3</v>
      </c>
      <c r="K80" s="53">
        <v>-2.1813333333333324E-3</v>
      </c>
      <c r="L80" s="53">
        <v>0.15452766666666665</v>
      </c>
      <c r="M80" s="54">
        <f t="shared" si="124"/>
        <v>99.773891333333324</v>
      </c>
      <c r="N80" s="9"/>
      <c r="O80" s="20">
        <f t="shared" si="114"/>
        <v>0.20952220028131305</v>
      </c>
      <c r="P80" s="21">
        <v>0.2</v>
      </c>
      <c r="Q80" s="21">
        <f t="shared" si="127"/>
        <v>-9.5222002813130369E-3</v>
      </c>
      <c r="R80" s="22">
        <f t="shared" si="115"/>
        <v>0.5684415857371502</v>
      </c>
      <c r="S80" s="23"/>
      <c r="T80" s="24">
        <f t="shared" si="125"/>
        <v>0.19914869721872552</v>
      </c>
      <c r="X80" s="6">
        <f t="shared" si="116"/>
        <v>-3.6977866533533031E-4</v>
      </c>
      <c r="Y80" s="6">
        <f t="shared" si="116"/>
        <v>1.0524703722250043E-3</v>
      </c>
      <c r="Z80" s="6">
        <f t="shared" si="117"/>
        <v>0.45577350595004573</v>
      </c>
      <c r="AA80" s="6">
        <f t="shared" si="117"/>
        <v>0.60033730289273413</v>
      </c>
      <c r="AB80" s="6">
        <f t="shared" si="118"/>
        <v>0.21144328462073766</v>
      </c>
      <c r="AC80" s="6">
        <f t="shared" si="118"/>
        <v>3.1210724188166735E-3</v>
      </c>
      <c r="AD80" s="6">
        <f t="shared" si="118"/>
        <v>0.37917969073017449</v>
      </c>
      <c r="AE80" s="6">
        <f t="shared" si="118"/>
        <v>6.0912981455064201E-5</v>
      </c>
      <c r="AF80" s="6">
        <f t="shared" si="119"/>
        <v>2.068920426652385E-3</v>
      </c>
      <c r="AG80" s="6">
        <f t="shared" si="126"/>
        <v>1.6526673817275059</v>
      </c>
      <c r="AH80" s="6"/>
      <c r="AI80" s="6">
        <f t="shared" si="120"/>
        <v>-6.7123972329291104E-4</v>
      </c>
      <c r="AJ80" s="6">
        <f t="shared" si="120"/>
        <v>1.9104939999327775E-3</v>
      </c>
      <c r="AK80" s="6">
        <f t="shared" si="120"/>
        <v>0.82734162540371536</v>
      </c>
      <c r="AL80" s="6">
        <f t="shared" si="120"/>
        <v>1.0897606672648397</v>
      </c>
      <c r="AM80" s="6">
        <f t="shared" si="120"/>
        <v>0.38382185119377044</v>
      </c>
      <c r="AN80" s="6">
        <f t="shared" si="120"/>
        <v>5.6655182766799719E-3</v>
      </c>
      <c r="AO80" s="6">
        <f t="shared" si="120"/>
        <v>0.68830490924403231</v>
      </c>
      <c r="AP80" s="6">
        <f t="shared" si="120"/>
        <v>1.105721250298887E-4</v>
      </c>
      <c r="AQ80" s="6">
        <f t="shared" si="120"/>
        <v>3.7556022152923051E-3</v>
      </c>
      <c r="AR80" s="1">
        <f t="shared" si="121"/>
        <v>2.9999999999999991</v>
      </c>
      <c r="AT80" s="6">
        <f t="shared" si="122"/>
        <v>8.0419198778165502E-2</v>
      </c>
      <c r="AU80" s="6">
        <f t="shared" si="123"/>
        <v>0.30340265241560493</v>
      </c>
    </row>
    <row r="81" spans="1:47" x14ac:dyDescent="0.2">
      <c r="A81" s="17" t="s">
        <v>84</v>
      </c>
      <c r="B81" s="12">
        <v>3</v>
      </c>
      <c r="C81" s="53">
        <v>-7.3633333333333328E-3</v>
      </c>
      <c r="D81" s="53">
        <v>0.18155399999999999</v>
      </c>
      <c r="E81" s="53">
        <v>38.823466666666668</v>
      </c>
      <c r="F81" s="53">
        <v>29.808866666666663</v>
      </c>
      <c r="G81" s="53">
        <v>12.436700000000002</v>
      </c>
      <c r="H81" s="53">
        <v>0.16972966666666667</v>
      </c>
      <c r="I81" s="53">
        <v>18.1373</v>
      </c>
      <c r="J81" s="53">
        <v>1.2377666666666667E-2</v>
      </c>
      <c r="K81" s="53">
        <v>-8.9366666666666674E-3</v>
      </c>
      <c r="L81" s="53">
        <v>0.23125599999999999</v>
      </c>
      <c r="M81" s="54">
        <f t="shared" si="124"/>
        <v>99.78495066666666</v>
      </c>
      <c r="N81" s="9"/>
      <c r="O81" s="20">
        <f t="shared" si="114"/>
        <v>0.18314601183612444</v>
      </c>
      <c r="P81" s="21">
        <v>0.18</v>
      </c>
      <c r="Q81" s="21">
        <f t="shared" si="127"/>
        <v>-3.1460118361244516E-3</v>
      </c>
      <c r="R81" s="22">
        <f t="shared" si="115"/>
        <v>0.33996433955361344</v>
      </c>
      <c r="S81" s="23"/>
      <c r="T81" s="24">
        <f t="shared" si="125"/>
        <v>0.18590691921367247</v>
      </c>
      <c r="X81" s="6">
        <f t="shared" si="116"/>
        <v>-1.2253841460032174E-4</v>
      </c>
      <c r="Y81" s="6">
        <f t="shared" si="116"/>
        <v>2.2728342513770655E-3</v>
      </c>
      <c r="Z81" s="6">
        <f t="shared" si="117"/>
        <v>0.76154308879299082</v>
      </c>
      <c r="AA81" s="6">
        <f t="shared" si="117"/>
        <v>0.39224773559664006</v>
      </c>
      <c r="AB81" s="6">
        <f t="shared" si="118"/>
        <v>0.1730925539318024</v>
      </c>
      <c r="AC81" s="6">
        <f t="shared" si="118"/>
        <v>2.3929179002772686E-3</v>
      </c>
      <c r="AD81" s="6">
        <f t="shared" si="118"/>
        <v>0.44994542297196721</v>
      </c>
      <c r="AE81" s="6">
        <f t="shared" si="118"/>
        <v>2.2071445553970519E-4</v>
      </c>
      <c r="AF81" s="6">
        <f t="shared" si="119"/>
        <v>3.0962110054893561E-3</v>
      </c>
      <c r="AG81" s="6">
        <f t="shared" si="126"/>
        <v>1.7846889404914836</v>
      </c>
      <c r="AH81" s="6"/>
      <c r="AI81" s="6">
        <f t="shared" si="120"/>
        <v>-2.0598281048333724E-4</v>
      </c>
      <c r="AJ81" s="6">
        <f t="shared" si="120"/>
        <v>3.8205552796519576E-3</v>
      </c>
      <c r="AK81" s="6">
        <f t="shared" si="120"/>
        <v>1.280127429797268</v>
      </c>
      <c r="AL81" s="6">
        <f t="shared" si="120"/>
        <v>0.65935479292310628</v>
      </c>
      <c r="AM81" s="6">
        <f t="shared" si="120"/>
        <v>0.290962559364773</v>
      </c>
      <c r="AN81" s="6">
        <f t="shared" si="120"/>
        <v>4.022411714421705E-3</v>
      </c>
      <c r="AO81" s="6">
        <f t="shared" si="120"/>
        <v>0.7563425974636071</v>
      </c>
      <c r="AP81" s="6">
        <f t="shared" si="120"/>
        <v>3.7101331867768988E-4</v>
      </c>
      <c r="AQ81" s="6">
        <f t="shared" si="120"/>
        <v>5.204622948977361E-3</v>
      </c>
      <c r="AR81" s="1">
        <f t="shared" si="121"/>
        <v>2.9999999999999996</v>
      </c>
      <c r="AT81" s="6">
        <f t="shared" si="122"/>
        <v>5.3288632341289777E-2</v>
      </c>
      <c r="AU81" s="6">
        <f t="shared" si="123"/>
        <v>0.23767392702348322</v>
      </c>
    </row>
    <row r="82" spans="1:47" x14ac:dyDescent="0.2">
      <c r="A82" s="17" t="s">
        <v>85</v>
      </c>
      <c r="B82" s="12">
        <v>3</v>
      </c>
      <c r="C82" s="53">
        <v>-3.3020000000000001E-2</v>
      </c>
      <c r="D82" s="53">
        <v>0.15121633333333331</v>
      </c>
      <c r="E82" s="53">
        <v>63.076333333333338</v>
      </c>
      <c r="F82" s="53">
        <v>4.8581133333333337</v>
      </c>
      <c r="G82" s="53">
        <v>10.585466666666667</v>
      </c>
      <c r="H82" s="53">
        <v>9.5618666666666671E-2</v>
      </c>
      <c r="I82" s="53">
        <v>21.286533333333335</v>
      </c>
      <c r="J82" s="53">
        <v>1.289E-3</v>
      </c>
      <c r="K82" s="53">
        <v>-8.7049999999999992E-3</v>
      </c>
      <c r="L82" s="53">
        <v>0.51382899999999998</v>
      </c>
      <c r="M82" s="54">
        <f t="shared" si="124"/>
        <v>100.52667466666666</v>
      </c>
      <c r="N82" s="9"/>
      <c r="O82" s="20">
        <f t="shared" si="114"/>
        <v>0.13738191037520947</v>
      </c>
      <c r="P82" s="21">
        <v>0.16</v>
      </c>
      <c r="Q82" s="21">
        <f t="shared" ref="Q82" si="128">P82-O82</f>
        <v>2.2618089624790533E-2</v>
      </c>
      <c r="R82" s="22">
        <f t="shared" si="115"/>
        <v>4.9128966902664224E-2</v>
      </c>
      <c r="S82" s="23"/>
      <c r="T82" s="24">
        <f t="shared" si="125"/>
        <v>0.15686199315737856</v>
      </c>
      <c r="X82" s="6">
        <f t="shared" si="116"/>
        <v>-5.4950906972874025E-4</v>
      </c>
      <c r="Y82" s="6">
        <f t="shared" si="116"/>
        <v>1.8930437322650642E-3</v>
      </c>
      <c r="Z82" s="6">
        <f t="shared" si="117"/>
        <v>1.2372760559696614</v>
      </c>
      <c r="AA82" s="6">
        <f t="shared" si="117"/>
        <v>6.3926749566857469E-2</v>
      </c>
      <c r="AB82" s="6">
        <f t="shared" si="118"/>
        <v>0.147327302250058</v>
      </c>
      <c r="AC82" s="6">
        <f t="shared" si="118"/>
        <v>1.3480708679919169E-3</v>
      </c>
      <c r="AD82" s="6">
        <f t="shared" si="118"/>
        <v>0.52807078475150915</v>
      </c>
      <c r="AE82" s="6">
        <f t="shared" si="118"/>
        <v>2.2985021398002854E-5</v>
      </c>
      <c r="AF82" s="6">
        <f t="shared" si="119"/>
        <v>6.879488552684429E-3</v>
      </c>
      <c r="AG82" s="6">
        <f t="shared" ref="AG82" si="129">SUM(X82:AF82)</f>
        <v>1.9861949716426965</v>
      </c>
      <c r="AH82" s="6"/>
      <c r="AI82" s="6">
        <f t="shared" si="120"/>
        <v>-8.2999264056277154E-4</v>
      </c>
      <c r="AJ82" s="6">
        <f t="shared" si="120"/>
        <v>2.8593019707920352E-3</v>
      </c>
      <c r="AK82" s="6">
        <f t="shared" si="120"/>
        <v>1.8688135963002115</v>
      </c>
      <c r="AL82" s="6">
        <f t="shared" si="120"/>
        <v>9.655660770400562E-2</v>
      </c>
      <c r="AM82" s="6">
        <f t="shared" si="120"/>
        <v>0.22252694879427157</v>
      </c>
      <c r="AN82" s="6">
        <f t="shared" si="120"/>
        <v>2.0361609316888745E-3</v>
      </c>
      <c r="AO82" s="6">
        <f t="shared" si="120"/>
        <v>0.79761170321778307</v>
      </c>
      <c r="AP82" s="6">
        <f t="shared" si="120"/>
        <v>3.4717167840264331E-5</v>
      </c>
      <c r="AQ82" s="6">
        <f t="shared" si="120"/>
        <v>1.0390956553970177E-2</v>
      </c>
      <c r="AR82" s="1">
        <f t="shared" si="121"/>
        <v>3</v>
      </c>
      <c r="AT82" s="6">
        <f t="shared" si="122"/>
        <v>3.0571177335323441E-2</v>
      </c>
      <c r="AU82" s="6">
        <f t="shared" si="123"/>
        <v>0.19195577145894813</v>
      </c>
    </row>
    <row r="83" spans="1:47" x14ac:dyDescent="0.2">
      <c r="A83" s="17" t="s">
        <v>86</v>
      </c>
      <c r="B83" s="12">
        <v>3</v>
      </c>
      <c r="C83" s="53">
        <v>2.3166666666666821E-4</v>
      </c>
      <c r="D83" s="53">
        <v>0.12633900000000001</v>
      </c>
      <c r="E83" s="53">
        <v>58.152833333333341</v>
      </c>
      <c r="F83" s="53">
        <v>8.7076599999999988</v>
      </c>
      <c r="G83" s="53">
        <v>11.444166666666666</v>
      </c>
      <c r="H83" s="53">
        <v>0.10562266666666666</v>
      </c>
      <c r="I83" s="53">
        <v>20.674600000000002</v>
      </c>
      <c r="J83" s="53">
        <v>5.7083333333333335E-3</v>
      </c>
      <c r="K83" s="53">
        <v>-4.3416666666666664E-3</v>
      </c>
      <c r="L83" s="53">
        <v>0.36807999999999996</v>
      </c>
      <c r="M83" s="54">
        <f t="shared" ref="M83" si="130">SUM(C83:L83)</f>
        <v>99.5809</v>
      </c>
      <c r="N83" s="9"/>
      <c r="O83" s="20">
        <f t="shared" si="114"/>
        <v>0.20038799023119389</v>
      </c>
      <c r="P83" s="21">
        <v>0.22</v>
      </c>
      <c r="Q83" s="21">
        <f t="shared" ref="Q83" si="131">P83-O83</f>
        <v>1.9612009768806116E-2</v>
      </c>
      <c r="R83" s="22">
        <f t="shared" si="115"/>
        <v>9.1279971497559897E-2</v>
      </c>
      <c r="S83" s="23"/>
      <c r="T83" s="24">
        <f t="shared" si="125"/>
        <v>0.21744494946797208</v>
      </c>
      <c r="X83" s="6">
        <f t="shared" si="116"/>
        <v>3.8553281189327373E-6</v>
      </c>
      <c r="Y83" s="6">
        <f t="shared" si="116"/>
        <v>1.5816099148723086E-3</v>
      </c>
      <c r="Z83" s="6">
        <f t="shared" si="117"/>
        <v>1.1406989669151304</v>
      </c>
      <c r="AA83" s="6">
        <f t="shared" si="117"/>
        <v>0.11458201197447199</v>
      </c>
      <c r="AB83" s="6">
        <f t="shared" si="118"/>
        <v>0.15927858965437253</v>
      </c>
      <c r="AC83" s="6">
        <f t="shared" si="118"/>
        <v>1.4891113304196623E-3</v>
      </c>
      <c r="AD83" s="6">
        <f t="shared" si="118"/>
        <v>0.5128901017117341</v>
      </c>
      <c r="AE83" s="6">
        <f t="shared" si="118"/>
        <v>1.0178911079410367E-4</v>
      </c>
      <c r="AF83" s="6">
        <f t="shared" si="119"/>
        <v>4.9281028250100414E-3</v>
      </c>
      <c r="AG83" s="6">
        <f t="shared" ref="AG83" si="132">SUM(X83:AF83)</f>
        <v>1.9355541387649242</v>
      </c>
      <c r="AH83" s="6"/>
      <c r="AI83" s="6">
        <f t="shared" si="120"/>
        <v>5.9755416421358589E-6</v>
      </c>
      <c r="AJ83" s="6">
        <f t="shared" si="120"/>
        <v>2.4514063696738542E-3</v>
      </c>
      <c r="AK83" s="6">
        <f t="shared" si="120"/>
        <v>1.7680192107305397</v>
      </c>
      <c r="AL83" s="6">
        <f t="shared" si="120"/>
        <v>0.17759567094452861</v>
      </c>
      <c r="AM83" s="6">
        <f t="shared" si="120"/>
        <v>0.24687285123836641</v>
      </c>
      <c r="AN83" s="6">
        <f t="shared" si="120"/>
        <v>2.3080387687370962E-3</v>
      </c>
      <c r="AO83" s="6">
        <f t="shared" si="120"/>
        <v>0.79495079694181359</v>
      </c>
      <c r="AP83" s="6">
        <f t="shared" si="120"/>
        <v>1.5776739398111884E-4</v>
      </c>
      <c r="AQ83" s="6">
        <f t="shared" si="120"/>
        <v>7.638282070716958E-3</v>
      </c>
      <c r="AR83" s="1">
        <f t="shared" si="121"/>
        <v>2.9999999999999996</v>
      </c>
      <c r="AT83" s="6">
        <f t="shared" si="122"/>
        <v>4.9470354502300751E-2</v>
      </c>
      <c r="AU83" s="6">
        <f t="shared" si="123"/>
        <v>0.19740249673606566</v>
      </c>
    </row>
    <row r="84" spans="1:47" x14ac:dyDescent="0.2">
      <c r="A84" s="17"/>
      <c r="B84" s="12"/>
      <c r="C84" s="53"/>
      <c r="D84" s="53"/>
      <c r="E84" s="53"/>
      <c r="F84" s="53"/>
      <c r="G84" s="53"/>
      <c r="H84" s="53"/>
      <c r="I84" s="53"/>
      <c r="J84" s="53"/>
      <c r="K84" s="53"/>
      <c r="L84" s="53"/>
      <c r="M84" s="54"/>
      <c r="N84" s="9"/>
      <c r="O84" s="20"/>
      <c r="P84" s="21"/>
      <c r="Q84" s="21"/>
      <c r="R84" s="22"/>
      <c r="S84" s="23"/>
      <c r="T84" s="24"/>
      <c r="X84" s="6"/>
      <c r="Y84" s="6"/>
      <c r="Z84" s="6"/>
      <c r="AA84" s="6"/>
      <c r="AB84" s="6"/>
      <c r="AC84" s="6"/>
      <c r="AD84" s="6"/>
      <c r="AE84" s="6"/>
      <c r="AF84" s="6"/>
      <c r="AG84" s="6"/>
      <c r="AH84" s="6"/>
      <c r="AI84" s="6"/>
      <c r="AJ84" s="6"/>
      <c r="AK84" s="6"/>
      <c r="AL84" s="6"/>
      <c r="AM84" s="6"/>
      <c r="AN84" s="6"/>
      <c r="AO84" s="6"/>
      <c r="AP84" s="6"/>
      <c r="AQ84" s="6"/>
      <c r="AT84" s="6"/>
      <c r="AU84" s="6"/>
    </row>
    <row r="85" spans="1:47" x14ac:dyDescent="0.2">
      <c r="A85" s="17" t="s">
        <v>87</v>
      </c>
      <c r="B85" s="12"/>
      <c r="C85" s="53"/>
      <c r="D85" s="53"/>
      <c r="E85" s="53"/>
      <c r="F85" s="53"/>
      <c r="G85" s="53"/>
      <c r="H85" s="53"/>
      <c r="I85" s="53"/>
      <c r="J85" s="53"/>
      <c r="K85" s="53"/>
      <c r="L85" s="53"/>
      <c r="M85" s="54"/>
      <c r="N85" s="9"/>
      <c r="O85" s="20"/>
      <c r="P85" s="21"/>
      <c r="Q85" s="21"/>
      <c r="R85" s="22"/>
      <c r="S85" s="23"/>
      <c r="T85" s="24"/>
      <c r="X85" s="6"/>
      <c r="Y85" s="6"/>
      <c r="Z85" s="6"/>
      <c r="AA85" s="6"/>
      <c r="AB85" s="6"/>
      <c r="AC85" s="6"/>
      <c r="AD85" s="6"/>
      <c r="AE85" s="6"/>
      <c r="AF85" s="6"/>
      <c r="AG85" s="6"/>
      <c r="AH85" s="6"/>
      <c r="AI85" s="6"/>
      <c r="AJ85" s="6"/>
      <c r="AK85" s="6"/>
      <c r="AL85" s="6"/>
      <c r="AM85" s="6"/>
      <c r="AN85" s="6"/>
      <c r="AO85" s="6"/>
      <c r="AP85" s="6"/>
      <c r="AQ85" s="6"/>
      <c r="AT85" s="6"/>
      <c r="AU85" s="6"/>
    </row>
    <row r="86" spans="1:47" x14ac:dyDescent="0.2">
      <c r="A86" s="17" t="s">
        <v>80</v>
      </c>
      <c r="B86" s="12">
        <v>3</v>
      </c>
      <c r="C86" s="53">
        <v>-6.4509999999999998E-2</v>
      </c>
      <c r="D86" s="53">
        <v>5.0862666666666667E-2</v>
      </c>
      <c r="E86" s="53">
        <v>54.776499999999999</v>
      </c>
      <c r="F86" s="53">
        <v>13.977033333333333</v>
      </c>
      <c r="G86" s="53">
        <v>10.615933333333333</v>
      </c>
      <c r="H86" s="53">
        <v>0.12054366666666666</v>
      </c>
      <c r="I86" s="53">
        <v>19.412533333333332</v>
      </c>
      <c r="J86" s="53">
        <v>1.9483333333333334E-3</v>
      </c>
      <c r="K86" s="53">
        <v>-1.5893333333333332E-2</v>
      </c>
      <c r="L86" s="53">
        <v>0.3127706666666667</v>
      </c>
      <c r="M86" s="54">
        <f t="shared" ref="M86:M91" si="133">SUM(C86:L86)</f>
        <v>99.18772199999998</v>
      </c>
      <c r="N86" s="9"/>
      <c r="O86" s="20">
        <f t="shared" ref="O86:O92" si="134">AT86/(SUM(AT86:AU86))</f>
        <v>3.1279774132099696E-2</v>
      </c>
      <c r="P86" s="21">
        <v>5.8000000000000003E-2</v>
      </c>
      <c r="Q86" s="21">
        <f>P86-O86</f>
        <v>2.6720225867900307E-2</v>
      </c>
      <c r="R86" s="22">
        <f t="shared" ref="R86:R92" si="135">AL86/(AL86+AK86)</f>
        <v>0.14615525743657171</v>
      </c>
      <c r="S86" s="23"/>
      <c r="T86" s="24">
        <f t="shared" ref="T86:T90" si="136">R$95+R$94*R86+O86</f>
        <v>4.5182132459674902E-2</v>
      </c>
      <c r="X86" s="6">
        <f t="shared" ref="X86:Y92" si="137">C86/X$1</f>
        <v>-1.0735563321684139E-3</v>
      </c>
      <c r="Y86" s="6">
        <f t="shared" si="137"/>
        <v>6.3673844099482559E-4</v>
      </c>
      <c r="Z86" s="6">
        <f t="shared" ref="Z86:AA92" si="138">2*E86/Z$1</f>
        <v>1.0744703805413889</v>
      </c>
      <c r="AA86" s="6">
        <f t="shared" si="138"/>
        <v>0.18392043336184397</v>
      </c>
      <c r="AB86" s="6">
        <f t="shared" ref="AB86:AE92" si="139">G86/AB$1</f>
        <v>0.14775133379726282</v>
      </c>
      <c r="AC86" s="6">
        <f t="shared" si="139"/>
        <v>1.6994736594764788E-3</v>
      </c>
      <c r="AD86" s="6">
        <f t="shared" si="139"/>
        <v>0.48158107996361527</v>
      </c>
      <c r="AE86" s="6">
        <f t="shared" si="139"/>
        <v>3.4742035187826916E-5</v>
      </c>
      <c r="AF86" s="6">
        <f t="shared" ref="AF86:AF92" si="140">L86/AF$1</f>
        <v>4.1875842370687737E-3</v>
      </c>
      <c r="AG86" s="6">
        <f>SUM(X86:AF86)</f>
        <v>1.8932082097046705</v>
      </c>
      <c r="AH86" s="6"/>
      <c r="AI86" s="6">
        <f t="shared" ref="AI86:AQ92" si="141">3*X86/$AG86</f>
        <v>-1.7011699928174552E-3</v>
      </c>
      <c r="AJ86" s="6">
        <f t="shared" si="141"/>
        <v>1.0089832239225602E-3</v>
      </c>
      <c r="AK86" s="6">
        <f t="shared" si="141"/>
        <v>1.7026184046217505</v>
      </c>
      <c r="AL86" s="6">
        <f t="shared" si="141"/>
        <v>0.29144248226749636</v>
      </c>
      <c r="AM86" s="6">
        <f t="shared" si="141"/>
        <v>0.23412850161944604</v>
      </c>
      <c r="AN86" s="6">
        <f t="shared" si="141"/>
        <v>2.6930059526969622E-3</v>
      </c>
      <c r="AO86" s="6">
        <f t="shared" si="141"/>
        <v>0.76311904442682366</v>
      </c>
      <c r="AP86" s="6">
        <f t="shared" si="141"/>
        <v>5.5052637649262785E-5</v>
      </c>
      <c r="AQ86" s="6">
        <f t="shared" si="141"/>
        <v>6.6356952430319527E-3</v>
      </c>
      <c r="AR86" s="1">
        <f t="shared" ref="AR86:AR92" si="142">SUM(AI86:AQ86)</f>
        <v>2.9999999999999991</v>
      </c>
      <c r="AT86" s="6">
        <f t="shared" ref="AT86:AT92" si="143">-1*((AI86+AJ86)*4+(AK86+AL86)*3+SUM(AM86:AP86,AQ86)*2-8)</f>
        <v>7.3234866485432093E-3</v>
      </c>
      <c r="AU86" s="6">
        <f t="shared" ref="AU86:AU92" si="144">AM86-AT86</f>
        <v>0.22680501497090283</v>
      </c>
    </row>
    <row r="87" spans="1:47" x14ac:dyDescent="0.2">
      <c r="A87" s="17" t="s">
        <v>81</v>
      </c>
      <c r="B87" s="12">
        <v>3</v>
      </c>
      <c r="C87" s="53">
        <v>9.4036666666666661E-3</v>
      </c>
      <c r="D87" s="53">
        <v>0.49951899999999999</v>
      </c>
      <c r="E87" s="53">
        <v>44.489699999999999</v>
      </c>
      <c r="F87" s="53">
        <v>20.639133333333334</v>
      </c>
      <c r="G87" s="53">
        <v>14.947633333333334</v>
      </c>
      <c r="H87" s="53">
        <v>0.10004766666666669</v>
      </c>
      <c r="I87" s="53">
        <v>18.339766666666666</v>
      </c>
      <c r="J87" s="53">
        <v>1.6423333333333335E-3</v>
      </c>
      <c r="K87" s="53">
        <v>-7.6343333333333324E-3</v>
      </c>
      <c r="L87" s="53">
        <v>0.30232799999999999</v>
      </c>
      <c r="M87" s="54">
        <f t="shared" si="133"/>
        <v>99.321539666666666</v>
      </c>
      <c r="N87" s="9"/>
      <c r="O87" s="20">
        <f t="shared" si="134"/>
        <v>0.26769955112772792</v>
      </c>
      <c r="P87" s="21">
        <v>0.28000000000000003</v>
      </c>
      <c r="Q87" s="21">
        <f>P87-O87</f>
        <v>1.2300448872272107E-2</v>
      </c>
      <c r="R87" s="22">
        <f t="shared" si="135"/>
        <v>0.23734284348588919</v>
      </c>
      <c r="S87" s="23"/>
      <c r="T87" s="24">
        <f t="shared" si="136"/>
        <v>0.27635983304628164</v>
      </c>
      <c r="X87" s="6">
        <f t="shared" si="137"/>
        <v>1.5649303822044708E-4</v>
      </c>
      <c r="Y87" s="6">
        <f t="shared" si="137"/>
        <v>6.2533675513269911E-3</v>
      </c>
      <c r="Z87" s="6">
        <f t="shared" si="138"/>
        <v>0.87268928991761474</v>
      </c>
      <c r="AA87" s="6">
        <f t="shared" si="138"/>
        <v>0.27158541132092023</v>
      </c>
      <c r="AB87" s="6">
        <f t="shared" si="139"/>
        <v>0.20803943400603112</v>
      </c>
      <c r="AC87" s="6">
        <f t="shared" si="139"/>
        <v>1.4105127120635369E-3</v>
      </c>
      <c r="AD87" s="6">
        <f t="shared" si="139"/>
        <v>0.45496816340031421</v>
      </c>
      <c r="AE87" s="6">
        <f t="shared" si="139"/>
        <v>2.928554446029482E-5</v>
      </c>
      <c r="AF87" s="6">
        <f t="shared" si="140"/>
        <v>4.047770785915116E-3</v>
      </c>
      <c r="AG87" s="6">
        <f>SUM(X87:AF87)</f>
        <v>1.8191797282768667</v>
      </c>
      <c r="AH87" s="6"/>
      <c r="AI87" s="6">
        <f t="shared" si="141"/>
        <v>2.5807187017526492E-4</v>
      </c>
      <c r="AJ87" s="6">
        <f t="shared" si="141"/>
        <v>1.0312396495177862E-2</v>
      </c>
      <c r="AK87" s="6">
        <f t="shared" si="141"/>
        <v>1.4391474514905063</v>
      </c>
      <c r="AL87" s="6">
        <f t="shared" si="141"/>
        <v>0.44787011491959655</v>
      </c>
      <c r="AM87" s="6">
        <f t="shared" si="141"/>
        <v>0.34307676823623162</v>
      </c>
      <c r="AN87" s="6">
        <f t="shared" si="141"/>
        <v>2.3260693104791455E-3</v>
      </c>
      <c r="AO87" s="6">
        <f t="shared" si="141"/>
        <v>0.75028567490348241</v>
      </c>
      <c r="AP87" s="6">
        <f t="shared" si="141"/>
        <v>4.8294641818652284E-5</v>
      </c>
      <c r="AQ87" s="6">
        <f t="shared" si="141"/>
        <v>6.6751581325323666E-3</v>
      </c>
      <c r="AR87" s="1">
        <f t="shared" si="142"/>
        <v>3</v>
      </c>
      <c r="AT87" s="6">
        <f t="shared" si="143"/>
        <v>9.1841496859190741E-2</v>
      </c>
      <c r="AU87" s="6">
        <f t="shared" si="144"/>
        <v>0.25123527137704088</v>
      </c>
    </row>
    <row r="88" spans="1:47" x14ac:dyDescent="0.2">
      <c r="A88" s="17" t="s">
        <v>82</v>
      </c>
      <c r="B88" s="12">
        <v>3</v>
      </c>
      <c r="C88" s="53">
        <v>-4.763666666666666E-2</v>
      </c>
      <c r="D88" s="53">
        <v>4.5276000000000004E-2</v>
      </c>
      <c r="E88" s="53">
        <v>52.772066666666667</v>
      </c>
      <c r="F88" s="53">
        <v>12.405166666666666</v>
      </c>
      <c r="G88" s="53">
        <v>13.906600000000003</v>
      </c>
      <c r="H88" s="53">
        <v>0.12734466666666666</v>
      </c>
      <c r="I88" s="53">
        <v>19.348399999999998</v>
      </c>
      <c r="J88" s="53">
        <v>1.8498333333333335E-2</v>
      </c>
      <c r="K88" s="53">
        <v>-8.740000000000001E-4</v>
      </c>
      <c r="L88" s="53">
        <v>0.3808496666666667</v>
      </c>
      <c r="M88" s="54">
        <f t="shared" si="133"/>
        <v>98.95569133333332</v>
      </c>
      <c r="N88" s="9"/>
      <c r="O88" s="20">
        <f t="shared" si="134"/>
        <v>0.28251804249126722</v>
      </c>
      <c r="P88" s="21">
        <v>0.32</v>
      </c>
      <c r="Q88" s="21">
        <f t="shared" ref="Q88:Q91" si="145">P88-O88</f>
        <v>3.7481957508732788E-2</v>
      </c>
      <c r="R88" s="22">
        <f t="shared" si="135"/>
        <v>0.13621338428431895</v>
      </c>
      <c r="S88" s="23"/>
      <c r="T88" s="24">
        <f t="shared" si="136"/>
        <v>0.29699192662592677</v>
      </c>
      <c r="X88" s="6">
        <f t="shared" si="137"/>
        <v>-7.9275531147722847E-4</v>
      </c>
      <c r="Y88" s="6">
        <f t="shared" si="137"/>
        <v>5.6680020030045071E-4</v>
      </c>
      <c r="Z88" s="6">
        <f t="shared" si="138"/>
        <v>1.0351523473257487</v>
      </c>
      <c r="AA88" s="6">
        <f t="shared" si="138"/>
        <v>0.16323661644406429</v>
      </c>
      <c r="AB88" s="6">
        <f t="shared" si="139"/>
        <v>0.19355045233124571</v>
      </c>
      <c r="AC88" s="6">
        <f t="shared" si="139"/>
        <v>1.7953569246675124E-3</v>
      </c>
      <c r="AD88" s="6">
        <f t="shared" si="139"/>
        <v>0.47999007690399398</v>
      </c>
      <c r="AE88" s="6">
        <f t="shared" si="139"/>
        <v>3.2985615786970999E-4</v>
      </c>
      <c r="AF88" s="6">
        <f t="shared" si="140"/>
        <v>5.0990717186593483E-3</v>
      </c>
      <c r="AG88" s="6">
        <f>SUM(X88:AF88)</f>
        <v>1.8789278226950725</v>
      </c>
      <c r="AH88" s="6"/>
      <c r="AI88" s="6">
        <f t="shared" si="141"/>
        <v>-1.265756941647912E-3</v>
      </c>
      <c r="AJ88" s="6">
        <f t="shared" si="141"/>
        <v>9.0498452381334855E-4</v>
      </c>
      <c r="AK88" s="6">
        <f t="shared" si="141"/>
        <v>1.6527814450705616</v>
      </c>
      <c r="AL88" s="6">
        <f t="shared" si="141"/>
        <v>0.26063260302876834</v>
      </c>
      <c r="AM88" s="6">
        <f t="shared" si="141"/>
        <v>0.30903334868971705</v>
      </c>
      <c r="AN88" s="6">
        <f t="shared" si="141"/>
        <v>2.8665660856929212E-3</v>
      </c>
      <c r="AO88" s="6">
        <f t="shared" si="141"/>
        <v>0.76637868326763925</v>
      </c>
      <c r="AP88" s="6">
        <f t="shared" si="141"/>
        <v>5.2666657103928841E-4</v>
      </c>
      <c r="AQ88" s="6">
        <f t="shared" si="141"/>
        <v>8.1414597044160118E-3</v>
      </c>
      <c r="AR88" s="1">
        <f t="shared" si="142"/>
        <v>3.0000000000000004</v>
      </c>
      <c r="AT88" s="6">
        <f t="shared" si="143"/>
        <v>8.7307496736340084E-2</v>
      </c>
      <c r="AU88" s="6">
        <f t="shared" si="144"/>
        <v>0.22172585195337696</v>
      </c>
    </row>
    <row r="89" spans="1:47" x14ac:dyDescent="0.2">
      <c r="A89" s="17" t="s">
        <v>83</v>
      </c>
      <c r="B89" s="12">
        <v>3</v>
      </c>
      <c r="C89" s="53">
        <v>-3.4533333333333333E-2</v>
      </c>
      <c r="D89" s="53">
        <v>7.542533333333333E-2</v>
      </c>
      <c r="E89" s="53">
        <v>22.848800000000001</v>
      </c>
      <c r="F89" s="53">
        <v>45.575233333333337</v>
      </c>
      <c r="G89" s="53">
        <v>15.351900000000001</v>
      </c>
      <c r="H89" s="53">
        <v>0.21670366666666666</v>
      </c>
      <c r="I89" s="53">
        <v>15.053400000000002</v>
      </c>
      <c r="J89" s="53">
        <v>2.254333333333333E-3</v>
      </c>
      <c r="K89" s="53">
        <v>-1.7805666666666668E-2</v>
      </c>
      <c r="L89" s="53">
        <v>0.13239633333333334</v>
      </c>
      <c r="M89" s="54">
        <f t="shared" si="133"/>
        <v>99.20377400000001</v>
      </c>
      <c r="N89" s="9"/>
      <c r="O89" s="20">
        <f t="shared" si="134"/>
        <v>0.20993266158667345</v>
      </c>
      <c r="P89" s="21">
        <v>0.2</v>
      </c>
      <c r="Q89" s="21">
        <f t="shared" si="145"/>
        <v>-9.9326615866734413E-3</v>
      </c>
      <c r="R89" s="22">
        <f t="shared" si="135"/>
        <v>0.57229764452245468</v>
      </c>
      <c r="S89" s="23"/>
      <c r="T89" s="24">
        <f t="shared" si="136"/>
        <v>0.19933748630239434</v>
      </c>
      <c r="X89" s="6">
        <f t="shared" si="137"/>
        <v>-5.7469351528263159E-4</v>
      </c>
      <c r="Y89" s="6">
        <f t="shared" si="137"/>
        <v>9.4423301619095314E-4</v>
      </c>
      <c r="Z89" s="6">
        <f t="shared" si="138"/>
        <v>0.44819144762652025</v>
      </c>
      <c r="AA89" s="6">
        <f t="shared" si="138"/>
        <v>0.59971357764765232</v>
      </c>
      <c r="AB89" s="6">
        <f t="shared" si="139"/>
        <v>0.21366597077244262</v>
      </c>
      <c r="AC89" s="6">
        <f t="shared" si="139"/>
        <v>3.0551764650594477E-3</v>
      </c>
      <c r="AD89" s="6">
        <f t="shared" si="139"/>
        <v>0.37344083354006452</v>
      </c>
      <c r="AE89" s="6">
        <f t="shared" si="139"/>
        <v>4.0198525915359009E-5</v>
      </c>
      <c r="AF89" s="6">
        <f t="shared" si="140"/>
        <v>1.7726112375596912E-3</v>
      </c>
      <c r="AG89" s="6">
        <f>SUM(X89:AF89)</f>
        <v>1.6402493553161226</v>
      </c>
      <c r="AH89" s="6"/>
      <c r="AI89" s="6">
        <f t="shared" si="141"/>
        <v>-1.051108808706476E-3</v>
      </c>
      <c r="AJ89" s="6">
        <f t="shared" si="141"/>
        <v>1.7269929351851005E-3</v>
      </c>
      <c r="AK89" s="6">
        <f t="shared" si="141"/>
        <v>0.81973776640834162</v>
      </c>
      <c r="AL89" s="6">
        <f t="shared" si="141"/>
        <v>1.0968702576299514</v>
      </c>
      <c r="AM89" s="6">
        <f t="shared" si="141"/>
        <v>0.39079296708139194</v>
      </c>
      <c r="AN89" s="6">
        <f t="shared" si="141"/>
        <v>5.5878878205148788E-3</v>
      </c>
      <c r="AO89" s="6">
        <f t="shared" si="141"/>
        <v>0.68301962563751506</v>
      </c>
      <c r="AP89" s="6">
        <f t="shared" si="141"/>
        <v>7.3522710041141787E-5</v>
      </c>
      <c r="AQ89" s="6">
        <f t="shared" si="141"/>
        <v>3.2420885857651666E-3</v>
      </c>
      <c r="AR89" s="1">
        <f t="shared" si="142"/>
        <v>2.9999999999999996</v>
      </c>
      <c r="AT89" s="6">
        <f t="shared" si="143"/>
        <v>8.2040207708749868E-2</v>
      </c>
      <c r="AU89" s="6">
        <f t="shared" si="144"/>
        <v>0.30875275937264207</v>
      </c>
    </row>
    <row r="90" spans="1:47" x14ac:dyDescent="0.2">
      <c r="A90" s="17" t="s">
        <v>84</v>
      </c>
      <c r="B90" s="12">
        <v>3</v>
      </c>
      <c r="C90" s="53">
        <v>-6.5239999999999994E-3</v>
      </c>
      <c r="D90" s="53">
        <v>0.18359</v>
      </c>
      <c r="E90" s="53">
        <v>38.663400000000003</v>
      </c>
      <c r="F90" s="53">
        <v>29.823933333333333</v>
      </c>
      <c r="G90" s="53">
        <v>12.291333333333332</v>
      </c>
      <c r="H90" s="53">
        <v>0.15393966666666667</v>
      </c>
      <c r="I90" s="53">
        <v>18.150899999999996</v>
      </c>
      <c r="J90" s="53">
        <v>8.2666666666666652E-3</v>
      </c>
      <c r="K90" s="53">
        <v>-6.3433333333333336E-3</v>
      </c>
      <c r="L90" s="53">
        <v>0.24890366666666666</v>
      </c>
      <c r="M90" s="54">
        <f t="shared" si="133"/>
        <v>99.51139933333333</v>
      </c>
      <c r="N90" s="9"/>
      <c r="O90" s="20">
        <f t="shared" si="134"/>
        <v>0.18393404841844826</v>
      </c>
      <c r="P90" s="21">
        <v>0.18</v>
      </c>
      <c r="Q90" s="21">
        <f t="shared" si="145"/>
        <v>-3.9340484184482716E-3</v>
      </c>
      <c r="R90" s="22">
        <f t="shared" si="135"/>
        <v>0.34100554936137212</v>
      </c>
      <c r="S90" s="23"/>
      <c r="T90" s="24">
        <f t="shared" si="136"/>
        <v>0.18663510004581621</v>
      </c>
      <c r="X90" s="6">
        <f t="shared" si="137"/>
        <v>-1.0857047761690795E-4</v>
      </c>
      <c r="Y90" s="6">
        <f t="shared" si="137"/>
        <v>2.2983224837255884E-3</v>
      </c>
      <c r="Z90" s="6">
        <f t="shared" si="138"/>
        <v>0.75840329540996476</v>
      </c>
      <c r="AA90" s="6">
        <f t="shared" si="138"/>
        <v>0.39244599425400789</v>
      </c>
      <c r="AB90" s="6">
        <f t="shared" si="139"/>
        <v>0.17106935745766644</v>
      </c>
      <c r="AC90" s="6">
        <f t="shared" si="139"/>
        <v>2.1703040556417122E-3</v>
      </c>
      <c r="AD90" s="6">
        <f t="shared" si="139"/>
        <v>0.45028280823616956</v>
      </c>
      <c r="AE90" s="6">
        <f t="shared" si="139"/>
        <v>1.474084640989063E-4</v>
      </c>
      <c r="AF90" s="6">
        <f t="shared" si="140"/>
        <v>3.3324898469228367E-3</v>
      </c>
      <c r="AG90" s="6">
        <f>SUM(X90:AF90)</f>
        <v>1.780041409730581</v>
      </c>
      <c r="AH90" s="6"/>
      <c r="AI90" s="6">
        <f t="shared" si="141"/>
        <v>-1.8297969421959801E-4</v>
      </c>
      <c r="AJ90" s="6">
        <f t="shared" si="141"/>
        <v>3.8734871073703597E-3</v>
      </c>
      <c r="AK90" s="6">
        <f t="shared" si="141"/>
        <v>1.278178065854243</v>
      </c>
      <c r="AL90" s="6">
        <f t="shared" si="141"/>
        <v>0.66141044603014043</v>
      </c>
      <c r="AM90" s="6">
        <f t="shared" si="141"/>
        <v>0.28831243451278815</v>
      </c>
      <c r="AN90" s="6">
        <f t="shared" si="141"/>
        <v>3.657730731056756E-3</v>
      </c>
      <c r="AO90" s="6">
        <f t="shared" si="141"/>
        <v>0.75888595474470844</v>
      </c>
      <c r="AP90" s="6">
        <f t="shared" si="141"/>
        <v>2.4843545205145093E-4</v>
      </c>
      <c r="AQ90" s="6">
        <f t="shared" si="141"/>
        <v>5.6164252618604426E-3</v>
      </c>
      <c r="AR90" s="1">
        <f t="shared" si="142"/>
        <v>2.9999999999999991</v>
      </c>
      <c r="AT90" s="6">
        <f t="shared" si="143"/>
        <v>5.3030473289315871E-2</v>
      </c>
      <c r="AU90" s="6">
        <f t="shared" si="144"/>
        <v>0.23528196122347228</v>
      </c>
    </row>
    <row r="91" spans="1:47" x14ac:dyDescent="0.2">
      <c r="A91" s="17" t="s">
        <v>85</v>
      </c>
      <c r="B91" s="12">
        <v>3</v>
      </c>
      <c r="C91" s="53">
        <v>-3.9913333333333335E-2</v>
      </c>
      <c r="D91" s="53">
        <v>0.14635233333333333</v>
      </c>
      <c r="E91" s="53">
        <v>62.525599999999997</v>
      </c>
      <c r="F91" s="53">
        <v>4.8399700000000001</v>
      </c>
      <c r="G91" s="53">
        <v>10.381500000000001</v>
      </c>
      <c r="H91" s="53">
        <v>9.0840666666666667E-2</v>
      </c>
      <c r="I91" s="53">
        <v>21.323166666666665</v>
      </c>
      <c r="J91" s="53">
        <v>3.6056666666666667E-3</v>
      </c>
      <c r="K91" s="53">
        <v>-4.293666666666667E-3</v>
      </c>
      <c r="L91" s="53">
        <v>0.53176266666666672</v>
      </c>
      <c r="M91" s="54">
        <f t="shared" si="133"/>
        <v>99.798591000000002</v>
      </c>
      <c r="N91" s="9"/>
      <c r="O91" s="20">
        <f t="shared" si="134"/>
        <v>0.15925728566328787</v>
      </c>
      <c r="P91" s="21">
        <v>0.16</v>
      </c>
      <c r="Q91" s="21">
        <f t="shared" si="145"/>
        <v>7.4271433671213583E-4</v>
      </c>
      <c r="R91" s="22">
        <f t="shared" si="135"/>
        <v>4.936438107241449E-2</v>
      </c>
      <c r="S91" s="23"/>
      <c r="T91" s="24">
        <f>R$95+R$94*R91+O91</f>
        <v>0.17872383525394414</v>
      </c>
      <c r="X91" s="6">
        <f t="shared" si="137"/>
        <v>-6.6422588339712656E-4</v>
      </c>
      <c r="Y91" s="6">
        <f t="shared" si="137"/>
        <v>1.8321523952595561E-3</v>
      </c>
      <c r="Z91" s="6">
        <f t="shared" si="138"/>
        <v>1.2264731267163593</v>
      </c>
      <c r="AA91" s="6">
        <f t="shared" si="138"/>
        <v>6.368800578985459E-2</v>
      </c>
      <c r="AB91" s="6">
        <f t="shared" si="139"/>
        <v>0.14448851774530275</v>
      </c>
      <c r="AC91" s="6">
        <f t="shared" si="139"/>
        <v>1.2807086799191691E-3</v>
      </c>
      <c r="AD91" s="6">
        <f t="shared" si="139"/>
        <v>0.52897957496072101</v>
      </c>
      <c r="AE91" s="6">
        <f t="shared" si="139"/>
        <v>6.4295054683785068E-5</v>
      </c>
      <c r="AF91" s="6">
        <f t="shared" si="140"/>
        <v>7.1195965546481024E-3</v>
      </c>
      <c r="AG91" s="6">
        <f t="shared" ref="AG91" si="146">SUM(X91:AF91)</f>
        <v>1.9732617520133513</v>
      </c>
      <c r="AH91" s="6"/>
      <c r="AI91" s="6">
        <f t="shared" si="141"/>
        <v>-1.0098394945111657E-3</v>
      </c>
      <c r="AJ91" s="6">
        <f t="shared" si="141"/>
        <v>2.7854678580632006E-3</v>
      </c>
      <c r="AK91" s="6">
        <f t="shared" si="141"/>
        <v>1.864638270313052</v>
      </c>
      <c r="AL91" s="6">
        <f t="shared" si="141"/>
        <v>9.6826494090111473E-2</v>
      </c>
      <c r="AM91" s="6">
        <f t="shared" si="141"/>
        <v>0.21966956628720757</v>
      </c>
      <c r="AN91" s="6">
        <f t="shared" si="141"/>
        <v>1.9470939604628345E-3</v>
      </c>
      <c r="AO91" s="6">
        <f t="shared" si="141"/>
        <v>0.80422109396433772</v>
      </c>
      <c r="AP91" s="6">
        <f t="shared" si="141"/>
        <v>9.7749405954152457E-5</v>
      </c>
      <c r="AQ91" s="6">
        <f t="shared" si="141"/>
        <v>1.0824103615321982E-2</v>
      </c>
      <c r="AR91" s="1">
        <f t="shared" si="142"/>
        <v>2.9999999999999996</v>
      </c>
      <c r="AT91" s="6">
        <f t="shared" si="143"/>
        <v>3.4983978869732368E-2</v>
      </c>
      <c r="AU91" s="6">
        <f t="shared" si="144"/>
        <v>0.18468558741747521</v>
      </c>
    </row>
    <row r="92" spans="1:47" ht="16" thickBot="1" x14ac:dyDescent="0.25">
      <c r="A92" s="25" t="s">
        <v>86</v>
      </c>
      <c r="B92" s="26">
        <v>3</v>
      </c>
      <c r="C92" s="55">
        <v>-3.3140000000000003E-2</v>
      </c>
      <c r="D92" s="55">
        <v>0.13641033333333333</v>
      </c>
      <c r="E92" s="55">
        <v>58.073900000000002</v>
      </c>
      <c r="F92" s="55">
        <v>8.7052533333333333</v>
      </c>
      <c r="G92" s="55">
        <v>11.492033333333334</v>
      </c>
      <c r="H92" s="55">
        <v>9.9546999999999997E-2</v>
      </c>
      <c r="I92" s="55">
        <v>20.774966666666668</v>
      </c>
      <c r="J92" s="55">
        <v>1.2071666666666666E-2</v>
      </c>
      <c r="K92" s="55">
        <v>-3.1346666666666662E-3</v>
      </c>
      <c r="L92" s="55">
        <v>0.36847399999999997</v>
      </c>
      <c r="M92" s="56">
        <f t="shared" ref="M92" si="147">SUM(C92:L92)</f>
        <v>99.626381666666688</v>
      </c>
      <c r="N92" s="9"/>
      <c r="O92" s="27">
        <f t="shared" si="134"/>
        <v>0.21971743707795865</v>
      </c>
      <c r="P92" s="28">
        <v>0.22</v>
      </c>
      <c r="Q92" s="28">
        <f t="shared" ref="Q92" si="148">P92-O92</f>
        <v>2.8256292204134614E-4</v>
      </c>
      <c r="R92" s="29">
        <f t="shared" si="135"/>
        <v>9.1369747722117325E-2</v>
      </c>
      <c r="S92" s="23"/>
      <c r="T92" s="30">
        <f>R$95+R$94*R92+O92</f>
        <v>0.23676923537288902</v>
      </c>
      <c r="X92" s="6">
        <f t="shared" si="137"/>
        <v>-5.515060742220004E-4</v>
      </c>
      <c r="Y92" s="6">
        <f t="shared" si="137"/>
        <v>1.7076907027207479E-3</v>
      </c>
      <c r="Z92" s="6">
        <f t="shared" si="138"/>
        <v>1.1391506473126718</v>
      </c>
      <c r="AA92" s="6">
        <f t="shared" si="138"/>
        <v>0.11455034322433492</v>
      </c>
      <c r="AB92" s="6">
        <f t="shared" si="139"/>
        <v>0.15994479239155651</v>
      </c>
      <c r="AC92" s="6">
        <f t="shared" si="139"/>
        <v>1.4034541096856054E-3</v>
      </c>
      <c r="AD92" s="6">
        <f t="shared" si="139"/>
        <v>0.51537997188456131</v>
      </c>
      <c r="AE92" s="6">
        <f t="shared" si="139"/>
        <v>2.1525796481217308E-4</v>
      </c>
      <c r="AF92" s="6">
        <f t="shared" si="140"/>
        <v>4.9333779622439417E-3</v>
      </c>
      <c r="AG92" s="6">
        <f>SUM(X92:AF92)</f>
        <v>1.936734029478365</v>
      </c>
      <c r="AH92" s="6"/>
      <c r="AI92" s="6">
        <f t="shared" si="141"/>
        <v>-8.5428262088812731E-4</v>
      </c>
      <c r="AJ92" s="6">
        <f t="shared" si="141"/>
        <v>2.6452120064942935E-3</v>
      </c>
      <c r="AK92" s="6">
        <f t="shared" si="141"/>
        <v>1.7645437576467138</v>
      </c>
      <c r="AL92" s="6">
        <f t="shared" si="141"/>
        <v>0.17743842181859262</v>
      </c>
      <c r="AM92" s="6">
        <f t="shared" si="141"/>
        <v>0.24775439986661818</v>
      </c>
      <c r="AN92" s="6">
        <f t="shared" si="141"/>
        <v>2.1739496828022506E-3</v>
      </c>
      <c r="AO92" s="6">
        <f t="shared" si="141"/>
        <v>0.79832330723807088</v>
      </c>
      <c r="AP92" s="6">
        <f t="shared" si="141"/>
        <v>3.3343447505306158E-4</v>
      </c>
      <c r="AQ92" s="6">
        <f t="shared" si="141"/>
        <v>7.641799886543045E-3</v>
      </c>
      <c r="AR92" s="1">
        <f t="shared" si="142"/>
        <v>3.0000000000000004</v>
      </c>
      <c r="AT92" s="6">
        <f t="shared" si="143"/>
        <v>5.4435961763481089E-2</v>
      </c>
      <c r="AU92" s="6">
        <f t="shared" si="144"/>
        <v>0.19331843810313709</v>
      </c>
    </row>
    <row r="93" spans="1:47" x14ac:dyDescent="0.2">
      <c r="A93" s="9"/>
      <c r="B93" s="9"/>
      <c r="C93" s="9"/>
      <c r="D93" s="9"/>
      <c r="E93" s="9"/>
      <c r="F93" s="9"/>
      <c r="G93" s="9"/>
      <c r="H93" s="9"/>
      <c r="I93" s="9"/>
      <c r="J93" s="9"/>
      <c r="K93" s="9"/>
      <c r="L93" s="9"/>
      <c r="M93" s="9"/>
      <c r="N93" s="9"/>
      <c r="O93" s="21"/>
      <c r="P93" s="21"/>
      <c r="Q93" s="23"/>
      <c r="R93" s="23"/>
      <c r="S93" s="23"/>
      <c r="T93" s="21"/>
      <c r="X93" s="6"/>
      <c r="Y93" s="6"/>
      <c r="Z93" s="6"/>
      <c r="AA93" s="6"/>
      <c r="AB93" s="6"/>
      <c r="AC93" s="6"/>
      <c r="AD93" s="6"/>
      <c r="AE93" s="6"/>
      <c r="AF93" s="6"/>
      <c r="AG93" s="6"/>
      <c r="AH93" s="6"/>
      <c r="AI93" s="6"/>
      <c r="AJ93" s="6"/>
      <c r="AK93" s="6"/>
      <c r="AL93" s="6"/>
      <c r="AM93" s="6"/>
      <c r="AN93" s="6"/>
      <c r="AO93" s="6"/>
      <c r="AP93" s="6"/>
      <c r="AQ93" s="6"/>
      <c r="AT93" s="6"/>
      <c r="AU93" s="6"/>
    </row>
    <row r="94" spans="1:47" x14ac:dyDescent="0.2">
      <c r="A94" s="9"/>
      <c r="B94" s="9"/>
      <c r="C94" s="9"/>
      <c r="D94" s="9"/>
      <c r="E94" s="9"/>
      <c r="F94" s="9"/>
      <c r="G94" s="9"/>
      <c r="H94" s="9"/>
      <c r="I94" s="9"/>
      <c r="J94" s="9"/>
      <c r="K94" s="9"/>
      <c r="L94" s="9"/>
      <c r="M94" s="9"/>
      <c r="N94" s="9"/>
      <c r="O94" s="21"/>
      <c r="P94" s="21"/>
      <c r="Q94" s="31" t="s">
        <v>88</v>
      </c>
      <c r="R94" s="32">
        <f>SLOPE(Q77:Q92,R77:R92)</f>
        <v>-5.7486732965892871E-2</v>
      </c>
      <c r="S94" s="23"/>
      <c r="T94" s="21"/>
      <c r="X94" s="6"/>
      <c r="Y94" s="6"/>
      <c r="Z94" s="6"/>
      <c r="AA94" s="6"/>
      <c r="AB94" s="6"/>
      <c r="AC94" s="6"/>
      <c r="AD94" s="6"/>
      <c r="AE94" s="6"/>
      <c r="AF94" s="6"/>
      <c r="AG94" s="6"/>
      <c r="AH94" s="6"/>
      <c r="AI94" s="6"/>
      <c r="AJ94" s="6"/>
      <c r="AK94" s="6"/>
      <c r="AL94" s="6"/>
      <c r="AM94" s="6"/>
      <c r="AN94" s="6"/>
      <c r="AO94" s="6"/>
      <c r="AP94" s="6"/>
      <c r="AQ94" s="6"/>
      <c r="AT94" s="6"/>
      <c r="AU94" s="6"/>
    </row>
    <row r="95" spans="1:47" x14ac:dyDescent="0.2">
      <c r="A95" s="9"/>
      <c r="B95" s="9"/>
      <c r="C95" s="9"/>
      <c r="D95" s="9"/>
      <c r="E95" s="9"/>
      <c r="F95" s="9"/>
      <c r="G95" s="9"/>
      <c r="H95" s="9"/>
      <c r="I95" s="9"/>
      <c r="J95" s="9"/>
      <c r="K95" s="9"/>
      <c r="L95" s="9"/>
      <c r="M95" s="9"/>
      <c r="N95" s="9"/>
      <c r="O95" s="21"/>
      <c r="P95" s="21"/>
      <c r="Q95" s="33" t="s">
        <v>89</v>
      </c>
      <c r="R95" s="34">
        <f>INTERCEPT(Q77:Q92,R77:R92)</f>
        <v>2.2304346583392733E-2</v>
      </c>
      <c r="S95" s="23"/>
      <c r="T95" s="21"/>
      <c r="X95" s="6"/>
      <c r="Y95" s="6"/>
      <c r="Z95" s="6"/>
      <c r="AA95" s="6"/>
      <c r="AB95" s="6"/>
      <c r="AC95" s="6"/>
      <c r="AD95" s="6"/>
      <c r="AE95" s="6"/>
      <c r="AF95" s="6"/>
      <c r="AG95" s="6"/>
      <c r="AH95" s="6"/>
      <c r="AI95" s="6"/>
      <c r="AJ95" s="6"/>
      <c r="AK95" s="6"/>
      <c r="AL95" s="6"/>
      <c r="AM95" s="6"/>
      <c r="AN95" s="6"/>
      <c r="AO95" s="6"/>
      <c r="AP95" s="6"/>
      <c r="AQ95" s="6"/>
      <c r="AT95" s="6"/>
      <c r="AU95" s="6"/>
    </row>
    <row r="96" spans="1:47" ht="16" x14ac:dyDescent="0.2">
      <c r="A96" s="9"/>
      <c r="B96" s="9"/>
      <c r="C96" s="9"/>
      <c r="D96" s="9"/>
      <c r="E96" s="9"/>
      <c r="F96" s="9"/>
      <c r="G96" s="9"/>
      <c r="H96" s="9"/>
      <c r="I96" s="9"/>
      <c r="J96" s="9"/>
      <c r="K96" s="9"/>
      <c r="L96" s="9"/>
      <c r="M96" s="9"/>
      <c r="N96" s="9"/>
      <c r="O96" s="21"/>
      <c r="P96" s="21"/>
      <c r="Q96" s="35" t="s">
        <v>102</v>
      </c>
      <c r="R96" s="36">
        <f>CORREL(R77:R92,Q77:Q92)^2</f>
        <v>0.40879261588311971</v>
      </c>
      <c r="S96" s="23"/>
      <c r="T96" s="21"/>
      <c r="X96" s="6"/>
      <c r="Y96" s="6"/>
      <c r="Z96" s="6"/>
      <c r="AA96" s="6"/>
      <c r="AB96" s="6"/>
      <c r="AC96" s="6"/>
      <c r="AD96" s="6"/>
      <c r="AE96" s="6"/>
      <c r="AF96" s="6"/>
      <c r="AG96" s="6"/>
      <c r="AH96" s="6"/>
      <c r="AI96" s="6"/>
      <c r="AJ96" s="6"/>
      <c r="AK96" s="6"/>
      <c r="AL96" s="6"/>
      <c r="AM96" s="6"/>
      <c r="AN96" s="6"/>
      <c r="AO96" s="6"/>
      <c r="AP96" s="6"/>
      <c r="AQ96" s="6"/>
      <c r="AT96" s="6"/>
      <c r="AU96" s="6"/>
    </row>
    <row r="97" spans="1:20" x14ac:dyDescent="0.2">
      <c r="A97" s="9"/>
      <c r="B97" s="9"/>
      <c r="C97" s="9"/>
      <c r="D97" s="9"/>
      <c r="E97" s="9"/>
      <c r="F97" s="9"/>
      <c r="G97" s="9"/>
      <c r="H97" s="9"/>
      <c r="I97" s="9"/>
      <c r="J97" s="9"/>
      <c r="K97" s="9"/>
      <c r="L97" s="9"/>
      <c r="M97" s="9"/>
      <c r="N97" s="9"/>
      <c r="O97" s="9"/>
      <c r="P97" s="9"/>
      <c r="Q97" s="9"/>
      <c r="R97" s="9"/>
      <c r="S97" s="9"/>
      <c r="T97" s="9"/>
    </row>
    <row r="98" spans="1:20" x14ac:dyDescent="0.2">
      <c r="A98" s="48" t="s">
        <v>141</v>
      </c>
      <c r="B98" s="9"/>
      <c r="C98" s="9"/>
      <c r="D98" s="9"/>
      <c r="E98" s="9"/>
      <c r="F98" s="9"/>
      <c r="G98" s="9"/>
      <c r="H98" s="9"/>
      <c r="I98" s="9"/>
      <c r="J98" s="9"/>
      <c r="K98" s="9"/>
      <c r="L98" s="9"/>
      <c r="M98" s="9"/>
      <c r="N98" s="9"/>
      <c r="O98" s="9"/>
      <c r="P98" s="9"/>
      <c r="Q98" s="9"/>
      <c r="R98" s="9"/>
      <c r="S98" s="9"/>
      <c r="T98" s="9"/>
    </row>
    <row r="99" spans="1:20" ht="16" x14ac:dyDescent="0.2">
      <c r="A99" s="9" t="s">
        <v>103</v>
      </c>
      <c r="B99" s="9"/>
      <c r="C99" s="9"/>
      <c r="D99" s="9"/>
      <c r="E99" s="9"/>
      <c r="F99" s="9"/>
      <c r="G99" s="9"/>
      <c r="H99" s="9"/>
      <c r="I99" s="9"/>
      <c r="J99" s="9"/>
      <c r="K99" s="9"/>
      <c r="L99" s="9"/>
      <c r="M99" s="9"/>
      <c r="N99" s="9"/>
      <c r="O99" s="9"/>
      <c r="P99" s="9"/>
      <c r="Q99" s="9"/>
      <c r="R99" s="9"/>
      <c r="S99" s="9"/>
      <c r="T99" s="9"/>
    </row>
    <row r="100" spans="1:20" ht="16" x14ac:dyDescent="0.2">
      <c r="A100" s="48" t="s">
        <v>140</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workbookViewId="0">
      <selection activeCell="A25" sqref="A25"/>
    </sheetView>
  </sheetViews>
  <sheetFormatPr baseColWidth="10" defaultColWidth="8.83203125" defaultRowHeight="14" x14ac:dyDescent="0.15"/>
  <cols>
    <col min="1" max="1" width="31.1640625" customWidth="1"/>
    <col min="2" max="2" width="11.1640625" bestFit="1" customWidth="1"/>
    <col min="3" max="3" width="11.1640625" customWidth="1"/>
    <col min="4" max="4" width="11.1640625" bestFit="1" customWidth="1"/>
    <col min="5" max="5" width="11.1640625" customWidth="1"/>
    <col min="6" max="6" width="12.33203125" bestFit="1" customWidth="1"/>
    <col min="7" max="7" width="12.33203125" customWidth="1"/>
    <col min="8" max="8" width="12.1640625" bestFit="1" customWidth="1"/>
    <col min="9" max="9" width="12.1640625" customWidth="1"/>
    <col min="10" max="10" width="12.1640625" bestFit="1" customWidth="1"/>
    <col min="11" max="11" width="12.1640625" customWidth="1"/>
    <col min="12" max="12" width="12.1640625" bestFit="1" customWidth="1"/>
    <col min="13" max="13" width="12.1640625" customWidth="1"/>
    <col min="14" max="14" width="11.6640625" bestFit="1" customWidth="1"/>
    <col min="15" max="15" width="11.6640625" customWidth="1"/>
    <col min="16" max="16" width="12.1640625" bestFit="1" customWidth="1"/>
  </cols>
  <sheetData>
    <row r="1" spans="1:17" ht="16" x14ac:dyDescent="0.15">
      <c r="A1" s="81" t="s">
        <v>178</v>
      </c>
    </row>
    <row r="2" spans="1:17" ht="16" x14ac:dyDescent="0.15">
      <c r="A2" s="81" t="s">
        <v>179</v>
      </c>
    </row>
    <row r="3" spans="1:17" x14ac:dyDescent="0.15">
      <c r="A3" s="10" t="s">
        <v>168</v>
      </c>
    </row>
    <row r="4" spans="1:17" x14ac:dyDescent="0.15">
      <c r="A4" s="65" t="s">
        <v>165</v>
      </c>
      <c r="B4" s="66" t="s">
        <v>7</v>
      </c>
      <c r="C4" s="66" t="s">
        <v>176</v>
      </c>
      <c r="D4" s="66" t="s">
        <v>8</v>
      </c>
      <c r="E4" s="66" t="s">
        <v>176</v>
      </c>
      <c r="F4" s="66" t="s">
        <v>9</v>
      </c>
      <c r="G4" s="66" t="s">
        <v>176</v>
      </c>
      <c r="H4" s="66" t="s">
        <v>10</v>
      </c>
      <c r="I4" s="66" t="s">
        <v>176</v>
      </c>
      <c r="J4" s="66" t="s">
        <v>11</v>
      </c>
      <c r="K4" s="66" t="s">
        <v>176</v>
      </c>
      <c r="L4" s="66" t="s">
        <v>12</v>
      </c>
      <c r="M4" s="66" t="s">
        <v>176</v>
      </c>
      <c r="N4" s="66" t="s">
        <v>13</v>
      </c>
      <c r="O4" s="66" t="s">
        <v>176</v>
      </c>
      <c r="P4" s="66" t="s">
        <v>14</v>
      </c>
      <c r="Q4" s="66" t="s">
        <v>176</v>
      </c>
    </row>
    <row r="5" spans="1:17" x14ac:dyDescent="0.15">
      <c r="A5" s="65" t="s">
        <v>16</v>
      </c>
      <c r="B5" s="66">
        <v>20</v>
      </c>
      <c r="C5" s="66"/>
      <c r="D5" s="66">
        <v>15</v>
      </c>
      <c r="E5" s="66"/>
      <c r="F5" s="66">
        <v>15</v>
      </c>
      <c r="G5" s="66"/>
      <c r="H5" s="66">
        <v>10</v>
      </c>
      <c r="I5" s="66"/>
      <c r="J5" s="66">
        <v>15</v>
      </c>
      <c r="K5" s="66"/>
      <c r="L5" s="66">
        <v>15</v>
      </c>
      <c r="M5" s="66"/>
      <c r="N5" s="66">
        <v>15</v>
      </c>
      <c r="O5" s="66"/>
      <c r="P5" s="66">
        <v>14</v>
      </c>
      <c r="Q5" s="76"/>
    </row>
    <row r="6" spans="1:17" ht="16" x14ac:dyDescent="0.15">
      <c r="A6" s="65" t="s">
        <v>169</v>
      </c>
      <c r="B6" s="69">
        <v>58</v>
      </c>
      <c r="C6" s="66">
        <v>1.3</v>
      </c>
      <c r="D6" s="66">
        <v>57.61</v>
      </c>
      <c r="E6" s="66">
        <v>0.28000000000000003</v>
      </c>
      <c r="F6" s="66">
        <v>56.2</v>
      </c>
      <c r="G6" s="66">
        <v>0.6</v>
      </c>
      <c r="H6" s="66">
        <v>56.9</v>
      </c>
      <c r="I6" s="66">
        <v>0.4</v>
      </c>
      <c r="J6" s="66">
        <v>55.7</v>
      </c>
      <c r="K6" s="66">
        <v>0.8</v>
      </c>
      <c r="L6" s="66">
        <v>56.2</v>
      </c>
      <c r="M6" s="66">
        <v>0.7</v>
      </c>
      <c r="N6" s="66">
        <v>55.8</v>
      </c>
      <c r="O6" s="66">
        <v>0.8</v>
      </c>
      <c r="P6" s="66">
        <v>55.8</v>
      </c>
      <c r="Q6" s="76">
        <v>0.5</v>
      </c>
    </row>
    <row r="7" spans="1:17" ht="16" x14ac:dyDescent="0.15">
      <c r="A7" s="65" t="s">
        <v>159</v>
      </c>
      <c r="B7" s="66">
        <v>2.82</v>
      </c>
      <c r="C7" s="66">
        <v>0.13</v>
      </c>
      <c r="D7" s="66">
        <v>2.76</v>
      </c>
      <c r="E7" s="66">
        <v>7.0000000000000007E-2</v>
      </c>
      <c r="F7" s="66">
        <v>2.68</v>
      </c>
      <c r="G7" s="66">
        <v>7.0000000000000007E-2</v>
      </c>
      <c r="H7" s="66">
        <v>2.65</v>
      </c>
      <c r="I7" s="66">
        <v>7.0000000000000007E-2</v>
      </c>
      <c r="J7" s="66">
        <v>2.69</v>
      </c>
      <c r="K7" s="66">
        <v>0.05</v>
      </c>
      <c r="L7" s="66">
        <v>2.67</v>
      </c>
      <c r="M7" s="66">
        <v>0.09</v>
      </c>
      <c r="N7" s="66">
        <v>2.62</v>
      </c>
      <c r="O7" s="66">
        <v>0.06</v>
      </c>
      <c r="P7" s="66">
        <v>2.63</v>
      </c>
      <c r="Q7" s="76">
        <v>0.08</v>
      </c>
    </row>
    <row r="8" spans="1:17" ht="16" x14ac:dyDescent="0.15">
      <c r="A8" s="65" t="s">
        <v>160</v>
      </c>
      <c r="B8" s="66">
        <v>15.1</v>
      </c>
      <c r="C8" s="66">
        <v>0.3</v>
      </c>
      <c r="D8" s="66">
        <v>14.99</v>
      </c>
      <c r="E8" s="66">
        <v>0.28000000000000003</v>
      </c>
      <c r="F8" s="66">
        <v>14.87</v>
      </c>
      <c r="G8" s="66">
        <v>0.02</v>
      </c>
      <c r="H8" s="66">
        <v>14.87</v>
      </c>
      <c r="I8" s="66">
        <v>0.16</v>
      </c>
      <c r="J8" s="66">
        <v>15</v>
      </c>
      <c r="K8" s="66">
        <v>0.3</v>
      </c>
      <c r="L8" s="66">
        <v>14.87</v>
      </c>
      <c r="M8" s="66">
        <v>0.16</v>
      </c>
      <c r="N8" s="66">
        <v>14.7</v>
      </c>
      <c r="O8" s="66">
        <v>0.3</v>
      </c>
      <c r="P8" s="66">
        <v>14.7</v>
      </c>
      <c r="Q8" s="76">
        <v>0.4</v>
      </c>
    </row>
    <row r="9" spans="1:17" ht="16" x14ac:dyDescent="0.15">
      <c r="A9" s="65" t="s">
        <v>161</v>
      </c>
      <c r="B9" s="66">
        <v>0.14000000000000001</v>
      </c>
      <c r="C9" s="66">
        <v>0.05</v>
      </c>
      <c r="D9" s="66">
        <v>0.11</v>
      </c>
      <c r="E9" s="66">
        <v>0.03</v>
      </c>
      <c r="F9" s="68">
        <v>0.1</v>
      </c>
      <c r="G9" s="66">
        <v>0.04</v>
      </c>
      <c r="H9" s="66">
        <v>0.16300000000000001</v>
      </c>
      <c r="I9" s="66">
        <v>2.7E-2</v>
      </c>
      <c r="J9" s="66">
        <v>0.11</v>
      </c>
      <c r="K9" s="66">
        <v>0.04</v>
      </c>
      <c r="L9" s="66">
        <v>7.8E-2</v>
      </c>
      <c r="M9" s="66">
        <v>2.5999999999999999E-2</v>
      </c>
      <c r="N9" s="68">
        <v>0.1</v>
      </c>
      <c r="O9" s="66">
        <v>0.04</v>
      </c>
      <c r="P9" s="66">
        <v>0.08</v>
      </c>
      <c r="Q9" s="76">
        <v>0.04</v>
      </c>
    </row>
    <row r="10" spans="1:17" x14ac:dyDescent="0.15">
      <c r="A10" s="65" t="s">
        <v>18</v>
      </c>
      <c r="B10" s="66">
        <v>5.2</v>
      </c>
      <c r="C10" s="66">
        <v>0.5</v>
      </c>
      <c r="D10" s="66">
        <v>6.35</v>
      </c>
      <c r="E10" s="66">
        <v>0.17</v>
      </c>
      <c r="F10" s="66">
        <v>6.02</v>
      </c>
      <c r="G10" s="66">
        <v>0.26</v>
      </c>
      <c r="H10" s="66">
        <v>6.54</v>
      </c>
      <c r="I10" s="66">
        <v>0.14000000000000001</v>
      </c>
      <c r="J10" s="66">
        <v>6.44</v>
      </c>
      <c r="K10" s="66">
        <v>0.24</v>
      </c>
      <c r="L10" s="66">
        <v>5.95</v>
      </c>
      <c r="M10" s="66">
        <v>0.12</v>
      </c>
      <c r="N10" s="66">
        <v>6.2</v>
      </c>
      <c r="O10" s="66">
        <v>0.3</v>
      </c>
      <c r="P10" s="66">
        <v>6.4</v>
      </c>
      <c r="Q10" s="76">
        <v>0.15</v>
      </c>
    </row>
    <row r="11" spans="1:17" x14ac:dyDescent="0.15">
      <c r="A11" s="65" t="s">
        <v>4</v>
      </c>
      <c r="B11" s="66">
        <v>0.09</v>
      </c>
      <c r="C11" s="66">
        <v>0.05</v>
      </c>
      <c r="D11" s="66">
        <v>7.0000000000000007E-2</v>
      </c>
      <c r="E11" s="66">
        <v>0.04</v>
      </c>
      <c r="F11" s="66">
        <v>0.08</v>
      </c>
      <c r="G11" s="66">
        <v>0.04</v>
      </c>
      <c r="H11" s="66">
        <v>0.09</v>
      </c>
      <c r="I11" s="66">
        <v>0.04</v>
      </c>
      <c r="J11" s="68">
        <v>0.1</v>
      </c>
      <c r="K11" s="66">
        <v>0.05</v>
      </c>
      <c r="L11" s="66">
        <v>0.08</v>
      </c>
      <c r="M11" s="66">
        <v>0.06</v>
      </c>
      <c r="N11" s="66">
        <v>0.08</v>
      </c>
      <c r="O11" s="66">
        <v>0.05</v>
      </c>
      <c r="P11" s="66">
        <v>0.08</v>
      </c>
      <c r="Q11" s="76">
        <v>0.03</v>
      </c>
    </row>
    <row r="12" spans="1:17" x14ac:dyDescent="0.15">
      <c r="A12" s="65" t="s">
        <v>5</v>
      </c>
      <c r="B12" s="66">
        <v>7.8</v>
      </c>
      <c r="C12" s="66">
        <v>0.5</v>
      </c>
      <c r="D12" s="66">
        <v>7.99</v>
      </c>
      <c r="E12" s="66">
        <v>0.19</v>
      </c>
      <c r="F12" s="66">
        <v>8.2200000000000006</v>
      </c>
      <c r="G12" s="66">
        <v>0.19</v>
      </c>
      <c r="H12" s="66">
        <v>8.35</v>
      </c>
      <c r="I12" s="68">
        <v>0.1</v>
      </c>
      <c r="J12" s="66">
        <v>8.27</v>
      </c>
      <c r="K12" s="66">
        <v>0.17</v>
      </c>
      <c r="L12" s="66">
        <v>8.1300000000000008</v>
      </c>
      <c r="M12" s="66">
        <v>7.0000000000000007E-2</v>
      </c>
      <c r="N12" s="66">
        <v>8.52</v>
      </c>
      <c r="O12" s="66">
        <v>0.14000000000000001</v>
      </c>
      <c r="P12" s="66">
        <v>8.49</v>
      </c>
      <c r="Q12" s="76">
        <v>0.16</v>
      </c>
    </row>
    <row r="13" spans="1:17" x14ac:dyDescent="0.15">
      <c r="A13" s="65" t="s">
        <v>6</v>
      </c>
      <c r="B13" s="66">
        <v>8.1999999999999993</v>
      </c>
      <c r="C13" s="66">
        <v>0.4</v>
      </c>
      <c r="D13" s="66">
        <v>8.3699999999999992</v>
      </c>
      <c r="E13" s="66">
        <v>0.06</v>
      </c>
      <c r="F13" s="66">
        <v>8.2100000000000009</v>
      </c>
      <c r="G13" s="66">
        <v>0.11</v>
      </c>
      <c r="H13" s="66">
        <v>8.2799999999999994</v>
      </c>
      <c r="I13" s="66">
        <v>0.14000000000000001</v>
      </c>
      <c r="J13" s="66">
        <v>8.2899999999999991</v>
      </c>
      <c r="K13" s="68">
        <v>0.1</v>
      </c>
      <c r="L13" s="66">
        <v>8.23</v>
      </c>
      <c r="M13" s="66">
        <v>0.08</v>
      </c>
      <c r="N13" s="66">
        <v>8.08</v>
      </c>
      <c r="O13" s="66">
        <v>0.11</v>
      </c>
      <c r="P13" s="66">
        <v>8.09</v>
      </c>
      <c r="Q13" s="76">
        <v>0.14000000000000001</v>
      </c>
    </row>
    <row r="14" spans="1:17" ht="16" x14ac:dyDescent="0.15">
      <c r="A14" s="65" t="s">
        <v>170</v>
      </c>
      <c r="B14" s="66">
        <v>3.07</v>
      </c>
      <c r="C14" s="66">
        <v>0.19</v>
      </c>
      <c r="D14" s="66">
        <v>2.92</v>
      </c>
      <c r="E14" s="66">
        <v>0.12</v>
      </c>
      <c r="F14" s="66">
        <v>3.11</v>
      </c>
      <c r="G14" s="66">
        <v>0.08</v>
      </c>
      <c r="H14" s="66">
        <v>3.02</v>
      </c>
      <c r="I14" s="66">
        <v>7.0000000000000007E-2</v>
      </c>
      <c r="J14" s="66">
        <v>3.08</v>
      </c>
      <c r="K14" s="68">
        <v>0.1</v>
      </c>
      <c r="L14" s="66">
        <v>3.02</v>
      </c>
      <c r="M14" s="66">
        <v>0.14000000000000001</v>
      </c>
      <c r="N14" s="66">
        <v>3.16</v>
      </c>
      <c r="O14" s="66">
        <v>0.15</v>
      </c>
      <c r="P14" s="66">
        <v>3.06</v>
      </c>
      <c r="Q14" s="76">
        <v>0.13</v>
      </c>
    </row>
    <row r="15" spans="1:17" ht="16" x14ac:dyDescent="0.15">
      <c r="A15" s="65" t="s">
        <v>171</v>
      </c>
      <c r="B15" s="66">
        <v>0.59</v>
      </c>
      <c r="C15" s="66">
        <v>0.06</v>
      </c>
      <c r="D15" s="66">
        <v>0.56999999999999995</v>
      </c>
      <c r="E15" s="66">
        <v>0.04</v>
      </c>
      <c r="F15" s="66">
        <v>0.57999999999999996</v>
      </c>
      <c r="G15" s="66">
        <v>0.04</v>
      </c>
      <c r="H15" s="66">
        <v>0.56999999999999995</v>
      </c>
      <c r="I15" s="66">
        <v>0.04</v>
      </c>
      <c r="J15" s="66">
        <v>0.56999999999999995</v>
      </c>
      <c r="K15" s="66">
        <v>0.05</v>
      </c>
      <c r="L15" s="66">
        <v>0.56999999999999995</v>
      </c>
      <c r="M15" s="66">
        <v>0.03</v>
      </c>
      <c r="N15" s="66">
        <v>0.59</v>
      </c>
      <c r="O15" s="66">
        <v>0.04</v>
      </c>
      <c r="P15" s="66">
        <v>0.56999999999999995</v>
      </c>
      <c r="Q15" s="76">
        <v>0.04</v>
      </c>
    </row>
    <row r="16" spans="1:17" x14ac:dyDescent="0.15">
      <c r="A16" s="65" t="s">
        <v>17</v>
      </c>
      <c r="B16" s="66">
        <v>101.01</v>
      </c>
      <c r="C16" s="66"/>
      <c r="D16" s="66">
        <v>101.74</v>
      </c>
      <c r="E16" s="66"/>
      <c r="F16" s="66">
        <v>100.07</v>
      </c>
      <c r="G16" s="66"/>
      <c r="H16" s="66">
        <v>101.43300000000001</v>
      </c>
      <c r="I16" s="66"/>
      <c r="J16" s="66">
        <v>100.25</v>
      </c>
      <c r="K16" s="66"/>
      <c r="L16" s="66">
        <v>99.798000000000002</v>
      </c>
      <c r="M16" s="66"/>
      <c r="N16" s="66">
        <v>99.85</v>
      </c>
      <c r="O16" s="66"/>
      <c r="P16" s="66">
        <v>99.9</v>
      </c>
      <c r="Q16" s="76"/>
    </row>
    <row r="17" spans="1:17" x14ac:dyDescent="0.15">
      <c r="A17" s="65" t="s">
        <v>166</v>
      </c>
      <c r="B17" s="67"/>
      <c r="C17" s="67"/>
      <c r="D17" s="67"/>
      <c r="E17" s="67"/>
      <c r="F17" s="67"/>
      <c r="G17" s="67"/>
      <c r="H17" s="67"/>
      <c r="I17" s="67"/>
      <c r="J17" s="67"/>
      <c r="K17" s="67"/>
      <c r="L17" s="67"/>
      <c r="M17" s="67"/>
      <c r="N17" s="67"/>
      <c r="O17" s="67"/>
      <c r="P17" s="67"/>
      <c r="Q17" s="76"/>
    </row>
    <row r="18" spans="1:17" x14ac:dyDescent="0.15">
      <c r="A18" s="65" t="s">
        <v>16</v>
      </c>
      <c r="B18" s="66">
        <v>3</v>
      </c>
      <c r="C18" s="66"/>
      <c r="D18" s="66">
        <v>3</v>
      </c>
      <c r="E18" s="66"/>
      <c r="F18" s="66">
        <v>2</v>
      </c>
      <c r="G18" s="66"/>
      <c r="H18" s="66">
        <v>2</v>
      </c>
      <c r="I18" s="66"/>
      <c r="J18" s="66">
        <v>3</v>
      </c>
      <c r="K18" s="66"/>
      <c r="L18" s="66">
        <v>4</v>
      </c>
      <c r="M18" s="66"/>
      <c r="N18" s="66">
        <v>3</v>
      </c>
      <c r="O18" s="66"/>
      <c r="P18" s="66">
        <v>2</v>
      </c>
      <c r="Q18" s="76"/>
    </row>
    <row r="19" spans="1:17" x14ac:dyDescent="0.15">
      <c r="A19" s="65" t="s">
        <v>167</v>
      </c>
      <c r="B19" s="66">
        <v>7112.0919999999996</v>
      </c>
      <c r="C19" s="66">
        <v>8.0000000000000002E-3</v>
      </c>
      <c r="D19" s="66">
        <v>7112.1360000000004</v>
      </c>
      <c r="E19" s="66">
        <v>8.0000000000000002E-3</v>
      </c>
      <c r="F19" s="66">
        <v>7112.1970000000001</v>
      </c>
      <c r="G19" s="66">
        <v>8.0000000000000002E-3</v>
      </c>
      <c r="H19" s="66">
        <v>7112.2179999999998</v>
      </c>
      <c r="I19" s="66">
        <v>1.7000000000000001E-2</v>
      </c>
      <c r="J19" s="66">
        <v>7112.335</v>
      </c>
      <c r="K19" s="70">
        <v>0.02</v>
      </c>
      <c r="L19" s="66">
        <v>7112.2849999999999</v>
      </c>
      <c r="M19" s="66">
        <v>1.6E-2</v>
      </c>
      <c r="N19" s="66">
        <v>7112.4780000000001</v>
      </c>
      <c r="O19" s="66">
        <v>8.0000000000000002E-3</v>
      </c>
      <c r="P19" s="66">
        <v>7112.8389999999999</v>
      </c>
      <c r="Q19" s="78">
        <v>0.02</v>
      </c>
    </row>
    <row r="20" spans="1:17" ht="15" x14ac:dyDescent="0.15">
      <c r="A20" s="65" t="s">
        <v>172</v>
      </c>
      <c r="B20" s="66">
        <v>7.5999999999999998E-2</v>
      </c>
      <c r="C20" s="66">
        <v>3.0000000000000001E-3</v>
      </c>
      <c r="D20" s="66">
        <v>9.0999999999999998E-2</v>
      </c>
      <c r="E20" s="66">
        <v>3.0000000000000001E-3</v>
      </c>
      <c r="F20" s="66">
        <v>0.111</v>
      </c>
      <c r="G20" s="66">
        <v>3.0000000000000001E-3</v>
      </c>
      <c r="H20" s="66">
        <v>0.11899999999999999</v>
      </c>
      <c r="I20" s="66">
        <v>6.0000000000000001E-3</v>
      </c>
      <c r="J20" s="66">
        <v>0.16200000000000001</v>
      </c>
      <c r="K20" s="66">
        <v>8.0000000000000002E-3</v>
      </c>
      <c r="L20" s="66">
        <v>0.14299999999999999</v>
      </c>
      <c r="M20" s="66">
        <v>6.0000000000000001E-3</v>
      </c>
      <c r="N20" s="66">
        <v>0.219</v>
      </c>
      <c r="O20" s="66">
        <v>3.0000000000000001E-3</v>
      </c>
      <c r="P20" s="66">
        <v>0.38600000000000001</v>
      </c>
      <c r="Q20" s="78">
        <v>0.01</v>
      </c>
    </row>
    <row r="21" spans="1:17" ht="16" x14ac:dyDescent="0.15">
      <c r="A21" s="80" t="s">
        <v>173</v>
      </c>
      <c r="B21" s="80"/>
      <c r="C21" s="80"/>
      <c r="D21" s="80"/>
      <c r="E21" s="80"/>
      <c r="F21" s="80"/>
      <c r="G21" s="80"/>
      <c r="H21" s="80"/>
      <c r="I21" s="80"/>
      <c r="J21" s="80"/>
      <c r="K21" s="80"/>
      <c r="L21" s="80"/>
      <c r="M21" s="80"/>
      <c r="N21" s="80"/>
      <c r="O21" s="80"/>
      <c r="P21" s="80"/>
    </row>
    <row r="22" spans="1:17" x14ac:dyDescent="0.15">
      <c r="A22" s="75" t="s">
        <v>158</v>
      </c>
    </row>
    <row r="23" spans="1:17" x14ac:dyDescent="0.15">
      <c r="A23" s="74" t="s">
        <v>177</v>
      </c>
    </row>
  </sheetData>
  <mergeCells count="1">
    <mergeCell ref="A21:P2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workbookViewId="0">
      <selection sqref="A1:A2"/>
    </sheetView>
  </sheetViews>
  <sheetFormatPr baseColWidth="10" defaultColWidth="8.83203125" defaultRowHeight="14" x14ac:dyDescent="0.15"/>
  <cols>
    <col min="1" max="1" width="10.6640625" customWidth="1"/>
    <col min="2" max="2" width="10.83203125" bestFit="1" customWidth="1"/>
    <col min="3" max="3" width="5.83203125" bestFit="1" customWidth="1"/>
    <col min="4" max="4" width="11" bestFit="1" customWidth="1"/>
    <col min="5" max="5" width="5.83203125" bestFit="1" customWidth="1"/>
    <col min="6" max="6" width="12.33203125" bestFit="1" customWidth="1"/>
    <col min="7" max="7" width="5.83203125" bestFit="1" customWidth="1"/>
    <col min="8" max="8" width="9.33203125" bestFit="1" customWidth="1"/>
    <col min="9" max="9" width="5.83203125" bestFit="1" customWidth="1"/>
    <col min="10" max="10" width="11.6640625" bestFit="1" customWidth="1"/>
    <col min="11" max="11" width="5.83203125" bestFit="1" customWidth="1"/>
    <col min="12" max="12" width="10.33203125" bestFit="1" customWidth="1"/>
    <col min="13" max="13" width="5.83203125" bestFit="1" customWidth="1"/>
    <col min="14" max="14" width="11.6640625" bestFit="1" customWidth="1"/>
    <col min="15" max="15" width="5.83203125" bestFit="1" customWidth="1"/>
    <col min="16" max="16" width="10.1640625" bestFit="1" customWidth="1"/>
    <col min="17" max="17" width="5.83203125" bestFit="1" customWidth="1"/>
  </cols>
  <sheetData>
    <row r="1" spans="1:17" ht="16" x14ac:dyDescent="0.15">
      <c r="A1" s="81" t="s">
        <v>178</v>
      </c>
    </row>
    <row r="2" spans="1:17" ht="16" x14ac:dyDescent="0.15">
      <c r="A2" s="81" t="s">
        <v>179</v>
      </c>
    </row>
    <row r="3" spans="1:17" x14ac:dyDescent="0.15">
      <c r="A3" s="10" t="s">
        <v>174</v>
      </c>
    </row>
    <row r="4" spans="1:17" x14ac:dyDescent="0.15">
      <c r="A4" s="65" t="s">
        <v>15</v>
      </c>
      <c r="B4" s="66" t="s">
        <v>7</v>
      </c>
      <c r="C4" s="66" t="s">
        <v>176</v>
      </c>
      <c r="D4" s="66" t="s">
        <v>8</v>
      </c>
      <c r="E4" s="66" t="s">
        <v>176</v>
      </c>
      <c r="F4" s="66" t="s">
        <v>9</v>
      </c>
      <c r="G4" s="66" t="s">
        <v>176</v>
      </c>
      <c r="H4" s="66" t="s">
        <v>10</v>
      </c>
      <c r="I4" s="66" t="s">
        <v>176</v>
      </c>
      <c r="J4" s="66" t="s">
        <v>11</v>
      </c>
      <c r="K4" s="66" t="s">
        <v>176</v>
      </c>
      <c r="L4" s="66" t="s">
        <v>12</v>
      </c>
      <c r="M4" s="66" t="s">
        <v>176</v>
      </c>
      <c r="N4" s="66" t="s">
        <v>13</v>
      </c>
      <c r="O4" s="66" t="s">
        <v>176</v>
      </c>
      <c r="P4" s="66" t="s">
        <v>14</v>
      </c>
      <c r="Q4" s="66" t="s">
        <v>176</v>
      </c>
    </row>
    <row r="5" spans="1:17" x14ac:dyDescent="0.15">
      <c r="A5" s="65" t="s">
        <v>16</v>
      </c>
      <c r="B5" s="66">
        <v>15</v>
      </c>
      <c r="C5" s="66"/>
      <c r="D5" s="66">
        <v>15</v>
      </c>
      <c r="E5" s="66"/>
      <c r="F5" s="66">
        <v>14</v>
      </c>
      <c r="G5" s="66"/>
      <c r="H5" s="66">
        <v>13</v>
      </c>
      <c r="I5" s="66"/>
      <c r="J5" s="66">
        <v>15</v>
      </c>
      <c r="K5" s="66"/>
      <c r="L5" s="66">
        <v>15</v>
      </c>
      <c r="M5" s="66"/>
      <c r="N5" s="66">
        <v>15</v>
      </c>
      <c r="O5" s="66"/>
      <c r="P5" s="66">
        <v>15</v>
      </c>
      <c r="Q5" s="76"/>
    </row>
    <row r="6" spans="1:17" ht="16" x14ac:dyDescent="0.15">
      <c r="A6" s="65" t="s">
        <v>169</v>
      </c>
      <c r="B6" s="69">
        <v>41</v>
      </c>
      <c r="C6" s="66">
        <v>0.3</v>
      </c>
      <c r="D6" s="66">
        <v>41.12</v>
      </c>
      <c r="E6" s="66">
        <v>0.05</v>
      </c>
      <c r="F6" s="66">
        <v>40.799999999999997</v>
      </c>
      <c r="G6" s="66">
        <v>0.4</v>
      </c>
      <c r="H6" s="66">
        <v>40.71</v>
      </c>
      <c r="I6" s="68">
        <v>0.2</v>
      </c>
      <c r="J6" s="66">
        <v>40.64</v>
      </c>
      <c r="K6" s="66">
        <v>0.28999999999999998</v>
      </c>
      <c r="L6" s="66">
        <v>40.58</v>
      </c>
      <c r="M6" s="66">
        <v>0.14000000000000001</v>
      </c>
      <c r="N6" s="66">
        <v>40.6</v>
      </c>
      <c r="O6" s="66">
        <v>0.4</v>
      </c>
      <c r="P6" s="66">
        <v>40.6</v>
      </c>
      <c r="Q6" s="76">
        <v>0.3</v>
      </c>
    </row>
    <row r="7" spans="1:17" ht="16" x14ac:dyDescent="0.15">
      <c r="A7" s="65" t="s">
        <v>159</v>
      </c>
      <c r="B7" s="66">
        <v>4.2999999999999997E-2</v>
      </c>
      <c r="C7" s="66">
        <v>1.2E-2</v>
      </c>
      <c r="D7" s="66">
        <v>3.4000000000000002E-2</v>
      </c>
      <c r="E7" s="66">
        <v>1.0999999999999999E-2</v>
      </c>
      <c r="F7" s="66">
        <v>3.5999999999999997E-2</v>
      </c>
      <c r="G7" s="66">
        <v>1.0999999999999999E-2</v>
      </c>
      <c r="H7" s="66">
        <v>3.6999999999999998E-2</v>
      </c>
      <c r="I7" s="66">
        <v>1.2999999999999999E-2</v>
      </c>
      <c r="J7" s="66">
        <v>3.2000000000000001E-2</v>
      </c>
      <c r="K7" s="66">
        <v>1.6E-2</v>
      </c>
      <c r="L7" s="66">
        <v>3.7999999999999999E-2</v>
      </c>
      <c r="M7" s="66">
        <v>1.2E-2</v>
      </c>
      <c r="N7" s="66">
        <v>3.5000000000000003E-2</v>
      </c>
      <c r="O7" s="66">
        <v>1.9E-2</v>
      </c>
      <c r="P7" s="66">
        <v>4.2999999999999997E-2</v>
      </c>
      <c r="Q7" s="76">
        <v>1.7999999999999999E-2</v>
      </c>
    </row>
    <row r="8" spans="1:17" ht="16" x14ac:dyDescent="0.15">
      <c r="A8" s="65" t="s">
        <v>160</v>
      </c>
      <c r="B8" s="66">
        <v>3.5000000000000003E-2</v>
      </c>
      <c r="C8" s="66">
        <v>1.4E-2</v>
      </c>
      <c r="D8" s="70">
        <v>0.04</v>
      </c>
      <c r="E8" s="66">
        <v>1.0999999999999999E-2</v>
      </c>
      <c r="F8" s="66">
        <v>2.8000000000000001E-2</v>
      </c>
      <c r="G8" s="66">
        <v>8.9999999999999993E-3</v>
      </c>
      <c r="H8" s="66">
        <v>4.8000000000000001E-2</v>
      </c>
      <c r="I8" s="66">
        <v>2.1999999999999999E-2</v>
      </c>
      <c r="J8" s="66">
        <v>3.5999999999999997E-2</v>
      </c>
      <c r="K8" s="66">
        <v>8.9999999999999993E-3</v>
      </c>
      <c r="L8" s="66">
        <v>3.7999999999999999E-2</v>
      </c>
      <c r="M8" s="66">
        <v>1.4E-2</v>
      </c>
      <c r="N8" s="66">
        <v>4.4999999999999998E-2</v>
      </c>
      <c r="O8" s="66">
        <v>2.3E-2</v>
      </c>
      <c r="P8" s="66">
        <v>4.1000000000000002E-2</v>
      </c>
      <c r="Q8" s="76">
        <v>1.2999999999999999E-2</v>
      </c>
    </row>
    <row r="9" spans="1:17" ht="16" x14ac:dyDescent="0.15">
      <c r="A9" s="65" t="s">
        <v>161</v>
      </c>
      <c r="B9" s="66">
        <v>0.17</v>
      </c>
      <c r="C9" s="66">
        <v>0.03</v>
      </c>
      <c r="D9" s="70">
        <v>0.13</v>
      </c>
      <c r="E9" s="66">
        <v>2.5000000000000001E-2</v>
      </c>
      <c r="F9" s="66">
        <v>0.123</v>
      </c>
      <c r="G9" s="66">
        <v>1.0999999999999999E-2</v>
      </c>
      <c r="H9" s="66">
        <v>0.25</v>
      </c>
      <c r="I9" s="66">
        <v>0.05</v>
      </c>
      <c r="J9" s="66">
        <v>0.114</v>
      </c>
      <c r="K9" s="66">
        <v>2.4E-2</v>
      </c>
      <c r="L9" s="66">
        <v>0.128</v>
      </c>
      <c r="M9" s="66">
        <v>1.7000000000000001E-2</v>
      </c>
      <c r="N9" s="66">
        <v>0.12</v>
      </c>
      <c r="O9" s="66">
        <v>0.06</v>
      </c>
      <c r="P9" s="66">
        <v>9.6000000000000002E-2</v>
      </c>
      <c r="Q9" s="76">
        <v>1.4E-2</v>
      </c>
    </row>
    <row r="10" spans="1:17" x14ac:dyDescent="0.15">
      <c r="A10" s="65" t="s">
        <v>18</v>
      </c>
      <c r="B10" s="66">
        <v>9.8000000000000007</v>
      </c>
      <c r="C10" s="66">
        <v>0.3</v>
      </c>
      <c r="D10" s="66">
        <v>10.5</v>
      </c>
      <c r="E10" s="66">
        <v>0.7</v>
      </c>
      <c r="F10" s="66">
        <v>10.6</v>
      </c>
      <c r="G10" s="66">
        <v>0.3</v>
      </c>
      <c r="H10" s="66">
        <v>10.08</v>
      </c>
      <c r="I10" s="66">
        <v>0.14000000000000001</v>
      </c>
      <c r="J10" s="66">
        <v>10.15</v>
      </c>
      <c r="K10" s="66">
        <v>0.26</v>
      </c>
      <c r="L10" s="66">
        <v>9.69</v>
      </c>
      <c r="M10" s="66">
        <v>0.19</v>
      </c>
      <c r="N10" s="66">
        <v>9.75</v>
      </c>
      <c r="O10" s="66">
        <v>0.18</v>
      </c>
      <c r="P10" s="66">
        <v>8.8000000000000007</v>
      </c>
      <c r="Q10" s="76">
        <v>0.5</v>
      </c>
    </row>
    <row r="11" spans="1:17" x14ac:dyDescent="0.15">
      <c r="A11" s="65" t="s">
        <v>4</v>
      </c>
      <c r="B11" s="66">
        <v>0.113</v>
      </c>
      <c r="C11" s="66">
        <v>1.9E-2</v>
      </c>
      <c r="D11" s="66">
        <v>0.114</v>
      </c>
      <c r="E11" s="66">
        <v>1.4999999999999999E-2</v>
      </c>
      <c r="F11" s="66">
        <v>0.112</v>
      </c>
      <c r="G11" s="66">
        <v>2.1999999999999999E-2</v>
      </c>
      <c r="H11" s="66">
        <v>0.107</v>
      </c>
      <c r="I11" s="66">
        <v>2.9000000000000001E-2</v>
      </c>
      <c r="J11" s="66">
        <v>0.11799999999999999</v>
      </c>
      <c r="K11" s="66">
        <v>1.6E-2</v>
      </c>
      <c r="L11" s="66">
        <v>0.106</v>
      </c>
      <c r="M11" s="66">
        <v>1.4999999999999999E-2</v>
      </c>
      <c r="N11" s="66">
        <v>0.111</v>
      </c>
      <c r="O11" s="66">
        <v>1.4999999999999999E-2</v>
      </c>
      <c r="P11" s="66">
        <v>0.107</v>
      </c>
      <c r="Q11" s="76">
        <v>2.5000000000000001E-2</v>
      </c>
    </row>
    <row r="12" spans="1:17" x14ac:dyDescent="0.15">
      <c r="A12" s="65" t="s">
        <v>5</v>
      </c>
      <c r="B12" s="66">
        <v>49.3</v>
      </c>
      <c r="C12" s="66">
        <v>0.3</v>
      </c>
      <c r="D12" s="66">
        <v>48.3</v>
      </c>
      <c r="E12" s="66">
        <v>0.8</v>
      </c>
      <c r="F12" s="66">
        <v>48.6</v>
      </c>
      <c r="G12" s="66">
        <v>0.5</v>
      </c>
      <c r="H12" s="66">
        <v>49.5</v>
      </c>
      <c r="I12" s="66">
        <v>0.3</v>
      </c>
      <c r="J12" s="66">
        <v>48.8</v>
      </c>
      <c r="K12" s="66">
        <v>0.5</v>
      </c>
      <c r="L12" s="66">
        <v>48.8</v>
      </c>
      <c r="M12" s="66">
        <v>0.3</v>
      </c>
      <c r="N12" s="66">
        <v>49.36</v>
      </c>
      <c r="O12" s="66">
        <v>0.25</v>
      </c>
      <c r="P12" s="69">
        <v>50</v>
      </c>
      <c r="Q12" s="76">
        <v>0.6</v>
      </c>
    </row>
    <row r="13" spans="1:17" x14ac:dyDescent="0.15">
      <c r="A13" s="65" t="s">
        <v>6</v>
      </c>
      <c r="B13" s="66">
        <v>0.19900000000000001</v>
      </c>
      <c r="C13" s="66">
        <v>1.2999999999999999E-2</v>
      </c>
      <c r="D13" s="66">
        <v>0.19600000000000001</v>
      </c>
      <c r="E13" s="66">
        <v>1.9E-2</v>
      </c>
      <c r="F13" s="70">
        <v>0.21</v>
      </c>
      <c r="G13" s="70">
        <v>0.01</v>
      </c>
      <c r="H13" s="66">
        <v>0.189</v>
      </c>
      <c r="I13" s="66">
        <v>1.7000000000000001E-2</v>
      </c>
      <c r="J13" s="66">
        <v>0.19400000000000001</v>
      </c>
      <c r="K13" s="66">
        <v>1.2999999999999999E-2</v>
      </c>
      <c r="L13" s="66">
        <v>0.19500000000000001</v>
      </c>
      <c r="M13" s="66">
        <v>1.4999999999999999E-2</v>
      </c>
      <c r="N13" s="66">
        <v>0.18099999999999999</v>
      </c>
      <c r="O13" s="66">
        <v>1.9E-2</v>
      </c>
      <c r="P13" s="66">
        <v>0.19</v>
      </c>
      <c r="Q13" s="76">
        <v>0.03</v>
      </c>
    </row>
    <row r="14" spans="1:17" x14ac:dyDescent="0.15">
      <c r="A14" s="65" t="s">
        <v>17</v>
      </c>
      <c r="B14" s="66">
        <v>100.66</v>
      </c>
      <c r="C14" s="66"/>
      <c r="D14" s="66">
        <v>100.434</v>
      </c>
      <c r="E14" s="66"/>
      <c r="F14" s="66">
        <v>100.509</v>
      </c>
      <c r="G14" s="66"/>
      <c r="H14" s="66">
        <v>100.92100000000001</v>
      </c>
      <c r="I14" s="66"/>
      <c r="J14" s="66">
        <v>100.084</v>
      </c>
      <c r="K14" s="66"/>
      <c r="L14" s="66">
        <v>99.575000000000003</v>
      </c>
      <c r="M14" s="66"/>
      <c r="N14" s="66">
        <v>100.202</v>
      </c>
      <c r="O14" s="66"/>
      <c r="P14" s="66">
        <v>99.876999999999995</v>
      </c>
      <c r="Q14" s="76"/>
    </row>
    <row r="15" spans="1:17" x14ac:dyDescent="0.15">
      <c r="A15" s="37"/>
      <c r="B15" s="67"/>
      <c r="C15" s="67"/>
      <c r="D15" s="67"/>
      <c r="E15" s="67"/>
      <c r="F15" s="67"/>
      <c r="G15" s="67"/>
      <c r="H15" s="67"/>
      <c r="I15" s="67"/>
      <c r="J15" s="67"/>
      <c r="K15" s="67"/>
      <c r="L15" s="67"/>
      <c r="M15" s="67"/>
      <c r="N15" s="67"/>
      <c r="O15" s="67"/>
      <c r="P15" s="67"/>
      <c r="Q15" s="76"/>
    </row>
    <row r="16" spans="1:17" x14ac:dyDescent="0.15">
      <c r="A16" s="65" t="s">
        <v>19</v>
      </c>
      <c r="B16" s="70">
        <v>0.9</v>
      </c>
      <c r="C16" s="66">
        <v>3.0000000000000001E-3</v>
      </c>
      <c r="D16" s="66">
        <v>0.89100000000000001</v>
      </c>
      <c r="E16" s="66">
        <v>8.0000000000000002E-3</v>
      </c>
      <c r="F16" s="66">
        <v>0.89100000000000001</v>
      </c>
      <c r="G16" s="66">
        <v>4.0000000000000001E-3</v>
      </c>
      <c r="H16" s="66">
        <v>0.89700000000000002</v>
      </c>
      <c r="I16" s="66">
        <v>2E-3</v>
      </c>
      <c r="J16" s="66">
        <v>0.89600000000000002</v>
      </c>
      <c r="K16" s="66">
        <v>3.0000000000000001E-3</v>
      </c>
      <c r="L16" s="70">
        <v>0.9</v>
      </c>
      <c r="M16" s="66">
        <v>2E-3</v>
      </c>
      <c r="N16" s="70">
        <v>0.9</v>
      </c>
      <c r="O16" s="66">
        <v>2E-3</v>
      </c>
      <c r="P16" s="70">
        <v>0.91</v>
      </c>
      <c r="Q16" s="76">
        <v>6.0000000000000001E-3</v>
      </c>
    </row>
    <row r="17" spans="1:16" x14ac:dyDescent="0.15">
      <c r="B17" s="37"/>
      <c r="C17" s="37"/>
      <c r="D17" s="37"/>
      <c r="E17" s="37"/>
      <c r="F17" s="37"/>
      <c r="G17" s="37"/>
      <c r="H17" s="37"/>
      <c r="I17" s="37"/>
      <c r="J17" s="37"/>
      <c r="K17" s="37"/>
      <c r="L17" s="37"/>
      <c r="M17" s="37"/>
      <c r="N17" s="37"/>
      <c r="O17" s="37"/>
      <c r="P17" s="37"/>
    </row>
    <row r="18" spans="1:16" x14ac:dyDescent="0.15">
      <c r="A18" s="75" t="s">
        <v>158</v>
      </c>
    </row>
    <row r="19" spans="1:16" x14ac:dyDescent="0.15">
      <c r="A19" s="74" t="s">
        <v>177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workbookViewId="0">
      <selection sqref="A1:A2"/>
    </sheetView>
  </sheetViews>
  <sheetFormatPr baseColWidth="10" defaultColWidth="8.83203125" defaultRowHeight="14" x14ac:dyDescent="0.15"/>
  <cols>
    <col min="1" max="1" width="11.1640625" customWidth="1"/>
    <col min="2" max="2" width="10.83203125" bestFit="1" customWidth="1"/>
    <col min="3" max="3" width="6.83203125" bestFit="1" customWidth="1"/>
    <col min="4" max="4" width="11" bestFit="1" customWidth="1"/>
    <col min="5" max="5" width="6.83203125" bestFit="1" customWidth="1"/>
    <col min="6" max="6" width="12.33203125" bestFit="1" customWidth="1"/>
    <col min="7" max="7" width="6.83203125" bestFit="1" customWidth="1"/>
    <col min="8" max="8" width="9.33203125" bestFit="1" customWidth="1"/>
    <col min="9" max="9" width="6.83203125" bestFit="1" customWidth="1"/>
    <col min="10" max="10" width="11.6640625" bestFit="1" customWidth="1"/>
    <col min="11" max="11" width="6.83203125" bestFit="1" customWidth="1"/>
    <col min="12" max="12" width="10.33203125" bestFit="1" customWidth="1"/>
    <col min="13" max="13" width="6.83203125" bestFit="1" customWidth="1"/>
    <col min="14" max="14" width="11.6640625" bestFit="1" customWidth="1"/>
    <col min="15" max="15" width="6.83203125" bestFit="1" customWidth="1"/>
    <col min="16" max="16" width="10.1640625" bestFit="1" customWidth="1"/>
    <col min="17" max="17" width="6.83203125" bestFit="1" customWidth="1"/>
  </cols>
  <sheetData>
    <row r="1" spans="1:17" ht="16" x14ac:dyDescent="0.15">
      <c r="A1" s="81" t="s">
        <v>178</v>
      </c>
    </row>
    <row r="2" spans="1:17" ht="16" x14ac:dyDescent="0.15">
      <c r="A2" s="81" t="s">
        <v>179</v>
      </c>
    </row>
    <row r="3" spans="1:17" x14ac:dyDescent="0.15">
      <c r="A3" s="10" t="s">
        <v>175</v>
      </c>
    </row>
    <row r="4" spans="1:17" x14ac:dyDescent="0.15">
      <c r="A4" s="65" t="s">
        <v>15</v>
      </c>
      <c r="B4" s="66" t="s">
        <v>7</v>
      </c>
      <c r="C4" s="66" t="s">
        <v>176</v>
      </c>
      <c r="D4" s="66" t="s">
        <v>8</v>
      </c>
      <c r="E4" s="66" t="s">
        <v>176</v>
      </c>
      <c r="F4" s="66" t="s">
        <v>9</v>
      </c>
      <c r="G4" s="66" t="s">
        <v>176</v>
      </c>
      <c r="H4" s="66" t="s">
        <v>10</v>
      </c>
      <c r="I4" s="66" t="s">
        <v>176</v>
      </c>
      <c r="J4" s="66" t="s">
        <v>11</v>
      </c>
      <c r="K4" s="66" t="s">
        <v>176</v>
      </c>
      <c r="L4" s="66" t="s">
        <v>12</v>
      </c>
      <c r="M4" s="66" t="s">
        <v>176</v>
      </c>
      <c r="N4" s="66" t="s">
        <v>13</v>
      </c>
      <c r="O4" s="66" t="s">
        <v>176</v>
      </c>
      <c r="P4" s="66" t="s">
        <v>14</v>
      </c>
      <c r="Q4" s="66" t="s">
        <v>176</v>
      </c>
    </row>
    <row r="5" spans="1:17" x14ac:dyDescent="0.15">
      <c r="A5" s="65" t="s">
        <v>16</v>
      </c>
      <c r="B5" s="66">
        <v>13</v>
      </c>
      <c r="C5" s="66"/>
      <c r="D5" s="66">
        <v>12</v>
      </c>
      <c r="E5" s="66"/>
      <c r="F5" s="66">
        <v>15</v>
      </c>
      <c r="G5" s="66"/>
      <c r="H5" s="66">
        <v>10</v>
      </c>
      <c r="I5" s="66"/>
      <c r="J5" s="66">
        <v>15</v>
      </c>
      <c r="K5" s="66"/>
      <c r="L5" s="66">
        <v>15</v>
      </c>
      <c r="M5" s="66"/>
      <c r="N5" s="66">
        <v>15</v>
      </c>
      <c r="O5" s="66"/>
      <c r="P5" s="66">
        <v>14</v>
      </c>
      <c r="Q5" s="76"/>
    </row>
    <row r="6" spans="1:17" ht="16" x14ac:dyDescent="0.15">
      <c r="A6" s="65" t="s">
        <v>169</v>
      </c>
      <c r="B6" s="69">
        <v>56</v>
      </c>
      <c r="C6" s="66">
        <v>0.8</v>
      </c>
      <c r="D6" s="69">
        <v>56</v>
      </c>
      <c r="E6" s="66">
        <v>0.5</v>
      </c>
      <c r="F6" s="66">
        <v>56.5</v>
      </c>
      <c r="G6" s="66">
        <v>0.3</v>
      </c>
      <c r="H6" s="66">
        <v>55.9</v>
      </c>
      <c r="I6" s="66">
        <v>0.4</v>
      </c>
      <c r="J6" s="66">
        <v>56.2</v>
      </c>
      <c r="K6" s="66">
        <v>0.6</v>
      </c>
      <c r="L6" s="66">
        <v>54.9</v>
      </c>
      <c r="M6" s="66">
        <v>0.6</v>
      </c>
      <c r="N6" s="66">
        <v>55.5</v>
      </c>
      <c r="O6" s="66">
        <v>0.6</v>
      </c>
      <c r="P6" s="66">
        <v>56.2</v>
      </c>
      <c r="Q6" s="76">
        <v>0.5</v>
      </c>
    </row>
    <row r="7" spans="1:17" ht="16" x14ac:dyDescent="0.15">
      <c r="A7" s="65" t="s">
        <v>159</v>
      </c>
      <c r="B7" s="66">
        <v>0.45</v>
      </c>
      <c r="C7" s="66">
        <v>0.04</v>
      </c>
      <c r="D7" s="66">
        <v>0.47</v>
      </c>
      <c r="E7" s="66">
        <v>0.04</v>
      </c>
      <c r="F7" s="66">
        <v>0.45</v>
      </c>
      <c r="G7" s="66">
        <v>0.06</v>
      </c>
      <c r="H7" s="66">
        <v>0.47899999999999998</v>
      </c>
      <c r="I7" s="70">
        <v>0.02</v>
      </c>
      <c r="J7" s="66">
        <v>0.41</v>
      </c>
      <c r="K7" s="66">
        <v>0.05</v>
      </c>
      <c r="L7" s="66">
        <v>0.43</v>
      </c>
      <c r="M7" s="66">
        <v>0.03</v>
      </c>
      <c r="N7" s="66">
        <v>0.43</v>
      </c>
      <c r="O7" s="66">
        <v>0.04</v>
      </c>
      <c r="P7" s="66">
        <v>0.42399999999999999</v>
      </c>
      <c r="Q7" s="76">
        <v>2.7E-2</v>
      </c>
    </row>
    <row r="8" spans="1:17" ht="16" x14ac:dyDescent="0.15">
      <c r="A8" s="65" t="s">
        <v>160</v>
      </c>
      <c r="B8" s="66">
        <v>1.8</v>
      </c>
      <c r="C8" s="66">
        <v>0.5</v>
      </c>
      <c r="D8" s="66">
        <v>2.5</v>
      </c>
      <c r="E8" s="66">
        <v>0.5</v>
      </c>
      <c r="F8" s="66">
        <v>2.14</v>
      </c>
      <c r="G8" s="66">
        <v>0.27</v>
      </c>
      <c r="H8" s="66">
        <v>2.36</v>
      </c>
      <c r="I8" s="66">
        <v>0.11</v>
      </c>
      <c r="J8" s="66">
        <v>1.5</v>
      </c>
      <c r="K8" s="66">
        <v>0.4</v>
      </c>
      <c r="L8" s="66">
        <v>1.55</v>
      </c>
      <c r="M8" s="66">
        <v>0.17</v>
      </c>
      <c r="N8" s="66">
        <v>2.1</v>
      </c>
      <c r="O8" s="66">
        <v>0.4</v>
      </c>
      <c r="P8" s="66">
        <v>2.2000000000000002</v>
      </c>
      <c r="Q8" s="76">
        <v>0.4</v>
      </c>
    </row>
    <row r="9" spans="1:17" ht="16" x14ac:dyDescent="0.15">
      <c r="A9" s="65" t="s">
        <v>161</v>
      </c>
      <c r="B9" s="68">
        <v>0.8</v>
      </c>
      <c r="C9" s="66">
        <v>0.15</v>
      </c>
      <c r="D9" s="66">
        <v>0.78</v>
      </c>
      <c r="E9" s="66">
        <v>0.12</v>
      </c>
      <c r="F9" s="66">
        <v>0.76</v>
      </c>
      <c r="G9" s="66">
        <v>0.15</v>
      </c>
      <c r="H9" s="66">
        <v>0.95</v>
      </c>
      <c r="I9" s="66">
        <v>0.09</v>
      </c>
      <c r="J9" s="66">
        <v>0.76</v>
      </c>
      <c r="K9" s="66">
        <v>0.18</v>
      </c>
      <c r="L9" s="68">
        <v>0.8</v>
      </c>
      <c r="M9" s="66">
        <v>0.13</v>
      </c>
      <c r="N9" s="66">
        <v>0.74</v>
      </c>
      <c r="O9" s="66">
        <v>0.15</v>
      </c>
      <c r="P9" s="66">
        <v>0.72</v>
      </c>
      <c r="Q9" s="76">
        <v>0.14000000000000001</v>
      </c>
    </row>
    <row r="10" spans="1:17" x14ac:dyDescent="0.15">
      <c r="A10" s="65" t="s">
        <v>18</v>
      </c>
      <c r="B10" s="66">
        <v>5.96</v>
      </c>
      <c r="C10" s="66">
        <v>0.13</v>
      </c>
      <c r="D10" s="66">
        <v>5.6</v>
      </c>
      <c r="E10" s="66">
        <v>0.6</v>
      </c>
      <c r="F10" s="66">
        <v>5.7</v>
      </c>
      <c r="G10" s="66">
        <v>0.5</v>
      </c>
      <c r="H10" s="66">
        <v>4.5</v>
      </c>
      <c r="I10" s="66">
        <v>0.5</v>
      </c>
      <c r="J10" s="66">
        <v>5.9</v>
      </c>
      <c r="K10" s="66">
        <v>0.7</v>
      </c>
      <c r="L10" s="66">
        <v>6.26</v>
      </c>
      <c r="M10" s="66">
        <v>0.09</v>
      </c>
      <c r="N10" s="66">
        <v>5.3</v>
      </c>
      <c r="O10" s="66">
        <v>0.5</v>
      </c>
      <c r="P10" s="66">
        <v>4.8</v>
      </c>
      <c r="Q10" s="76">
        <v>0.5</v>
      </c>
    </row>
    <row r="11" spans="1:17" x14ac:dyDescent="0.15">
      <c r="A11" s="65" t="s">
        <v>4</v>
      </c>
      <c r="B11" s="66">
        <v>0.104</v>
      </c>
      <c r="C11" s="66">
        <v>1.9E-2</v>
      </c>
      <c r="D11" s="66">
        <v>9.5000000000000001E-2</v>
      </c>
      <c r="E11" s="66">
        <v>1.9E-2</v>
      </c>
      <c r="F11" s="66">
        <v>0.10299999999999999</v>
      </c>
      <c r="G11" s="66">
        <v>1.9E-2</v>
      </c>
      <c r="H11" s="66">
        <v>0.10100000000000001</v>
      </c>
      <c r="I11" s="66">
        <v>1.4999999999999999E-2</v>
      </c>
      <c r="J11" s="66">
        <v>9.4E-2</v>
      </c>
      <c r="K11" s="66">
        <v>2.4E-2</v>
      </c>
      <c r="L11" s="66">
        <v>9.9000000000000005E-2</v>
      </c>
      <c r="M11" s="66">
        <v>2.4E-2</v>
      </c>
      <c r="N11" s="66">
        <v>0.104</v>
      </c>
      <c r="O11" s="66">
        <v>1.2999999999999999E-2</v>
      </c>
      <c r="P11" s="66">
        <v>9.9000000000000005E-2</v>
      </c>
      <c r="Q11" s="76">
        <v>2.1000000000000001E-2</v>
      </c>
    </row>
    <row r="12" spans="1:17" x14ac:dyDescent="0.15">
      <c r="A12" s="65" t="s">
        <v>5</v>
      </c>
      <c r="B12" s="66">
        <v>33.9</v>
      </c>
      <c r="C12" s="66">
        <v>0.3</v>
      </c>
      <c r="D12" s="66">
        <v>33.6</v>
      </c>
      <c r="E12" s="66">
        <v>0.6</v>
      </c>
      <c r="F12" s="66">
        <v>33.9</v>
      </c>
      <c r="G12" s="66">
        <v>0.7</v>
      </c>
      <c r="H12" s="66">
        <v>35.5</v>
      </c>
      <c r="I12" s="66">
        <v>0.5</v>
      </c>
      <c r="J12" s="66">
        <v>33.700000000000003</v>
      </c>
      <c r="K12" s="66">
        <v>0.6</v>
      </c>
      <c r="L12" s="66">
        <v>33.200000000000003</v>
      </c>
      <c r="M12" s="66">
        <v>0.5</v>
      </c>
      <c r="N12" s="66">
        <v>34.4</v>
      </c>
      <c r="O12" s="66">
        <v>0.5</v>
      </c>
      <c r="P12" s="66">
        <v>34.799999999999997</v>
      </c>
      <c r="Q12" s="76">
        <v>0.5</v>
      </c>
    </row>
    <row r="13" spans="1:17" x14ac:dyDescent="0.15">
      <c r="A13" s="65" t="s">
        <v>6</v>
      </c>
      <c r="B13" s="66">
        <v>1.34</v>
      </c>
      <c r="C13" s="66">
        <v>0.05</v>
      </c>
      <c r="D13" s="66">
        <v>1.37</v>
      </c>
      <c r="E13" s="66">
        <v>0.11</v>
      </c>
      <c r="F13" s="66">
        <v>1.38</v>
      </c>
      <c r="G13" s="66">
        <v>0.15</v>
      </c>
      <c r="H13" s="66">
        <v>1.51</v>
      </c>
      <c r="I13" s="66">
        <v>7.0000000000000007E-2</v>
      </c>
      <c r="J13" s="66">
        <v>1.39</v>
      </c>
      <c r="K13" s="66">
        <v>0.05</v>
      </c>
      <c r="L13" s="68">
        <v>1.3</v>
      </c>
      <c r="M13" s="66">
        <v>0.05</v>
      </c>
      <c r="N13" s="66">
        <v>1.21</v>
      </c>
      <c r="O13" s="66">
        <v>0.05</v>
      </c>
      <c r="P13" s="66">
        <v>1.27</v>
      </c>
      <c r="Q13" s="76">
        <v>0.06</v>
      </c>
    </row>
    <row r="14" spans="1:17" ht="16" x14ac:dyDescent="0.15">
      <c r="A14" s="65" t="s">
        <v>170</v>
      </c>
      <c r="B14" s="66">
        <v>2.1000000000000001E-2</v>
      </c>
      <c r="C14" s="66">
        <v>2.5000000000000001E-2</v>
      </c>
      <c r="D14" s="66">
        <v>0.05</v>
      </c>
      <c r="E14" s="66">
        <v>0.09</v>
      </c>
      <c r="F14" s="67"/>
      <c r="G14" s="67"/>
      <c r="H14" s="66">
        <v>7.0000000000000001E-3</v>
      </c>
      <c r="I14" s="66">
        <v>8.9999999999999993E-3</v>
      </c>
      <c r="J14" s="66">
        <v>2.3E-2</v>
      </c>
      <c r="K14" s="66">
        <v>1.4999999999999999E-2</v>
      </c>
      <c r="L14" s="66">
        <v>2.9000000000000001E-2</v>
      </c>
      <c r="M14" s="66">
        <v>1.2E-2</v>
      </c>
      <c r="N14" s="66">
        <v>2.3E-2</v>
      </c>
      <c r="O14" s="66">
        <v>1.7999999999999999E-2</v>
      </c>
      <c r="P14" s="66">
        <v>1.6E-2</v>
      </c>
      <c r="Q14" s="76">
        <v>2E-3</v>
      </c>
    </row>
    <row r="15" spans="1:17" x14ac:dyDescent="0.15">
      <c r="A15" s="65" t="s">
        <v>17</v>
      </c>
      <c r="B15" s="66">
        <v>100.4</v>
      </c>
      <c r="C15" s="66"/>
      <c r="D15" s="66">
        <v>100.5</v>
      </c>
      <c r="E15" s="66"/>
      <c r="F15" s="66">
        <v>100.9</v>
      </c>
      <c r="G15" s="66"/>
      <c r="H15" s="66">
        <v>101.3</v>
      </c>
      <c r="I15" s="66"/>
      <c r="J15" s="66">
        <v>100</v>
      </c>
      <c r="K15" s="66"/>
      <c r="L15" s="66">
        <v>98.6</v>
      </c>
      <c r="M15" s="66"/>
      <c r="N15" s="66">
        <v>99.8</v>
      </c>
      <c r="O15" s="66"/>
      <c r="P15" s="66">
        <v>100.5</v>
      </c>
      <c r="Q15" s="76"/>
    </row>
    <row r="16" spans="1:17" x14ac:dyDescent="0.15">
      <c r="A16" s="37"/>
      <c r="B16" s="67"/>
      <c r="C16" s="67"/>
      <c r="D16" s="67"/>
      <c r="E16" s="67"/>
      <c r="F16" s="67"/>
      <c r="G16" s="67"/>
      <c r="H16" s="67"/>
      <c r="I16" s="67"/>
      <c r="J16" s="67"/>
      <c r="K16" s="67"/>
      <c r="L16" s="67"/>
      <c r="M16" s="67"/>
      <c r="N16" s="67"/>
      <c r="O16" s="67"/>
      <c r="P16" s="67"/>
      <c r="Q16" s="76"/>
    </row>
    <row r="17" spans="1:17" x14ac:dyDescent="0.15">
      <c r="A17" s="65"/>
      <c r="B17" s="66">
        <v>7.3000000000000001E-3</v>
      </c>
      <c r="C17" s="66">
        <v>2.9999999999999997E-4</v>
      </c>
      <c r="D17" s="66">
        <v>6.4999999999999997E-3</v>
      </c>
      <c r="E17" s="66">
        <v>1.5E-3</v>
      </c>
      <c r="F17" s="66">
        <v>6.7000000000000002E-3</v>
      </c>
      <c r="G17" s="66">
        <v>1.1999999999999999E-3</v>
      </c>
      <c r="H17" s="79">
        <v>4.0000000000000001E-3</v>
      </c>
      <c r="I17" s="66">
        <v>8.9999999999999998E-4</v>
      </c>
      <c r="J17" s="66">
        <v>7.3000000000000001E-3</v>
      </c>
      <c r="K17" s="66">
        <v>1.9E-3</v>
      </c>
      <c r="L17" s="66">
        <v>8.3999999999999995E-3</v>
      </c>
      <c r="M17" s="66">
        <v>2.9999999999999997E-4</v>
      </c>
      <c r="N17" s="66">
        <v>5.7999999999999996E-3</v>
      </c>
      <c r="O17" s="66">
        <v>1.1000000000000001E-3</v>
      </c>
      <c r="P17" s="66">
        <v>4.7000000000000002E-3</v>
      </c>
      <c r="Q17" s="76">
        <v>1.1000000000000001E-3</v>
      </c>
    </row>
    <row r="18" spans="1:17" x14ac:dyDescent="0.15">
      <c r="A18" s="37"/>
      <c r="B18" s="67"/>
      <c r="C18" s="67"/>
      <c r="D18" s="67"/>
      <c r="E18" s="67"/>
      <c r="F18" s="67"/>
      <c r="G18" s="67"/>
      <c r="H18" s="67"/>
      <c r="I18" s="67"/>
      <c r="J18" s="67"/>
      <c r="K18" s="67"/>
      <c r="L18" s="67"/>
      <c r="M18" s="67"/>
      <c r="N18" s="67"/>
      <c r="O18" s="67"/>
      <c r="P18" s="67"/>
      <c r="Q18" s="76"/>
    </row>
    <row r="19" spans="1:17" x14ac:dyDescent="0.15">
      <c r="A19" s="75" t="s">
        <v>158</v>
      </c>
    </row>
    <row r="20" spans="1:17" x14ac:dyDescent="0.15">
      <c r="A20" s="74" t="s">
        <v>177</v>
      </c>
    </row>
  </sheetData>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2"/>
  <sheetViews>
    <sheetView workbookViewId="0">
      <selection activeCell="F1" sqref="F1:M1"/>
    </sheetView>
  </sheetViews>
  <sheetFormatPr baseColWidth="10" defaultColWidth="9" defaultRowHeight="14" x14ac:dyDescent="0.15"/>
  <cols>
    <col min="1" max="1" width="15" style="39" bestFit="1" customWidth="1"/>
    <col min="2" max="2" width="16.1640625" style="39" bestFit="1" customWidth="1"/>
    <col min="3" max="3" width="15.6640625" style="39" bestFit="1" customWidth="1"/>
    <col min="4" max="4" width="16.1640625" style="39" customWidth="1"/>
    <col min="5" max="5" width="15.6640625" style="39" bestFit="1" customWidth="1"/>
    <col min="6" max="13" width="9" style="39"/>
    <col min="14" max="14" width="11.1640625" style="39" customWidth="1"/>
    <col min="15" max="15" width="9" style="39"/>
    <col min="16" max="16" width="11.6640625" style="39" customWidth="1"/>
    <col min="17" max="17" width="12.5" style="39" customWidth="1"/>
    <col min="18" max="23" width="9" style="39"/>
    <col min="24" max="25" width="7.6640625" style="39" customWidth="1"/>
    <col min="26" max="28" width="7.1640625" style="39" customWidth="1"/>
    <col min="29" max="29" width="7.6640625" style="39" customWidth="1"/>
    <col min="30" max="30" width="7.5" style="39" customWidth="1"/>
    <col min="31" max="32" width="8" style="39" customWidth="1"/>
    <col min="33" max="40" width="9" style="39"/>
    <col min="41" max="41" width="9.1640625" style="39" customWidth="1"/>
    <col min="42" max="16384" width="9" style="39"/>
  </cols>
  <sheetData>
    <row r="1" spans="1:44" ht="16" x14ac:dyDescent="0.2">
      <c r="A1" s="10" t="s">
        <v>156</v>
      </c>
      <c r="F1" s="81" t="s">
        <v>178</v>
      </c>
      <c r="G1" s="1"/>
      <c r="H1" s="1"/>
      <c r="I1" s="1"/>
      <c r="J1" s="1"/>
      <c r="K1" s="1"/>
      <c r="L1" s="1"/>
      <c r="M1" s="81" t="s">
        <v>179</v>
      </c>
    </row>
    <row r="2" spans="1:44" x14ac:dyDescent="0.15">
      <c r="G2" s="37" t="s">
        <v>142</v>
      </c>
      <c r="P2" t="s">
        <v>135</v>
      </c>
      <c r="Q2"/>
      <c r="AR2" s="37"/>
    </row>
    <row r="3" spans="1:44" ht="58" x14ac:dyDescent="0.15">
      <c r="A3" s="39" t="s">
        <v>62</v>
      </c>
      <c r="B3" s="39" t="s">
        <v>113</v>
      </c>
      <c r="C3" s="39" t="s">
        <v>91</v>
      </c>
      <c r="D3" s="40" t="s">
        <v>92</v>
      </c>
      <c r="E3" s="39" t="s">
        <v>93</v>
      </c>
      <c r="G3" s="39" t="s">
        <v>0</v>
      </c>
      <c r="H3" s="39" t="s">
        <v>2</v>
      </c>
      <c r="I3" s="39" t="s">
        <v>1</v>
      </c>
      <c r="J3" s="39" t="s">
        <v>94</v>
      </c>
      <c r="K3" s="39" t="s">
        <v>3</v>
      </c>
      <c r="L3" s="39" t="s">
        <v>5</v>
      </c>
      <c r="N3" s="44" t="s">
        <v>151</v>
      </c>
      <c r="P3" s="44" t="s">
        <v>115</v>
      </c>
      <c r="Q3" s="44" t="s">
        <v>116</v>
      </c>
      <c r="R3" s="47" t="s">
        <v>117</v>
      </c>
      <c r="S3" s="40" t="s">
        <v>118</v>
      </c>
      <c r="T3" s="40" t="s">
        <v>119</v>
      </c>
      <c r="U3" s="40" t="s">
        <v>120</v>
      </c>
      <c r="V3" s="47" t="s">
        <v>19</v>
      </c>
      <c r="X3" s="40" t="s">
        <v>121</v>
      </c>
      <c r="Y3" s="40" t="s">
        <v>122</v>
      </c>
      <c r="Z3" s="40" t="s">
        <v>123</v>
      </c>
      <c r="AA3" s="40" t="s">
        <v>124</v>
      </c>
      <c r="AB3" s="40" t="s">
        <v>125</v>
      </c>
      <c r="AC3" s="40" t="s">
        <v>126</v>
      </c>
      <c r="AD3" s="40" t="s">
        <v>127</v>
      </c>
      <c r="AE3" s="40" t="s">
        <v>128</v>
      </c>
      <c r="AF3" s="40" t="s">
        <v>20</v>
      </c>
      <c r="AH3" s="40" t="s">
        <v>129</v>
      </c>
      <c r="AI3" s="40" t="s">
        <v>130</v>
      </c>
      <c r="AJ3" s="40" t="s">
        <v>132</v>
      </c>
      <c r="AK3" s="40" t="s">
        <v>131</v>
      </c>
      <c r="AL3" s="40" t="s">
        <v>133</v>
      </c>
      <c r="AM3" s="40" t="s">
        <v>134</v>
      </c>
      <c r="AO3" s="44" t="s">
        <v>136</v>
      </c>
      <c r="AQ3" s="47" t="s">
        <v>138</v>
      </c>
      <c r="AR3" s="37" t="s">
        <v>137</v>
      </c>
    </row>
    <row r="4" spans="1:44" x14ac:dyDescent="0.15">
      <c r="A4" s="37" t="s">
        <v>149</v>
      </c>
      <c r="D4" s="40"/>
      <c r="N4" s="44"/>
      <c r="P4" s="44"/>
      <c r="Q4" s="44"/>
      <c r="R4" s="47"/>
      <c r="S4" s="40"/>
      <c r="T4" s="40"/>
      <c r="U4" s="40"/>
      <c r="V4" s="47"/>
      <c r="X4" s="40"/>
      <c r="Y4" s="40"/>
      <c r="Z4" s="40"/>
      <c r="AA4" s="40"/>
      <c r="AB4" s="40"/>
      <c r="AC4" s="40"/>
      <c r="AD4" s="40"/>
      <c r="AE4" s="40"/>
      <c r="AF4" s="40"/>
      <c r="AH4" s="40"/>
      <c r="AI4" s="40"/>
      <c r="AJ4" s="40"/>
      <c r="AK4" s="40"/>
      <c r="AL4" s="40"/>
      <c r="AM4" s="40"/>
      <c r="AO4" s="44"/>
      <c r="AQ4" s="47"/>
      <c r="AR4" s="37"/>
    </row>
    <row r="5" spans="1:44" x14ac:dyDescent="0.15">
      <c r="A5" s="41" t="s">
        <v>7</v>
      </c>
      <c r="B5" s="39">
        <v>-1.870000000000001</v>
      </c>
      <c r="C5" s="39">
        <v>1225</v>
      </c>
      <c r="D5" s="39" t="s">
        <v>95</v>
      </c>
      <c r="E5" s="39" t="s">
        <v>96</v>
      </c>
      <c r="G5" s="42">
        <v>3.60067</v>
      </c>
      <c r="H5" s="42">
        <v>17.215399999999999</v>
      </c>
      <c r="I5" s="42">
        <v>45.802999999999997</v>
      </c>
      <c r="J5" s="42">
        <v>3.79169</v>
      </c>
      <c r="K5" s="42">
        <v>13.7773</v>
      </c>
      <c r="L5" s="42">
        <v>15.8119</v>
      </c>
      <c r="M5" s="42"/>
      <c r="N5" s="39">
        <v>3.9300000000000003E-3</v>
      </c>
      <c r="P5" s="45"/>
    </row>
    <row r="6" spans="1:44" x14ac:dyDescent="0.15">
      <c r="A6" s="41" t="s">
        <v>8</v>
      </c>
      <c r="B6" s="39">
        <v>-1.0400000000000009</v>
      </c>
      <c r="C6" s="39">
        <v>1209</v>
      </c>
      <c r="D6" s="39" t="s">
        <v>96</v>
      </c>
      <c r="E6" s="39" t="s">
        <v>96</v>
      </c>
      <c r="G6" s="42">
        <v>4.0405499999999996</v>
      </c>
      <c r="H6" s="42">
        <v>17.008800000000001</v>
      </c>
      <c r="I6" s="42">
        <v>41.458500000000001</v>
      </c>
      <c r="J6" s="42">
        <v>7.03376</v>
      </c>
      <c r="K6" s="42">
        <v>15.6927</v>
      </c>
      <c r="L6" s="42">
        <v>14.765700000000001</v>
      </c>
      <c r="M6" s="42"/>
      <c r="N6" s="39">
        <v>1.38E-2</v>
      </c>
      <c r="P6" s="46"/>
    </row>
    <row r="7" spans="1:44" x14ac:dyDescent="0.15">
      <c r="A7" s="41" t="s">
        <v>9</v>
      </c>
      <c r="B7" s="39">
        <v>-0.49000000000000021</v>
      </c>
      <c r="C7" s="39">
        <v>1220</v>
      </c>
      <c r="D7" s="39" t="s">
        <v>96</v>
      </c>
      <c r="E7" s="39" t="s">
        <v>97</v>
      </c>
      <c r="G7" s="42">
        <v>3.9024399999999999</v>
      </c>
      <c r="H7" s="42">
        <v>17.377099999999999</v>
      </c>
      <c r="I7" s="42">
        <v>39.8063</v>
      </c>
      <c r="J7" s="42">
        <v>9.05091</v>
      </c>
      <c r="K7" s="42">
        <v>14.161099999999999</v>
      </c>
      <c r="L7" s="42">
        <v>15.7021</v>
      </c>
      <c r="M7" s="42"/>
      <c r="N7" s="39">
        <v>2.07E-2</v>
      </c>
      <c r="P7" s="46">
        <v>1212</v>
      </c>
      <c r="Q7" s="39">
        <v>-8.6579999999999995</v>
      </c>
      <c r="R7" s="42">
        <v>40.1813</v>
      </c>
      <c r="S7" s="42">
        <v>13.2684</v>
      </c>
      <c r="T7" s="42">
        <v>46.242199999999997</v>
      </c>
      <c r="U7" s="42">
        <v>0.308203</v>
      </c>
      <c r="V7" s="42">
        <f>(T7/40.31)/((T7/40.31)+(S7/71.85))</f>
        <v>0.86134288375417478</v>
      </c>
      <c r="W7" s="42"/>
      <c r="X7" s="42">
        <v>55.852400000000003</v>
      </c>
      <c r="Y7" s="42">
        <v>0.190967</v>
      </c>
      <c r="Z7" s="42">
        <v>1.98278</v>
      </c>
      <c r="AA7" s="42">
        <v>0.40603299999999998</v>
      </c>
      <c r="AB7" s="42">
        <v>8.3919999999999995</v>
      </c>
      <c r="AC7" s="42">
        <v>31.920999999999999</v>
      </c>
      <c r="AD7" s="42">
        <v>1.23804</v>
      </c>
      <c r="AE7" s="42">
        <v>1.66988E-2</v>
      </c>
      <c r="AF7" s="42">
        <v>1.5002801037256742E-2</v>
      </c>
      <c r="AG7" s="42"/>
      <c r="AH7" s="42">
        <v>4.0526200000000001</v>
      </c>
      <c r="AI7" s="42">
        <v>17.561699999999998</v>
      </c>
      <c r="AJ7" s="42">
        <v>39.068199999999997</v>
      </c>
      <c r="AK7" s="42">
        <v>9.2332300000000007</v>
      </c>
      <c r="AL7" s="42">
        <v>14.494400000000001</v>
      </c>
      <c r="AM7" s="42">
        <v>15.5899</v>
      </c>
      <c r="AO7" s="49">
        <v>2.2019799999999999E-2</v>
      </c>
      <c r="AQ7" s="61">
        <v>-7.4674172968840864</v>
      </c>
      <c r="AR7" s="61">
        <v>0.69574113829080986</v>
      </c>
    </row>
    <row r="8" spans="1:44" x14ac:dyDescent="0.15">
      <c r="A8" s="41" t="s">
        <v>10</v>
      </c>
      <c r="B8" s="39">
        <v>-0.11000000000000121</v>
      </c>
      <c r="C8" s="39">
        <v>1225</v>
      </c>
      <c r="D8" s="39" t="s">
        <v>96</v>
      </c>
      <c r="E8" s="39" t="s">
        <v>96</v>
      </c>
      <c r="G8" s="42">
        <v>3.8533400000000002</v>
      </c>
      <c r="H8" s="42">
        <v>16.589300000000001</v>
      </c>
      <c r="I8" s="42">
        <v>38.315399999999997</v>
      </c>
      <c r="J8" s="42">
        <v>11.453900000000001</v>
      </c>
      <c r="K8" s="42">
        <v>14.3309</v>
      </c>
      <c r="L8" s="42">
        <v>15.457100000000001</v>
      </c>
      <c r="M8" s="42"/>
      <c r="N8" s="51">
        <v>3.1E-2</v>
      </c>
      <c r="P8" s="46"/>
      <c r="R8" s="42"/>
      <c r="S8" s="42"/>
      <c r="T8" s="42"/>
      <c r="U8" s="42"/>
      <c r="V8" s="42"/>
      <c r="W8" s="42"/>
      <c r="X8" s="42"/>
      <c r="Y8" s="42"/>
      <c r="Z8" s="42"/>
      <c r="AA8" s="42"/>
      <c r="AB8" s="42"/>
      <c r="AC8" s="42"/>
      <c r="AD8" s="42"/>
      <c r="AE8" s="42"/>
      <c r="AF8" s="42"/>
      <c r="AG8" s="42"/>
      <c r="AH8" s="42"/>
      <c r="AI8" s="42"/>
      <c r="AJ8" s="42"/>
      <c r="AK8" s="42"/>
      <c r="AL8" s="42"/>
      <c r="AM8" s="42"/>
      <c r="AO8" s="51"/>
      <c r="AQ8" s="61"/>
      <c r="AR8" s="61"/>
    </row>
    <row r="9" spans="1:44" ht="15" x14ac:dyDescent="0.15">
      <c r="A9" s="41" t="s">
        <v>11</v>
      </c>
      <c r="B9" s="39">
        <v>0.69999999999999929</v>
      </c>
      <c r="C9" s="39">
        <v>1225</v>
      </c>
      <c r="D9" s="39" t="s">
        <v>95</v>
      </c>
      <c r="E9" s="39" t="s">
        <v>98</v>
      </c>
      <c r="G9" s="42">
        <v>4.1888100000000001</v>
      </c>
      <c r="H9" s="42">
        <v>16.548999999999999</v>
      </c>
      <c r="I9" s="42">
        <v>32.140700000000002</v>
      </c>
      <c r="J9" s="42">
        <v>17.5212</v>
      </c>
      <c r="K9" s="42">
        <v>13.4102</v>
      </c>
      <c r="L9" s="42">
        <v>16.190000000000001</v>
      </c>
      <c r="M9" s="42"/>
      <c r="N9" s="39">
        <v>6.1499999999999999E-2</v>
      </c>
      <c r="P9" s="46">
        <v>1220</v>
      </c>
      <c r="Q9" s="39">
        <v>-7.3789999999999996</v>
      </c>
      <c r="R9" s="42">
        <v>40.462200000000003</v>
      </c>
      <c r="S9" s="42">
        <v>11.7774</v>
      </c>
      <c r="T9" s="42">
        <v>47.463999999999999</v>
      </c>
      <c r="U9" s="42">
        <v>0.29634100000000002</v>
      </c>
      <c r="V9" s="42">
        <f>(T9/40.31)/((T9/40.31)+(S9/71.85))</f>
        <v>0.87780111482814449</v>
      </c>
      <c r="W9" s="42"/>
      <c r="X9" s="42">
        <v>55.675699999999999</v>
      </c>
      <c r="Y9" s="42">
        <v>0.23718800000000001</v>
      </c>
      <c r="Z9" s="42">
        <v>2.25237</v>
      </c>
      <c r="AA9" s="42">
        <v>0.83659300000000003</v>
      </c>
      <c r="AB9" s="42">
        <v>7.4120200000000001</v>
      </c>
      <c r="AC9" s="42">
        <v>32.482599999999998</v>
      </c>
      <c r="AD9" s="42">
        <v>1.08592</v>
      </c>
      <c r="AE9" s="42">
        <v>1.75762E-2</v>
      </c>
      <c r="AF9" s="42">
        <v>1.1630234141008696E-2</v>
      </c>
      <c r="AG9" s="42"/>
      <c r="AH9" s="42">
        <v>4.3036399999999997</v>
      </c>
      <c r="AI9" s="42">
        <v>16.584</v>
      </c>
      <c r="AJ9" s="42">
        <v>31.5974</v>
      </c>
      <c r="AK9" s="42">
        <v>17.775400000000001</v>
      </c>
      <c r="AL9" s="42">
        <v>13.6142</v>
      </c>
      <c r="AM9" s="42">
        <v>16.125399999999999</v>
      </c>
      <c r="AO9" s="49">
        <v>6.3955799999999993E-2</v>
      </c>
      <c r="AQ9" s="61">
        <v>-6.1703663124926322</v>
      </c>
      <c r="AR9" s="61">
        <v>1.9022551588933645</v>
      </c>
    </row>
    <row r="10" spans="1:44" x14ac:dyDescent="0.15">
      <c r="A10" s="41" t="s">
        <v>12</v>
      </c>
      <c r="B10" s="39">
        <v>0.66999999999999993</v>
      </c>
      <c r="C10" s="39">
        <v>1225</v>
      </c>
      <c r="D10" s="39" t="s">
        <v>95</v>
      </c>
      <c r="E10" s="39" t="s">
        <v>96</v>
      </c>
      <c r="G10" s="42">
        <v>4.0277099999999999</v>
      </c>
      <c r="H10" s="42">
        <v>16.2163</v>
      </c>
      <c r="I10" s="42">
        <v>33.722700000000003</v>
      </c>
      <c r="J10" s="42">
        <v>16.617799999999999</v>
      </c>
      <c r="K10" s="42">
        <v>13.2233</v>
      </c>
      <c r="L10" s="42">
        <v>16.192299999999999</v>
      </c>
      <c r="M10" s="42"/>
      <c r="N10" s="39">
        <v>5.5500000000000001E-2</v>
      </c>
      <c r="P10" s="46"/>
      <c r="R10" s="42"/>
      <c r="S10" s="42"/>
      <c r="T10" s="42"/>
      <c r="U10" s="42"/>
      <c r="V10" s="42"/>
      <c r="W10" s="42"/>
      <c r="X10" s="42"/>
      <c r="Y10" s="42"/>
      <c r="Z10" s="42"/>
      <c r="AA10" s="42"/>
      <c r="AB10" s="42"/>
      <c r="AC10" s="42"/>
      <c r="AD10" s="42"/>
      <c r="AE10" s="42"/>
      <c r="AF10" s="42"/>
      <c r="AG10" s="42"/>
      <c r="AH10" s="42"/>
      <c r="AI10" s="42"/>
      <c r="AJ10" s="42"/>
      <c r="AK10" s="42"/>
      <c r="AL10" s="42"/>
      <c r="AM10" s="42"/>
      <c r="AO10" s="51"/>
      <c r="AQ10" s="61"/>
      <c r="AR10" s="61"/>
    </row>
    <row r="11" spans="1:44" x14ac:dyDescent="0.15">
      <c r="A11" s="41" t="s">
        <v>13</v>
      </c>
      <c r="B11" s="39">
        <v>1.3999999999999995</v>
      </c>
      <c r="C11" s="39">
        <v>1225</v>
      </c>
      <c r="D11" s="39" t="s">
        <v>96</v>
      </c>
      <c r="E11" s="39" t="s">
        <v>96</v>
      </c>
      <c r="G11" s="42">
        <v>4.4725400000000004</v>
      </c>
      <c r="H11" s="42">
        <v>15.0762</v>
      </c>
      <c r="I11" s="42">
        <v>26.729900000000001</v>
      </c>
      <c r="J11" s="42">
        <v>24.477499999999999</v>
      </c>
      <c r="K11" s="42">
        <v>12.5418</v>
      </c>
      <c r="L11" s="42">
        <v>16.702000000000002</v>
      </c>
      <c r="M11" s="42"/>
      <c r="N11" s="39">
        <v>9.7299999999999998E-2</v>
      </c>
      <c r="P11" s="46"/>
      <c r="R11" s="42"/>
      <c r="S11" s="42"/>
      <c r="T11" s="42"/>
      <c r="U11" s="42"/>
      <c r="V11" s="42"/>
      <c r="W11" s="42"/>
      <c r="X11" s="42"/>
      <c r="Y11" s="42"/>
      <c r="Z11" s="42"/>
      <c r="AA11" s="42"/>
      <c r="AB11" s="42"/>
      <c r="AC11" s="42"/>
      <c r="AD11" s="42"/>
      <c r="AE11" s="42"/>
      <c r="AF11" s="42"/>
      <c r="AG11" s="42"/>
      <c r="AH11" s="42"/>
      <c r="AI11" s="42"/>
      <c r="AJ11" s="42"/>
      <c r="AK11" s="42"/>
      <c r="AL11" s="42"/>
      <c r="AM11" s="42"/>
      <c r="AO11" s="51"/>
      <c r="AQ11" s="61"/>
      <c r="AR11" s="61"/>
    </row>
    <row r="12" spans="1:44" x14ac:dyDescent="0.15">
      <c r="A12" s="41" t="s">
        <v>14</v>
      </c>
      <c r="B12" s="39">
        <v>2.2299999999999995</v>
      </c>
      <c r="C12" s="39">
        <v>1225</v>
      </c>
      <c r="D12" s="39" t="s">
        <v>95</v>
      </c>
      <c r="E12" s="39" t="s">
        <v>96</v>
      </c>
      <c r="G12" s="42">
        <v>4.7886499999999996</v>
      </c>
      <c r="H12" s="42">
        <v>12.8378</v>
      </c>
      <c r="I12" s="42">
        <v>17.709099999999999</v>
      </c>
      <c r="J12" s="42">
        <v>35.828299999999999</v>
      </c>
      <c r="K12" s="42">
        <v>11.8253</v>
      </c>
      <c r="L12" s="42">
        <v>17.0108</v>
      </c>
      <c r="M12" s="42"/>
      <c r="N12" s="39">
        <v>0.157</v>
      </c>
      <c r="P12" s="46"/>
      <c r="R12" s="42"/>
      <c r="S12" s="42"/>
      <c r="T12" s="42"/>
      <c r="U12" s="42"/>
      <c r="V12" s="42"/>
      <c r="W12" s="42"/>
      <c r="X12" s="42"/>
      <c r="Y12" s="42"/>
      <c r="Z12" s="42"/>
      <c r="AA12" s="42"/>
      <c r="AB12" s="42"/>
      <c r="AC12" s="42"/>
      <c r="AD12" s="42"/>
      <c r="AE12" s="42"/>
      <c r="AF12" s="42"/>
      <c r="AG12" s="42"/>
      <c r="AH12" s="42"/>
      <c r="AI12" s="42"/>
      <c r="AJ12" s="42"/>
      <c r="AK12" s="42"/>
      <c r="AL12" s="42"/>
      <c r="AM12" s="42"/>
      <c r="AO12" s="51"/>
      <c r="AQ12" s="61"/>
      <c r="AR12" s="61"/>
    </row>
    <row r="13" spans="1:44" x14ac:dyDescent="0.15">
      <c r="R13" s="42"/>
      <c r="S13" s="42"/>
      <c r="T13" s="42"/>
      <c r="U13" s="42"/>
      <c r="V13" s="42"/>
      <c r="W13" s="42"/>
      <c r="X13" s="42"/>
      <c r="Y13" s="42"/>
      <c r="Z13" s="42"/>
      <c r="AA13" s="42"/>
      <c r="AB13" s="42"/>
      <c r="AC13" s="42"/>
      <c r="AD13" s="42"/>
      <c r="AE13" s="42"/>
      <c r="AF13" s="42"/>
      <c r="AG13" s="42"/>
      <c r="AH13" s="42"/>
      <c r="AI13" s="42"/>
      <c r="AJ13" s="42"/>
      <c r="AK13" s="42"/>
      <c r="AL13" s="42"/>
      <c r="AM13" s="42"/>
      <c r="AO13" s="51"/>
      <c r="AQ13" s="61"/>
      <c r="AR13" s="61"/>
    </row>
    <row r="14" spans="1:44" x14ac:dyDescent="0.15">
      <c r="A14" s="37" t="s">
        <v>150</v>
      </c>
      <c r="D14" s="40"/>
      <c r="N14" s="44"/>
      <c r="P14" s="44"/>
      <c r="Q14" s="44"/>
      <c r="R14" s="60"/>
      <c r="S14" s="64"/>
      <c r="T14" s="64"/>
      <c r="U14" s="64"/>
      <c r="V14" s="60"/>
      <c r="W14" s="42"/>
      <c r="X14" s="64"/>
      <c r="Y14" s="64"/>
      <c r="Z14" s="64"/>
      <c r="AA14" s="64"/>
      <c r="AB14" s="64"/>
      <c r="AC14" s="64"/>
      <c r="AD14" s="64"/>
      <c r="AE14" s="64"/>
      <c r="AF14" s="64"/>
      <c r="AG14" s="42"/>
      <c r="AH14" s="64"/>
      <c r="AI14" s="64"/>
      <c r="AJ14" s="64"/>
      <c r="AK14" s="64"/>
      <c r="AL14" s="64"/>
      <c r="AM14" s="64"/>
      <c r="AO14" s="63"/>
      <c r="AQ14" s="62"/>
      <c r="AR14" s="50"/>
    </row>
    <row r="15" spans="1:44" x14ac:dyDescent="0.15">
      <c r="A15" s="41" t="s">
        <v>7</v>
      </c>
      <c r="B15" s="39">
        <v>-1.870000000000001</v>
      </c>
      <c r="C15" s="39">
        <v>1225</v>
      </c>
      <c r="D15" s="39" t="s">
        <v>95</v>
      </c>
      <c r="E15" s="39" t="s">
        <v>96</v>
      </c>
      <c r="G15" s="42">
        <v>3.59138</v>
      </c>
      <c r="H15" s="42">
        <v>17.4025</v>
      </c>
      <c r="I15" s="42">
        <v>45.790599999999998</v>
      </c>
      <c r="J15" s="42">
        <v>3.71095</v>
      </c>
      <c r="K15" s="42">
        <v>13.491199999999999</v>
      </c>
      <c r="L15" s="42">
        <v>16.013300000000001</v>
      </c>
      <c r="M15" s="42"/>
      <c r="N15" s="39">
        <v>3.7399999999999998E-3</v>
      </c>
      <c r="P15" s="45"/>
      <c r="R15" s="42"/>
      <c r="S15" s="42"/>
      <c r="T15" s="42"/>
      <c r="U15" s="42"/>
      <c r="V15" s="42"/>
      <c r="W15" s="42"/>
      <c r="X15" s="42"/>
      <c r="Y15" s="42"/>
      <c r="Z15" s="42"/>
      <c r="AA15" s="42"/>
      <c r="AB15" s="42"/>
      <c r="AC15" s="42"/>
      <c r="AD15" s="42"/>
      <c r="AE15" s="42"/>
      <c r="AF15" s="42"/>
      <c r="AG15" s="42"/>
      <c r="AH15" s="42"/>
      <c r="AI15" s="42"/>
      <c r="AJ15" s="42"/>
      <c r="AK15" s="42"/>
      <c r="AL15" s="42"/>
      <c r="AM15" s="42"/>
      <c r="AO15" s="51"/>
      <c r="AQ15" s="61"/>
      <c r="AR15" s="61"/>
    </row>
    <row r="16" spans="1:44" x14ac:dyDescent="0.15">
      <c r="A16" s="41" t="s">
        <v>8</v>
      </c>
      <c r="B16" s="39">
        <v>-1.0400000000000009</v>
      </c>
      <c r="C16" s="39">
        <v>1208</v>
      </c>
      <c r="D16" s="39" t="s">
        <v>96</v>
      </c>
      <c r="E16" s="39" t="s">
        <v>96</v>
      </c>
      <c r="G16" s="42">
        <v>4.1440099999999997</v>
      </c>
      <c r="H16" s="42">
        <v>17.151900000000001</v>
      </c>
      <c r="I16" s="42">
        <v>41.133200000000002</v>
      </c>
      <c r="J16" s="42">
        <v>7.0361799999999999</v>
      </c>
      <c r="K16" s="42">
        <v>15.6952</v>
      </c>
      <c r="L16" s="42">
        <v>14.839600000000001</v>
      </c>
      <c r="M16" s="42"/>
      <c r="N16" s="39">
        <v>1.3899999999999999E-2</v>
      </c>
      <c r="P16" s="46"/>
      <c r="R16" s="42"/>
      <c r="S16" s="42"/>
      <c r="T16" s="42"/>
      <c r="U16" s="42"/>
      <c r="V16" s="42"/>
      <c r="W16" s="42"/>
      <c r="X16" s="42"/>
      <c r="Y16" s="42"/>
      <c r="Z16" s="42"/>
      <c r="AA16" s="42"/>
      <c r="AB16" s="42"/>
      <c r="AC16" s="42"/>
      <c r="AD16" s="42"/>
      <c r="AE16" s="42"/>
      <c r="AF16" s="42"/>
      <c r="AG16" s="42"/>
      <c r="AH16" s="42"/>
      <c r="AI16" s="42"/>
      <c r="AJ16" s="42"/>
      <c r="AK16" s="42"/>
      <c r="AL16" s="42"/>
      <c r="AM16" s="42"/>
      <c r="AO16" s="51"/>
      <c r="AQ16" s="61"/>
      <c r="AR16" s="61"/>
    </row>
    <row r="17" spans="1:44" x14ac:dyDescent="0.15">
      <c r="A17" s="41" t="s">
        <v>9</v>
      </c>
      <c r="B17" s="39">
        <v>-0.49000000000000021</v>
      </c>
      <c r="C17" s="39">
        <v>1219</v>
      </c>
      <c r="D17" s="39" t="s">
        <v>96</v>
      </c>
      <c r="E17" s="39" t="s">
        <v>97</v>
      </c>
      <c r="G17" s="42">
        <v>4.01762</v>
      </c>
      <c r="H17" s="42">
        <v>17.4253</v>
      </c>
      <c r="I17" s="42">
        <v>39.4651</v>
      </c>
      <c r="J17" s="42">
        <v>9.1156299999999995</v>
      </c>
      <c r="K17" s="42">
        <v>14.2797</v>
      </c>
      <c r="L17" s="42">
        <v>15.6967</v>
      </c>
      <c r="M17" s="42"/>
      <c r="N17" s="51">
        <v>2.1000000000000001E-2</v>
      </c>
      <c r="P17" s="46">
        <v>1212</v>
      </c>
      <c r="Q17" s="39">
        <v>-8.6579999999999995</v>
      </c>
      <c r="R17" s="42">
        <v>40.173900000000003</v>
      </c>
      <c r="S17" s="42">
        <v>13.309799999999999</v>
      </c>
      <c r="T17" s="42">
        <v>46.211799999999997</v>
      </c>
      <c r="U17" s="42">
        <v>0.30443900000000002</v>
      </c>
      <c r="V17" s="42">
        <f>(T17/40.31)/((T17/40.31)+(S17/71.85))</f>
        <v>0.86089165928696454</v>
      </c>
      <c r="W17" s="42"/>
      <c r="X17" s="42">
        <v>55.8386</v>
      </c>
      <c r="Y17" s="42">
        <v>0.19519600000000001</v>
      </c>
      <c r="Z17" s="42">
        <v>1.9943900000000001</v>
      </c>
      <c r="AA17" s="42">
        <v>0.409076</v>
      </c>
      <c r="AB17" s="42">
        <v>8.4105699999999999</v>
      </c>
      <c r="AC17" s="42">
        <v>31.9193</v>
      </c>
      <c r="AD17" s="42">
        <v>1.2161</v>
      </c>
      <c r="AE17" s="42">
        <v>1.6670999999999998E-2</v>
      </c>
      <c r="AF17" s="42">
        <v>1.5070643560022202E-2</v>
      </c>
      <c r="AG17" s="42"/>
      <c r="AH17" s="42">
        <v>4.1479900000000001</v>
      </c>
      <c r="AI17" s="42">
        <v>17.527100000000001</v>
      </c>
      <c r="AJ17" s="42">
        <v>38.8889</v>
      </c>
      <c r="AK17" s="42">
        <v>9.2687399999999993</v>
      </c>
      <c r="AL17" s="42">
        <v>14.5831</v>
      </c>
      <c r="AM17" s="42">
        <v>15.584099999999999</v>
      </c>
      <c r="AO17" s="49">
        <v>2.21902E-2</v>
      </c>
      <c r="AQ17" s="61">
        <v>-7.4704044075118858</v>
      </c>
      <c r="AR17" s="61">
        <v>0.69275402766301042</v>
      </c>
    </row>
    <row r="18" spans="1:44" x14ac:dyDescent="0.15">
      <c r="A18" s="41" t="s">
        <v>10</v>
      </c>
      <c r="B18" s="39">
        <v>-0.11000000000000121</v>
      </c>
      <c r="C18" s="39">
        <v>1225</v>
      </c>
      <c r="D18" s="39" t="s">
        <v>96</v>
      </c>
      <c r="E18" s="39" t="s">
        <v>96</v>
      </c>
      <c r="G18" s="42">
        <v>3.9615300000000002</v>
      </c>
      <c r="H18" s="42">
        <v>16.608499999999999</v>
      </c>
      <c r="I18" s="42">
        <v>37.966799999999999</v>
      </c>
      <c r="J18" s="42">
        <v>11.569000000000001</v>
      </c>
      <c r="K18" s="42">
        <v>14.451599999999999</v>
      </c>
      <c r="L18" s="42">
        <v>15.4427</v>
      </c>
      <c r="M18" s="42"/>
      <c r="N18" s="51">
        <v>3.1600000000000003E-2</v>
      </c>
      <c r="P18" s="46"/>
      <c r="R18" s="42"/>
      <c r="S18" s="42"/>
      <c r="T18" s="42"/>
      <c r="U18" s="42"/>
      <c r="V18" s="42"/>
      <c r="W18" s="42"/>
      <c r="X18" s="42"/>
      <c r="Y18" s="42"/>
      <c r="Z18" s="42"/>
      <c r="AA18" s="42"/>
      <c r="AB18" s="42"/>
      <c r="AC18" s="42"/>
      <c r="AD18" s="42"/>
      <c r="AE18" s="42"/>
      <c r="AF18" s="42"/>
      <c r="AG18" s="42"/>
      <c r="AH18" s="42"/>
      <c r="AI18" s="42"/>
      <c r="AJ18" s="42"/>
      <c r="AK18" s="42"/>
      <c r="AL18" s="42"/>
      <c r="AM18" s="42"/>
      <c r="AO18" s="51"/>
      <c r="AQ18" s="61"/>
      <c r="AR18" s="61"/>
    </row>
    <row r="19" spans="1:44" ht="15" x14ac:dyDescent="0.15">
      <c r="A19" s="41" t="s">
        <v>11</v>
      </c>
      <c r="B19" s="39">
        <v>0.69999999999999929</v>
      </c>
      <c r="C19" s="39">
        <v>1225</v>
      </c>
      <c r="D19" s="39" t="s">
        <v>95</v>
      </c>
      <c r="E19" s="39" t="s">
        <v>98</v>
      </c>
      <c r="G19" s="42">
        <v>4.1911199999999997</v>
      </c>
      <c r="H19" s="42">
        <v>16.548500000000001</v>
      </c>
      <c r="I19" s="42">
        <v>32.132399999999997</v>
      </c>
      <c r="J19" s="42">
        <v>17.525600000000001</v>
      </c>
      <c r="K19" s="42">
        <v>13.412599999999999</v>
      </c>
      <c r="L19" s="42">
        <v>16.189699999999998</v>
      </c>
      <c r="M19" s="42"/>
      <c r="N19" s="39">
        <v>6.1600000000000002E-2</v>
      </c>
      <c r="P19" s="46">
        <v>1220</v>
      </c>
      <c r="Q19" s="39">
        <v>-7.3789999999999996</v>
      </c>
      <c r="R19" s="42">
        <v>40.461500000000001</v>
      </c>
      <c r="S19" s="42">
        <v>11.7812</v>
      </c>
      <c r="T19" s="42">
        <v>47.460999999999999</v>
      </c>
      <c r="U19" s="42">
        <v>0.29629499999999998</v>
      </c>
      <c r="V19" s="42">
        <f>(T19/40.31)/((T19/40.31)+(S19/71.85))</f>
        <v>0.87775972463368124</v>
      </c>
      <c r="W19" s="42"/>
      <c r="X19" s="42">
        <v>55.674700000000001</v>
      </c>
      <c r="Y19" s="42">
        <v>0.23728299999999999</v>
      </c>
      <c r="Z19" s="42">
        <v>2.2527200000000001</v>
      </c>
      <c r="AA19" s="42">
        <v>0.83694999999999997</v>
      </c>
      <c r="AB19" s="42">
        <v>7.4141899999999996</v>
      </c>
      <c r="AC19" s="42">
        <v>32.480899999999998</v>
      </c>
      <c r="AD19" s="42">
        <v>1.0856600000000001</v>
      </c>
      <c r="AE19" s="42">
        <v>1.7577499999999999E-2</v>
      </c>
      <c r="AF19" s="42">
        <v>1.1637299134010411E-2</v>
      </c>
      <c r="AG19" s="42"/>
      <c r="AH19" s="42">
        <v>4.3073499999999996</v>
      </c>
      <c r="AI19" s="42">
        <v>16.580500000000001</v>
      </c>
      <c r="AJ19" s="42">
        <v>31.5855</v>
      </c>
      <c r="AK19" s="42">
        <v>17.783100000000001</v>
      </c>
      <c r="AL19" s="42">
        <v>13.6205</v>
      </c>
      <c r="AM19" s="42">
        <v>16.122900000000001</v>
      </c>
      <c r="AO19" s="51">
        <v>6.4011299999999993E-2</v>
      </c>
      <c r="AQ19" s="61">
        <v>-6.170459078213419</v>
      </c>
      <c r="AR19" s="61">
        <v>1.9021623931725777</v>
      </c>
    </row>
    <row r="20" spans="1:44" x14ac:dyDescent="0.15">
      <c r="A20" s="41" t="s">
        <v>12</v>
      </c>
      <c r="B20" s="39">
        <v>0.66999999999999993</v>
      </c>
      <c r="C20" s="39">
        <v>1225</v>
      </c>
      <c r="D20" s="39" t="s">
        <v>96</v>
      </c>
      <c r="E20" s="39" t="s">
        <v>96</v>
      </c>
      <c r="G20" s="42">
        <v>4.0514900000000003</v>
      </c>
      <c r="H20" s="42">
        <v>16.212299999999999</v>
      </c>
      <c r="I20" s="42">
        <v>33.636200000000002</v>
      </c>
      <c r="J20" s="42">
        <v>16.661999999999999</v>
      </c>
      <c r="K20" s="42">
        <v>13.250299999999999</v>
      </c>
      <c r="L20" s="42">
        <v>16.187799999999999</v>
      </c>
      <c r="M20" s="42"/>
      <c r="N20" s="39">
        <v>5.5800000000000002E-2</v>
      </c>
      <c r="P20" s="46"/>
    </row>
    <row r="21" spans="1:44" x14ac:dyDescent="0.15">
      <c r="A21" s="41" t="s">
        <v>13</v>
      </c>
      <c r="B21" s="39">
        <v>1.3999999999999995</v>
      </c>
      <c r="C21" s="39">
        <v>1225</v>
      </c>
      <c r="D21" s="39" t="s">
        <v>96</v>
      </c>
      <c r="E21" s="39" t="s">
        <v>96</v>
      </c>
      <c r="G21" s="42">
        <v>4.2379199999999999</v>
      </c>
      <c r="H21" s="42">
        <v>15.2469</v>
      </c>
      <c r="I21" s="42">
        <v>27.7287</v>
      </c>
      <c r="J21" s="42">
        <v>23.777699999999999</v>
      </c>
      <c r="K21" s="42">
        <v>12.1907</v>
      </c>
      <c r="L21" s="42">
        <v>16.818100000000001</v>
      </c>
      <c r="M21" s="42"/>
      <c r="N21" s="51">
        <v>9.1999999999999998E-2</v>
      </c>
      <c r="P21" s="46"/>
    </row>
    <row r="22" spans="1:44" x14ac:dyDescent="0.15">
      <c r="A22" s="41" t="s">
        <v>14</v>
      </c>
      <c r="B22" s="39">
        <v>2.2299999999999995</v>
      </c>
      <c r="C22" s="39">
        <v>1225</v>
      </c>
      <c r="D22" s="39" t="s">
        <v>95</v>
      </c>
      <c r="E22" s="39" t="s">
        <v>96</v>
      </c>
      <c r="G22" s="42">
        <v>4.0746000000000002</v>
      </c>
      <c r="H22" s="42">
        <v>13.545500000000001</v>
      </c>
      <c r="I22" s="42">
        <v>21.3386</v>
      </c>
      <c r="J22" s="42">
        <v>32.841700000000003</v>
      </c>
      <c r="K22" s="42">
        <v>10.9038</v>
      </c>
      <c r="L22" s="42">
        <v>17.2958</v>
      </c>
      <c r="M22" s="42"/>
      <c r="N22" s="39">
        <v>0.13400000000000001</v>
      </c>
      <c r="P22" s="46"/>
    </row>
    <row r="24" spans="1:44" ht="15" x14ac:dyDescent="0.15">
      <c r="A24" s="39" t="s">
        <v>114</v>
      </c>
    </row>
    <row r="25" spans="1:44" ht="15" x14ac:dyDescent="0.15">
      <c r="A25" s="37" t="s">
        <v>146</v>
      </c>
      <c r="G25"/>
      <c r="H25"/>
      <c r="I25"/>
      <c r="J25"/>
      <c r="K25"/>
      <c r="L25"/>
    </row>
    <row r="26" spans="1:44" x14ac:dyDescent="0.15">
      <c r="G26" s="42"/>
      <c r="H26" s="42"/>
      <c r="I26" s="42"/>
      <c r="J26" s="42"/>
      <c r="K26" s="42"/>
      <c r="L26" s="42"/>
    </row>
    <row r="28" spans="1:44" x14ac:dyDescent="0.15">
      <c r="G28"/>
      <c r="H28"/>
      <c r="I28"/>
      <c r="J28"/>
      <c r="K28"/>
      <c r="L28"/>
    </row>
    <row r="30" spans="1:44" x14ac:dyDescent="0.15">
      <c r="G30"/>
      <c r="H30"/>
      <c r="I30"/>
      <c r="J30"/>
      <c r="K30"/>
      <c r="L30"/>
    </row>
    <row r="32" spans="1:44" x14ac:dyDescent="0.15">
      <c r="G32"/>
      <c r="H32"/>
      <c r="I32"/>
      <c r="J32"/>
      <c r="K32"/>
      <c r="L32"/>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workbookViewId="0">
      <selection sqref="A1:A2"/>
    </sheetView>
  </sheetViews>
  <sheetFormatPr baseColWidth="10" defaultColWidth="9" defaultRowHeight="14" x14ac:dyDescent="0.15"/>
  <cols>
    <col min="1" max="1" width="15" style="39" bestFit="1" customWidth="1"/>
    <col min="2" max="2" width="16.1640625" style="39" bestFit="1" customWidth="1"/>
    <col min="3" max="3" width="15.6640625" style="39" bestFit="1" customWidth="1"/>
    <col min="4" max="16384" width="9" style="39"/>
  </cols>
  <sheetData>
    <row r="1" spans="1:10" ht="16" x14ac:dyDescent="0.15">
      <c r="A1" s="81" t="s">
        <v>178</v>
      </c>
    </row>
    <row r="2" spans="1:10" ht="16" x14ac:dyDescent="0.15">
      <c r="A2" s="81" t="s">
        <v>179</v>
      </c>
    </row>
    <row r="3" spans="1:10" x14ac:dyDescent="0.15">
      <c r="A3" s="10" t="s">
        <v>155</v>
      </c>
    </row>
    <row r="4" spans="1:10" x14ac:dyDescent="0.15">
      <c r="E4" s="37" t="s">
        <v>143</v>
      </c>
    </row>
    <row r="5" spans="1:10" x14ac:dyDescent="0.15">
      <c r="A5" s="39" t="s">
        <v>62</v>
      </c>
      <c r="B5" s="37" t="s">
        <v>145</v>
      </c>
      <c r="C5" s="37" t="s">
        <v>144</v>
      </c>
      <c r="E5" s="39" t="s">
        <v>0</v>
      </c>
      <c r="F5" s="39" t="s">
        <v>2</v>
      </c>
      <c r="G5" s="39" t="s">
        <v>1</v>
      </c>
      <c r="H5" s="39" t="s">
        <v>94</v>
      </c>
      <c r="I5" s="39" t="s">
        <v>3</v>
      </c>
      <c r="J5" s="39" t="s">
        <v>5</v>
      </c>
    </row>
    <row r="6" spans="1:10" x14ac:dyDescent="0.15">
      <c r="A6" s="41" t="s">
        <v>7</v>
      </c>
      <c r="B6" s="39">
        <v>-1.870000000000001</v>
      </c>
      <c r="C6" s="39">
        <v>1229.4000000000001</v>
      </c>
      <c r="E6" s="39">
        <v>2.77</v>
      </c>
      <c r="F6" s="39">
        <v>17.73</v>
      </c>
      <c r="G6" s="39">
        <v>50.94</v>
      </c>
      <c r="H6" s="39">
        <v>2.2999999999999998</v>
      </c>
      <c r="I6" s="39">
        <v>11.76</v>
      </c>
      <c r="J6" s="39">
        <v>14.5</v>
      </c>
    </row>
    <row r="7" spans="1:10" x14ac:dyDescent="0.15">
      <c r="A7" s="41" t="s">
        <v>8</v>
      </c>
      <c r="B7" s="39">
        <v>-1.0400000000000009</v>
      </c>
      <c r="C7" s="39">
        <v>1220.5999999999999</v>
      </c>
      <c r="E7" s="39">
        <v>2.56</v>
      </c>
      <c r="F7" s="39">
        <v>17.16</v>
      </c>
      <c r="G7" s="39">
        <v>49.96</v>
      </c>
      <c r="H7" s="39">
        <v>3.64</v>
      </c>
      <c r="I7" s="39">
        <v>13.04</v>
      </c>
      <c r="J7" s="39">
        <v>13.63</v>
      </c>
    </row>
    <row r="8" spans="1:10" x14ac:dyDescent="0.15">
      <c r="A8" s="41" t="s">
        <v>9</v>
      </c>
      <c r="B8" s="39">
        <v>-0.49000000000000021</v>
      </c>
      <c r="C8" s="39">
        <v>1229.3</v>
      </c>
      <c r="E8" s="39">
        <v>2.35</v>
      </c>
      <c r="F8" s="39">
        <v>17.440000000000001</v>
      </c>
      <c r="G8" s="39">
        <v>49.34</v>
      </c>
      <c r="H8" s="39">
        <v>4.26</v>
      </c>
      <c r="I8" s="39">
        <v>12.65</v>
      </c>
      <c r="J8" s="39">
        <v>13.96</v>
      </c>
    </row>
    <row r="9" spans="1:10" x14ac:dyDescent="0.15">
      <c r="A9" s="41" t="s">
        <v>10</v>
      </c>
      <c r="B9" s="39">
        <v>-0.11000000000000121</v>
      </c>
      <c r="C9" s="39">
        <v>1290.2</v>
      </c>
      <c r="E9" s="39">
        <v>1.65</v>
      </c>
      <c r="F9" s="39">
        <v>15.33</v>
      </c>
      <c r="G9" s="39">
        <v>51.91</v>
      </c>
      <c r="H9" s="39">
        <v>4.05</v>
      </c>
      <c r="I9" s="39">
        <v>14.15</v>
      </c>
      <c r="J9" s="39">
        <v>12.91</v>
      </c>
    </row>
    <row r="10" spans="1:10" x14ac:dyDescent="0.15">
      <c r="A10" s="41" t="s">
        <v>11</v>
      </c>
      <c r="B10" s="39">
        <v>0.69999999999999929</v>
      </c>
      <c r="C10" s="39">
        <v>1269.7</v>
      </c>
      <c r="E10" s="39">
        <v>1.75</v>
      </c>
      <c r="F10" s="39">
        <v>15.53</v>
      </c>
      <c r="G10" s="39">
        <v>50.05</v>
      </c>
      <c r="H10" s="39">
        <v>5.89</v>
      </c>
      <c r="I10" s="39">
        <v>13.4</v>
      </c>
      <c r="J10" s="39">
        <v>13.38</v>
      </c>
    </row>
    <row r="11" spans="1:10" x14ac:dyDescent="0.15">
      <c r="A11" s="41" t="s">
        <v>12</v>
      </c>
      <c r="B11" s="39">
        <v>0.66999999999999993</v>
      </c>
      <c r="C11" s="39">
        <v>1227.9000000000001</v>
      </c>
      <c r="E11" s="39">
        <v>2.13</v>
      </c>
      <c r="F11" s="39">
        <v>15.72</v>
      </c>
      <c r="G11" s="39">
        <v>49.18</v>
      </c>
      <c r="H11" s="39">
        <v>6.64</v>
      </c>
      <c r="I11" s="39">
        <v>12.26</v>
      </c>
      <c r="J11" s="39">
        <v>14.06</v>
      </c>
    </row>
    <row r="12" spans="1:10" x14ac:dyDescent="0.15">
      <c r="A12" s="41" t="s">
        <v>13</v>
      </c>
      <c r="B12" s="39">
        <v>1.3999999999999995</v>
      </c>
      <c r="C12" s="39">
        <v>1276.4000000000001</v>
      </c>
      <c r="E12" s="39">
        <v>1.61</v>
      </c>
      <c r="F12" s="39">
        <v>14.43</v>
      </c>
      <c r="G12" s="39">
        <v>50.04</v>
      </c>
      <c r="H12" s="39">
        <v>7.48</v>
      </c>
      <c r="I12" s="39">
        <v>12.72</v>
      </c>
      <c r="J12" s="39">
        <v>13.72</v>
      </c>
    </row>
    <row r="13" spans="1:10" x14ac:dyDescent="0.15">
      <c r="A13" s="41" t="s">
        <v>14</v>
      </c>
      <c r="B13" s="39">
        <v>2.2299999999999995</v>
      </c>
      <c r="C13" s="39">
        <v>1272.9000000000001</v>
      </c>
      <c r="E13" s="39">
        <v>1.55</v>
      </c>
      <c r="F13" s="39">
        <v>13.35</v>
      </c>
      <c r="G13" s="39">
        <v>48.64</v>
      </c>
      <c r="H13" s="39">
        <v>10.36</v>
      </c>
      <c r="I13" s="39">
        <v>12.09</v>
      </c>
      <c r="J13" s="39">
        <v>14.01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10</vt:i4>
      </vt:variant>
    </vt:vector>
  </HeadingPairs>
  <TitlesOfParts>
    <vt:vector size="10" baseType="lpstr">
      <vt:lpstr>Suppl. Table 1</vt:lpstr>
      <vt:lpstr>Suppl. Table 2</vt:lpstr>
      <vt:lpstr>Suppl. Table 3</vt:lpstr>
      <vt:lpstr>Suppl. Table 4</vt:lpstr>
      <vt:lpstr>Suppl. Table 5</vt:lpstr>
      <vt:lpstr>Suppl. Table 6</vt:lpstr>
      <vt:lpstr>Suppl. Table 7</vt:lpstr>
      <vt:lpstr>Suppl. Table 8</vt:lpstr>
      <vt:lpstr>Suppl. Table 9</vt:lpstr>
      <vt:lpstr>Suppl. Table 10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Fred Davis</dc:creator>
  <cp:lastModifiedBy>Microsoft Office User</cp:lastModifiedBy>
  <dcterms:created xsi:type="dcterms:W3CDTF">2017-03-05T19:51:40Z</dcterms:created>
  <dcterms:modified xsi:type="dcterms:W3CDTF">2018-05-21T18:44:49Z</dcterms:modified>
</cp:coreProperties>
</file>