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580" yWindow="1680" windowWidth="27720" windowHeight="11160" tabRatio="500" activeTab="0"/>
  </bookViews>
  <sheets>
    <sheet name="Instructions" sheetId="1" r:id="rId1"/>
    <sheet name="Si activity barometers" sheetId="2" r:id="rId2"/>
  </sheets>
  <definedNames/>
  <calcPr fullCalcOnLoad="1"/>
</workbook>
</file>

<file path=xl/sharedStrings.xml><?xml version="1.0" encoding="utf-8"?>
<sst xmlns="http://schemas.openxmlformats.org/spreadsheetml/2006/main" count="111" uniqueCount="69">
  <si>
    <t>2) OUTPUT for Barometers are in BLUE columns, U - X</t>
  </si>
  <si>
    <t>Moelcular weights</t>
  </si>
  <si>
    <t>AlO3/2</t>
  </si>
  <si>
    <t>NaO0.5</t>
  </si>
  <si>
    <t>KO0.5</t>
  </si>
  <si>
    <t>CrO3/2</t>
  </si>
  <si>
    <t>PO5/2</t>
  </si>
  <si>
    <t>82-94A-18</t>
  </si>
  <si>
    <t>Baker, M.B., Grove, T.L., Price, R. (1994)</t>
  </si>
  <si>
    <t>Experimental Conditions</t>
  </si>
  <si>
    <t>LEPR</t>
  </si>
  <si>
    <t>Liquid (Glass) Composition - in Weight Percent</t>
  </si>
  <si>
    <t>Data Source</t>
  </si>
  <si>
    <t>Experiment #</t>
  </si>
  <si>
    <t>SiO2</t>
  </si>
  <si>
    <t>Enter Liquid Composition Here</t>
  </si>
  <si>
    <t>Experimental Compositions given  as examples</t>
  </si>
  <si>
    <t>Leave Blank</t>
  </si>
  <si>
    <t>TiO2</t>
  </si>
  <si>
    <t>Al2O3</t>
  </si>
  <si>
    <t>FeOt</t>
  </si>
  <si>
    <t>MnO</t>
  </si>
  <si>
    <t>MgO</t>
  </si>
  <si>
    <t>CaO</t>
  </si>
  <si>
    <t>Na2O</t>
  </si>
  <si>
    <t>K2O</t>
  </si>
  <si>
    <t>Cr2O3</t>
  </si>
  <si>
    <t>H2O</t>
  </si>
  <si>
    <t>Total</t>
  </si>
  <si>
    <t>Equation (42)</t>
  </si>
  <si>
    <t>Putirka (2008) RiMG</t>
  </si>
  <si>
    <t>Gray field = input</t>
  </si>
  <si>
    <t>Blue field = output</t>
  </si>
  <si>
    <t>Barometers based on Si-activity inLiquids</t>
  </si>
  <si>
    <t>T (C)</t>
  </si>
  <si>
    <t>P (GPa)</t>
  </si>
  <si>
    <t>Draper, D.S., Johnston, A.D. (1992)</t>
  </si>
  <si>
    <t>DPI-60</t>
  </si>
  <si>
    <t>DPI-41</t>
  </si>
  <si>
    <t>DPI-59</t>
  </si>
  <si>
    <t>H235</t>
  </si>
  <si>
    <t>Bartels, K.S., Kinzler, R.J., Grove, T.L. (1991)</t>
  </si>
  <si>
    <t>HI 97</t>
  </si>
  <si>
    <t>Index</t>
  </si>
  <si>
    <t>Agee, C.B., Draper, D.S. (2004)</t>
  </si>
  <si>
    <t>Liquid Compositions</t>
  </si>
  <si>
    <t>Albarede (1992)</t>
  </si>
  <si>
    <t>T(C )</t>
  </si>
  <si>
    <t>P(kbar)</t>
  </si>
  <si>
    <t>Haas(1996)</t>
  </si>
  <si>
    <t>Silica Activities from Beattie (1993)</t>
  </si>
  <si>
    <t>a(SiO2)-liq</t>
  </si>
  <si>
    <t>opx model</t>
  </si>
  <si>
    <t>ol model</t>
  </si>
  <si>
    <t>P2O5</t>
  </si>
  <si>
    <t>total</t>
  </si>
  <si>
    <t>Cation Proportions</t>
  </si>
  <si>
    <t>Cation Fractions</t>
  </si>
  <si>
    <t>Bottinga and Weill</t>
  </si>
  <si>
    <t>Cl-NF</t>
  </si>
  <si>
    <t>Elkins, L.T., Fernandes, V.A., Delano, J.W., Grove, T.L. (2000)</t>
  </si>
  <si>
    <t>B-37</t>
  </si>
  <si>
    <t>B-35</t>
  </si>
  <si>
    <t>B-36</t>
  </si>
  <si>
    <t>B-34</t>
  </si>
  <si>
    <t>B-32</t>
  </si>
  <si>
    <t>Enter T Here</t>
  </si>
  <si>
    <t>1) INPUT required in GRAY columns (D, G - R)</t>
  </si>
  <si>
    <t>Anhydrous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</si>
</sst>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0.0"/>
  </numFmts>
  <fonts count="17">
    <font>
      <sz val="10"/>
      <name val="Verdana"/>
      <family val="0"/>
    </font>
    <font>
      <b/>
      <sz val="10"/>
      <name val="Verdana"/>
      <family val="0"/>
    </font>
    <font>
      <i/>
      <sz val="10"/>
      <name val="Verdana"/>
      <family val="0"/>
    </font>
    <font>
      <b/>
      <i/>
      <sz val="10"/>
      <name val="Verdana"/>
      <family val="0"/>
    </font>
    <font>
      <u val="single"/>
      <sz val="10"/>
      <color indexed="61"/>
      <name val="Arial"/>
      <family val="0"/>
    </font>
    <font>
      <u val="single"/>
      <sz val="10"/>
      <color indexed="12"/>
      <name val="Arial"/>
      <family val="0"/>
    </font>
    <font>
      <sz val="10"/>
      <name val="Arial"/>
      <family val="0"/>
    </font>
    <font>
      <sz val="10"/>
      <color indexed="8"/>
      <name val="Verdana"/>
      <family val="0"/>
    </font>
    <font>
      <sz val="8"/>
      <name val="Verdana"/>
      <family val="0"/>
    </font>
    <font>
      <b/>
      <sz val="11"/>
      <color indexed="8"/>
      <name val="Verdana"/>
      <family val="0"/>
    </font>
    <font>
      <sz val="14"/>
      <color indexed="8"/>
      <name val="Verdana"/>
      <family val="0"/>
    </font>
    <font>
      <sz val="11"/>
      <color indexed="8"/>
      <name val="Verdana"/>
      <family val="0"/>
    </font>
    <font>
      <b/>
      <sz val="18"/>
      <color indexed="8"/>
      <name val="Verdana"/>
      <family val="0"/>
    </font>
    <font>
      <sz val="18"/>
      <color indexed="8"/>
      <name val="Verdana"/>
      <family val="0"/>
    </font>
    <font>
      <b/>
      <i/>
      <sz val="16"/>
      <color indexed="8"/>
      <name val="Calibri"/>
      <family val="0"/>
    </font>
    <font>
      <sz val="12"/>
      <color indexed="8"/>
      <name val="Calibri"/>
      <family val="0"/>
    </font>
    <font>
      <u val="single"/>
      <sz val="12"/>
      <color indexed="8"/>
      <name val="Calibri"/>
      <family val="0"/>
    </font>
  </fonts>
  <fills count="4">
    <fill>
      <patternFill/>
    </fill>
    <fill>
      <patternFill patternType="gray125"/>
    </fill>
    <fill>
      <patternFill patternType="solid">
        <fgColor indexed="22"/>
        <bgColor indexed="64"/>
      </patternFill>
    </fill>
    <fill>
      <patternFill patternType="solid">
        <fgColor indexed="44"/>
        <bgColor indexed="64"/>
      </patternFill>
    </fill>
  </fills>
  <borders count="15">
    <border>
      <left/>
      <right/>
      <top/>
      <bottom/>
      <diagonal/>
    </border>
    <border>
      <left>
        <color indexed="63"/>
      </left>
      <right>
        <color indexed="63"/>
      </right>
      <top>
        <color indexed="63"/>
      </top>
      <bottom style="thin"/>
    </border>
    <border>
      <left style="thin"/>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color indexed="63"/>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pplyFill="0">
      <alignment/>
      <protection/>
    </xf>
    <xf numFmtId="9" fontId="0" fillId="0" borderId="0" applyFont="0" applyFill="0" applyBorder="0" applyAlignment="0" applyProtection="0"/>
  </cellStyleXfs>
  <cellXfs count="43">
    <xf numFmtId="0" fontId="0" fillId="0" borderId="0" xfId="0" applyAlignment="1">
      <alignment/>
    </xf>
    <xf numFmtId="0" fontId="9" fillId="0" borderId="0" xfId="0" applyFont="1" applyAlignment="1">
      <alignment/>
    </xf>
    <xf numFmtId="0" fontId="9"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0" fillId="0" borderId="0" xfId="0" applyAlignment="1">
      <alignment horizontal="left"/>
    </xf>
    <xf numFmtId="0" fontId="9" fillId="2" borderId="1" xfId="0"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xf>
    <xf numFmtId="0" fontId="10" fillId="0" borderId="0" xfId="0" applyFont="1" applyAlignment="1">
      <alignment/>
    </xf>
    <xf numFmtId="0" fontId="7" fillId="0" borderId="0" xfId="0" applyFont="1" applyAlignment="1">
      <alignment/>
    </xf>
    <xf numFmtId="0" fontId="7" fillId="0" borderId="0" xfId="0" applyFont="1" applyAlignment="1">
      <alignment horizontal="center"/>
    </xf>
    <xf numFmtId="0" fontId="7" fillId="0" borderId="0" xfId="0" applyFont="1" applyAlignment="1">
      <alignment horizontal="left"/>
    </xf>
    <xf numFmtId="0" fontId="11" fillId="0" borderId="0" xfId="0" applyFont="1" applyAlignment="1">
      <alignment horizontal="center"/>
    </xf>
    <xf numFmtId="0" fontId="11" fillId="0" borderId="0" xfId="0" applyFont="1" applyAlignment="1">
      <alignment horizontal="left"/>
    </xf>
    <xf numFmtId="0" fontId="7" fillId="0" borderId="0" xfId="0" applyFont="1" applyFill="1" applyAlignment="1">
      <alignment horizontal="center"/>
    </xf>
    <xf numFmtId="0" fontId="7" fillId="0" borderId="0" xfId="0" applyFont="1" applyFill="1" applyBorder="1" applyAlignment="1">
      <alignment horizontal="center"/>
    </xf>
    <xf numFmtId="0" fontId="9" fillId="0" borderId="1" xfId="0" applyFont="1" applyFill="1" applyBorder="1" applyAlignment="1">
      <alignment horizontal="center"/>
    </xf>
    <xf numFmtId="0" fontId="7" fillId="0" borderId="0" xfId="0" applyFont="1" applyFill="1" applyAlignment="1">
      <alignment horizontal="left"/>
    </xf>
    <xf numFmtId="0" fontId="7" fillId="0" borderId="0" xfId="0" applyFont="1" applyFill="1" applyBorder="1" applyAlignment="1">
      <alignment horizontal="left"/>
    </xf>
    <xf numFmtId="169" fontId="7" fillId="3" borderId="0" xfId="0" applyNumberFormat="1" applyFont="1" applyFill="1" applyBorder="1" applyAlignment="1">
      <alignment horizontal="center"/>
    </xf>
    <xf numFmtId="0" fontId="12" fillId="0" borderId="0" xfId="0" applyFont="1" applyAlignment="1">
      <alignment/>
    </xf>
    <xf numFmtId="0" fontId="13" fillId="0" borderId="0" xfId="0" applyFont="1" applyAlignment="1">
      <alignment/>
    </xf>
    <xf numFmtId="0" fontId="9" fillId="0" borderId="0" xfId="0" applyFont="1" applyFill="1" applyBorder="1" applyAlignment="1">
      <alignment horizontal="center"/>
    </xf>
    <xf numFmtId="0" fontId="11" fillId="0" borderId="2" xfId="0" applyFont="1" applyBorder="1" applyAlignment="1">
      <alignment horizontal="left"/>
    </xf>
    <xf numFmtId="0" fontId="9" fillId="2" borderId="0" xfId="0" applyFont="1" applyFill="1" applyAlignment="1">
      <alignment horizontal="center"/>
    </xf>
    <xf numFmtId="0" fontId="7" fillId="2" borderId="0" xfId="0" applyFont="1" applyFill="1" applyBorder="1" applyAlignment="1">
      <alignment horizontal="center"/>
    </xf>
    <xf numFmtId="0" fontId="11" fillId="2" borderId="0" xfId="0" applyFont="1" applyFill="1" applyAlignment="1">
      <alignment horizontal="center"/>
    </xf>
    <xf numFmtId="0" fontId="7" fillId="3" borderId="0" xfId="0" applyFont="1" applyFill="1" applyBorder="1" applyAlignment="1">
      <alignment horizontal="center"/>
    </xf>
    <xf numFmtId="0" fontId="7" fillId="3" borderId="3" xfId="0" applyFont="1" applyFill="1" applyBorder="1" applyAlignment="1">
      <alignment horizontal="center"/>
    </xf>
    <xf numFmtId="0" fontId="7" fillId="3" borderId="4" xfId="0" applyFont="1" applyFill="1" applyBorder="1" applyAlignment="1">
      <alignment horizont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7" fillId="3" borderId="7" xfId="0" applyFont="1" applyFill="1" applyBorder="1" applyAlignment="1">
      <alignment horizontal="center"/>
    </xf>
    <xf numFmtId="0" fontId="7" fillId="3" borderId="8" xfId="0" applyFont="1" applyFill="1" applyBorder="1" applyAlignment="1">
      <alignment horizontal="center"/>
    </xf>
    <xf numFmtId="0" fontId="7" fillId="3" borderId="9" xfId="0" applyFont="1" applyFill="1" applyBorder="1" applyAlignment="1">
      <alignment horizontal="center"/>
    </xf>
    <xf numFmtId="0" fontId="7" fillId="3" borderId="10" xfId="0" applyFont="1" applyFill="1" applyBorder="1" applyAlignment="1">
      <alignment horizontal="center"/>
    </xf>
    <xf numFmtId="0" fontId="7" fillId="0" borderId="11" xfId="0" applyFont="1" applyBorder="1" applyAlignment="1">
      <alignment horizontal="left"/>
    </xf>
    <xf numFmtId="0" fontId="7" fillId="0" borderId="12" xfId="0" applyFont="1" applyBorder="1" applyAlignment="1">
      <alignment horizontal="left"/>
    </xf>
    <xf numFmtId="0" fontId="7" fillId="0" borderId="13" xfId="0" applyFont="1" applyBorder="1" applyAlignment="1">
      <alignment horizontal="left"/>
    </xf>
    <xf numFmtId="0" fontId="7" fillId="0" borderId="0" xfId="0" applyFont="1" applyAlignment="1">
      <alignment horizontal="left"/>
    </xf>
    <xf numFmtId="0" fontId="7" fillId="0" borderId="14" xfId="0" applyFont="1" applyBorder="1" applyAlignment="1">
      <alignment horizontal="left"/>
    </xf>
    <xf numFmtId="0" fontId="9" fillId="2" borderId="0" xfId="0" applyFont="1" applyFill="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Workbook4 Chart 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1</xdr:row>
      <xdr:rowOff>95250</xdr:rowOff>
    </xdr:from>
    <xdr:to>
      <xdr:col>8</xdr:col>
      <xdr:colOff>657225</xdr:colOff>
      <xdr:row>31</xdr:row>
      <xdr:rowOff>47625</xdr:rowOff>
    </xdr:to>
    <xdr:sp>
      <xdr:nvSpPr>
        <xdr:cNvPr id="1" name="TextBox 1"/>
        <xdr:cNvSpPr txBox="1">
          <a:spLocks noChangeArrowheads="1"/>
        </xdr:cNvSpPr>
      </xdr:nvSpPr>
      <xdr:spPr>
        <a:xfrm>
          <a:off x="762000" y="257175"/>
          <a:ext cx="6600825" cy="48101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600" b="1" i="1" u="none" baseline="0">
              <a:solidFill>
                <a:srgbClr val="000000"/>
              </a:solidFill>
              <a:latin typeface="Calibri"/>
              <a:ea typeface="Calibri"/>
              <a:cs typeface="Calibri"/>
            </a:rPr>
            <a:t>Instructions for Estimating P Using the Si-activity Barometer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details and references see: Putirka, K. (2008) Thermometers and Barometers for Volcanic Systems. In: Putirka, K., Tepley, F. (Eds.), Minerals, Inclusions and Volcanic Processes, Reviews in Mineralogy and Geochemistry, Mineralogical Soc. Am., v. 69, pp. 61-120.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Input
</a:t>
          </a:r>
          <a:r>
            <a:rPr lang="en-US" cap="none" sz="1200" b="0" i="0" u="none" baseline="0">
              <a:solidFill>
                <a:srgbClr val="000000"/>
              </a:solidFill>
              <a:latin typeface="Calibri"/>
              <a:ea typeface="Calibri"/>
              <a:cs typeface="Calibri"/>
            </a:rPr>
            <a:t>Enter a liquid composition in columns G - R. Enter a temperature in column D (preferably calculated from olivine-liquid equilibrium).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Settings
</a:t>
          </a:r>
          <a:r>
            <a:rPr lang="en-US" cap="none" sz="1200" b="0" i="0" u="none" baseline="0">
              <a:solidFill>
                <a:srgbClr val="000000"/>
              </a:solidFill>
              <a:latin typeface="Calibri"/>
              <a:ea typeface="Calibri"/>
              <a:cs typeface="Calibri"/>
            </a:rPr>
            <a:t>Some calculations in this workbook may require numerical solutions; please check that under Excel – Preferences – Calculations, that “Iterative” calculations are allowed, otherwise Excel will report a “Circular reference” error in some cases. 
</a:t>
          </a:r>
          <a:r>
            <a:rPr lang="en-US" cap="none" sz="1200" b="0" i="0" u="sng"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P calculations
</a:t>
          </a:r>
          <a:r>
            <a:rPr lang="en-US" cap="none" sz="1200" b="0" i="0" u="none" baseline="0">
              <a:solidFill>
                <a:srgbClr val="000000"/>
              </a:solidFill>
              <a:latin typeface="Calibri"/>
              <a:ea typeface="Calibri"/>
              <a:cs typeface="Calibri"/>
            </a:rPr>
            <a:t>Results for several models are shown in columns U – X. The T from Albarede (1992) is shown for convenience, but because the model requires that the liquid be in equilibrium with olivine, the much more precise olivine-liquid thermometers are recommended as input (see Beattie, 1993 and Putirka et al., 2007, Eqn. 2)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Tests for equilibrium
</a:t>
          </a:r>
          <a:r>
            <a:rPr lang="en-US" cap="none" sz="1200" b="0" i="0" u="none" baseline="0">
              <a:solidFill>
                <a:srgbClr val="000000"/>
              </a:solidFill>
              <a:latin typeface="Calibri"/>
              <a:ea typeface="Calibri"/>
              <a:cs typeface="Calibri"/>
            </a:rPr>
            <a:t>The liquids that will be entered as input into this workbook will invariably be model liquids. It is assumed, and required by the models, that the liquid be in equilibrium with both olivine and orthopyroxene. Such tests should be made independently with selected olivine and orthopyroxene compositions (see spreadsheets relative to olivine-liquid and orthopyroxene-liquid thermometry).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11.00390625" defaultRowHeight="12.75"/>
  <sheetData/>
  <printOptions/>
  <pageMargins left="0.75" right="0.75" top="1" bottom="1" header="0.5" footer="0.5"/>
  <pageSetup orientation="portrait"/>
  <drawing r:id="rId1"/>
</worksheet>
</file>

<file path=xl/worksheets/sheet2.xml><?xml version="1.0" encoding="utf-8"?>
<worksheet xmlns="http://schemas.openxmlformats.org/spreadsheetml/2006/main" xmlns:r="http://schemas.openxmlformats.org/officeDocument/2006/relationships">
  <dimension ref="A1:BD26"/>
  <sheetViews>
    <sheetView workbookViewId="0" topLeftCell="A3">
      <selection activeCell="B27" sqref="B27"/>
    </sheetView>
  </sheetViews>
  <sheetFormatPr defaultColWidth="11.00390625" defaultRowHeight="12.75"/>
  <cols>
    <col min="1" max="1" width="18.375" style="7" customWidth="1"/>
    <col min="2" max="2" width="23.625" style="18" customWidth="1"/>
    <col min="3" max="3" width="10.75390625" style="15" customWidth="1"/>
    <col min="4" max="4" width="12.625" style="15" customWidth="1"/>
    <col min="5" max="5" width="10.75390625" style="7" customWidth="1"/>
    <col min="6" max="6" width="10.75390625" style="18" customWidth="1"/>
    <col min="7" max="18" width="10.75390625" style="15" customWidth="1"/>
    <col min="19" max="19" width="9.125" style="7" customWidth="1"/>
    <col min="20" max="20" width="10.75390625" style="7" customWidth="1"/>
    <col min="21" max="21" width="19.125" style="15" customWidth="1"/>
    <col min="22" max="24" width="14.125" style="15" customWidth="1"/>
    <col min="25" max="25" width="2.875" style="0" customWidth="1"/>
    <col min="26" max="36" width="10.75390625" style="7" customWidth="1"/>
    <col min="37" max="38" width="6.625" style="7" customWidth="1"/>
    <col min="39" max="51" width="10.75390625" style="7" customWidth="1"/>
    <col min="52" max="52" width="12.125" style="7" customWidth="1"/>
    <col min="53" max="53" width="11.00390625" style="7" customWidth="1"/>
    <col min="54" max="16384" width="10.75390625" style="7" customWidth="1"/>
  </cols>
  <sheetData>
    <row r="1" ht="21" customHeight="1">
      <c r="A1" s="21" t="s">
        <v>33</v>
      </c>
    </row>
    <row r="2" ht="21" customHeight="1">
      <c r="A2" s="10"/>
    </row>
    <row r="3" ht="21" customHeight="1">
      <c r="A3" s="22" t="s">
        <v>31</v>
      </c>
    </row>
    <row r="4" ht="21" customHeight="1">
      <c r="A4" s="22" t="s">
        <v>32</v>
      </c>
    </row>
    <row r="5" spans="1:26" ht="21" customHeight="1">
      <c r="A5" s="10"/>
      <c r="Z5" s="7" t="s">
        <v>1</v>
      </c>
    </row>
    <row r="6" spans="1:37" ht="21" customHeight="1">
      <c r="A6" s="9" t="s">
        <v>67</v>
      </c>
      <c r="Z6" s="17" t="s">
        <v>14</v>
      </c>
      <c r="AA6" s="17" t="s">
        <v>18</v>
      </c>
      <c r="AB6" s="17" t="s">
        <v>19</v>
      </c>
      <c r="AC6" s="17" t="s">
        <v>20</v>
      </c>
      <c r="AD6" s="17" t="s">
        <v>21</v>
      </c>
      <c r="AE6" s="17" t="s">
        <v>22</v>
      </c>
      <c r="AF6" s="17" t="s">
        <v>23</v>
      </c>
      <c r="AG6" s="17" t="s">
        <v>24</v>
      </c>
      <c r="AH6" s="17" t="s">
        <v>25</v>
      </c>
      <c r="AI6" s="17" t="s">
        <v>26</v>
      </c>
      <c r="AJ6" s="17" t="s">
        <v>54</v>
      </c>
      <c r="AK6"/>
    </row>
    <row r="7" spans="1:36" ht="21" customHeight="1">
      <c r="A7" s="9" t="s">
        <v>0</v>
      </c>
      <c r="V7" s="3"/>
      <c r="W7" s="3"/>
      <c r="X7" s="3"/>
      <c r="Z7" s="7">
        <v>60.08</v>
      </c>
      <c r="AA7" s="7">
        <v>79.9</v>
      </c>
      <c r="AB7" s="7">
        <f>101.96</f>
        <v>101.96</v>
      </c>
      <c r="AC7" s="7">
        <v>71.85</v>
      </c>
      <c r="AD7" s="7">
        <v>70.94</v>
      </c>
      <c r="AE7" s="7">
        <v>40.3</v>
      </c>
      <c r="AF7" s="7">
        <v>56.08</v>
      </c>
      <c r="AG7" s="7">
        <f>61.98</f>
        <v>61.98</v>
      </c>
      <c r="AH7" s="7">
        <f>94.2</f>
        <v>94.2</v>
      </c>
      <c r="AI7" s="7">
        <f>(2*52+3*15.9994)</f>
        <v>151.9982</v>
      </c>
      <c r="AJ7" s="7">
        <f>30.97*2+15.9994*5</f>
        <v>141.937</v>
      </c>
    </row>
    <row r="8" spans="2:18" ht="21" customHeight="1">
      <c r="B8" s="5"/>
      <c r="C8" s="3"/>
      <c r="D8" s="3"/>
      <c r="G8" s="3"/>
      <c r="H8" s="3"/>
      <c r="I8" s="3"/>
      <c r="J8" s="3"/>
      <c r="K8" s="3"/>
      <c r="L8" s="3"/>
      <c r="M8" s="3"/>
      <c r="N8" s="3"/>
      <c r="O8" s="3"/>
      <c r="P8" s="3"/>
      <c r="Q8" s="3"/>
      <c r="R8" s="3"/>
    </row>
    <row r="9" spans="2:18" ht="21" customHeight="1">
      <c r="B9" s="5"/>
      <c r="C9" s="3"/>
      <c r="D9" s="3"/>
      <c r="G9" s="3"/>
      <c r="H9" s="3"/>
      <c r="I9" s="3"/>
      <c r="J9" s="3"/>
      <c r="K9" s="3"/>
      <c r="L9" s="3"/>
      <c r="M9" s="3"/>
      <c r="N9" s="3"/>
      <c r="O9" s="3"/>
      <c r="P9" s="3"/>
      <c r="Q9" s="3"/>
      <c r="R9" s="3"/>
    </row>
    <row r="10" spans="1:24" ht="18">
      <c r="A10" s="9"/>
      <c r="B10" s="12"/>
      <c r="C10" s="3"/>
      <c r="E10" s="11"/>
      <c r="F10" s="12"/>
      <c r="G10" s="37" t="s">
        <v>15</v>
      </c>
      <c r="H10" s="38"/>
      <c r="I10" s="39"/>
      <c r="J10" s="11"/>
      <c r="K10" s="11"/>
      <c r="L10" s="11"/>
      <c r="M10" s="11"/>
      <c r="N10" s="11"/>
      <c r="O10" s="11"/>
      <c r="P10" s="11"/>
      <c r="Q10" s="11"/>
      <c r="R10" s="11"/>
      <c r="U10" s="8"/>
      <c r="V10" s="3"/>
      <c r="W10" s="3"/>
      <c r="X10" s="3"/>
    </row>
    <row r="11" spans="1:24" ht="18.75" thickBot="1">
      <c r="A11" s="9"/>
      <c r="B11" s="12"/>
      <c r="C11" s="3"/>
      <c r="D11" s="3"/>
      <c r="E11" s="11"/>
      <c r="F11" s="12"/>
      <c r="G11" s="11"/>
      <c r="H11" s="11"/>
      <c r="I11" s="11"/>
      <c r="J11" s="11"/>
      <c r="K11" s="11"/>
      <c r="L11" s="11"/>
      <c r="M11" s="11"/>
      <c r="N11" s="11"/>
      <c r="O11" s="11"/>
      <c r="P11" s="11"/>
      <c r="Q11" s="11"/>
      <c r="R11" s="11"/>
      <c r="V11" s="3"/>
      <c r="W11" s="3"/>
      <c r="X11" s="3"/>
    </row>
    <row r="12" spans="1:52" ht="13.5">
      <c r="A12" s="40" t="s">
        <v>16</v>
      </c>
      <c r="B12" s="41"/>
      <c r="C12" s="24" t="s">
        <v>17</v>
      </c>
      <c r="D12" s="24" t="s">
        <v>66</v>
      </c>
      <c r="E12" s="13"/>
      <c r="F12" s="14"/>
      <c r="G12" s="13"/>
      <c r="H12" s="13"/>
      <c r="I12" s="13"/>
      <c r="J12" s="13"/>
      <c r="K12" s="13"/>
      <c r="L12" s="13"/>
      <c r="M12" s="13"/>
      <c r="N12" s="13"/>
      <c r="O12" s="13"/>
      <c r="P12" s="13"/>
      <c r="Q12" s="13"/>
      <c r="R12" s="13"/>
      <c r="U12" s="29" t="s">
        <v>30</v>
      </c>
      <c r="V12" s="32"/>
      <c r="W12" s="32"/>
      <c r="X12" s="33"/>
      <c r="Z12" s="7" t="s">
        <v>56</v>
      </c>
      <c r="AM12" s="7" t="s">
        <v>57</v>
      </c>
      <c r="AZ12" s="7" t="s">
        <v>50</v>
      </c>
    </row>
    <row r="13" spans="1:56" ht="13.5">
      <c r="A13" s="1"/>
      <c r="B13" s="2"/>
      <c r="C13" s="2" t="s">
        <v>9</v>
      </c>
      <c r="D13" s="25"/>
      <c r="E13" s="4"/>
      <c r="F13" s="2" t="s">
        <v>10</v>
      </c>
      <c r="G13" s="42" t="s">
        <v>11</v>
      </c>
      <c r="H13" s="42"/>
      <c r="I13" s="42"/>
      <c r="J13" s="42"/>
      <c r="K13" s="27"/>
      <c r="L13" s="27"/>
      <c r="M13" s="27"/>
      <c r="N13" s="27"/>
      <c r="O13" s="27"/>
      <c r="P13" s="27"/>
      <c r="Q13" s="27"/>
      <c r="R13" s="27"/>
      <c r="S13" s="7" t="s">
        <v>68</v>
      </c>
      <c r="U13" s="30" t="s">
        <v>29</v>
      </c>
      <c r="V13" s="28" t="s">
        <v>49</v>
      </c>
      <c r="W13" s="28" t="s">
        <v>46</v>
      </c>
      <c r="X13" s="31" t="s">
        <v>46</v>
      </c>
      <c r="Z13" s="7" t="s">
        <v>45</v>
      </c>
      <c r="AM13" s="7" t="s">
        <v>45</v>
      </c>
      <c r="AZ13" s="7" t="s">
        <v>52</v>
      </c>
      <c r="BA13" s="7" t="s">
        <v>53</v>
      </c>
      <c r="BD13" s="7" t="s">
        <v>58</v>
      </c>
    </row>
    <row r="14" spans="1:56" ht="15" thickBot="1">
      <c r="A14" s="1" t="s">
        <v>12</v>
      </c>
      <c r="B14" s="2" t="s">
        <v>13</v>
      </c>
      <c r="C14" s="23" t="s">
        <v>35</v>
      </c>
      <c r="D14" s="6" t="s">
        <v>34</v>
      </c>
      <c r="E14" s="4"/>
      <c r="F14" s="2" t="s">
        <v>43</v>
      </c>
      <c r="G14" s="6" t="s">
        <v>14</v>
      </c>
      <c r="H14" s="6" t="s">
        <v>18</v>
      </c>
      <c r="I14" s="6" t="s">
        <v>19</v>
      </c>
      <c r="J14" s="6" t="s">
        <v>20</v>
      </c>
      <c r="K14" s="6" t="s">
        <v>21</v>
      </c>
      <c r="L14" s="6" t="s">
        <v>22</v>
      </c>
      <c r="M14" s="6" t="s">
        <v>23</v>
      </c>
      <c r="N14" s="6" t="s">
        <v>24</v>
      </c>
      <c r="O14" s="6" t="s">
        <v>25</v>
      </c>
      <c r="P14" s="6" t="s">
        <v>26</v>
      </c>
      <c r="Q14" s="6" t="s">
        <v>54</v>
      </c>
      <c r="R14" s="6" t="s">
        <v>27</v>
      </c>
      <c r="S14" s="7" t="s">
        <v>28</v>
      </c>
      <c r="U14" s="34" t="s">
        <v>48</v>
      </c>
      <c r="V14" s="35" t="s">
        <v>48</v>
      </c>
      <c r="W14" s="35" t="s">
        <v>47</v>
      </c>
      <c r="X14" s="36" t="s">
        <v>48</v>
      </c>
      <c r="Z14" s="17" t="s">
        <v>14</v>
      </c>
      <c r="AA14" s="17" t="s">
        <v>18</v>
      </c>
      <c r="AB14" s="17" t="s">
        <v>2</v>
      </c>
      <c r="AC14" s="17" t="s">
        <v>20</v>
      </c>
      <c r="AD14" s="17" t="s">
        <v>21</v>
      </c>
      <c r="AE14" s="17" t="s">
        <v>22</v>
      </c>
      <c r="AF14" s="17" t="s">
        <v>23</v>
      </c>
      <c r="AG14" s="17" t="s">
        <v>3</v>
      </c>
      <c r="AH14" s="17" t="s">
        <v>4</v>
      </c>
      <c r="AI14" s="17" t="s">
        <v>5</v>
      </c>
      <c r="AJ14" s="17" t="s">
        <v>6</v>
      </c>
      <c r="AK14" s="7" t="s">
        <v>55</v>
      </c>
      <c r="AM14" s="17" t="s">
        <v>14</v>
      </c>
      <c r="AN14" s="17" t="s">
        <v>18</v>
      </c>
      <c r="AO14" s="17" t="s">
        <v>2</v>
      </c>
      <c r="AP14" s="17" t="s">
        <v>20</v>
      </c>
      <c r="AQ14" s="17" t="s">
        <v>21</v>
      </c>
      <c r="AR14" s="17" t="s">
        <v>22</v>
      </c>
      <c r="AS14" s="17" t="s">
        <v>23</v>
      </c>
      <c r="AT14" s="17" t="s">
        <v>3</v>
      </c>
      <c r="AU14" s="17" t="s">
        <v>4</v>
      </c>
      <c r="AV14" s="17" t="s">
        <v>5</v>
      </c>
      <c r="AW14" s="17" t="s">
        <v>6</v>
      </c>
      <c r="AX14" s="7" t="s">
        <v>55</v>
      </c>
      <c r="AZ14" s="7" t="s">
        <v>51</v>
      </c>
      <c r="BA14" s="7" t="s">
        <v>51</v>
      </c>
      <c r="BC14" s="7" t="s">
        <v>59</v>
      </c>
      <c r="BD14" s="7" t="s">
        <v>51</v>
      </c>
    </row>
    <row r="15" spans="1:56" s="8" customFormat="1" ht="12.75">
      <c r="A15" s="8" t="s">
        <v>44</v>
      </c>
      <c r="B15" s="19">
        <v>190</v>
      </c>
      <c r="C15" s="16">
        <v>5</v>
      </c>
      <c r="D15" s="26">
        <v>1750</v>
      </c>
      <c r="F15" s="19">
        <v>978</v>
      </c>
      <c r="G15" s="26">
        <v>38.7</v>
      </c>
      <c r="H15" s="26">
        <v>0.65</v>
      </c>
      <c r="I15" s="26">
        <v>2.97</v>
      </c>
      <c r="J15" s="26">
        <v>29.7</v>
      </c>
      <c r="K15" s="26">
        <v>0</v>
      </c>
      <c r="L15" s="26">
        <v>14.3</v>
      </c>
      <c r="M15" s="26">
        <v>5.13</v>
      </c>
      <c r="N15" s="26">
        <v>1.51</v>
      </c>
      <c r="O15" s="26">
        <v>0.27</v>
      </c>
      <c r="P15" s="26">
        <v>0</v>
      </c>
      <c r="Q15" s="26">
        <v>1.09</v>
      </c>
      <c r="R15" s="26">
        <v>0</v>
      </c>
      <c r="S15" s="8">
        <f>SUM(G15:R15)</f>
        <v>94.32</v>
      </c>
      <c r="U15" s="20">
        <f>231.5+0.186*D15+0.1244*D15*LN(BA15)-528.5*(BA15^0.5)+103.3*AN15+69.9*(AU15+AT15)+77.3*AO15/(AO15+AM15)</f>
        <v>45.917671691167925</v>
      </c>
      <c r="V15" s="20">
        <f aca="true" t="shared" si="0" ref="V15:V26">10*(23.217-0.4381*G15)</f>
        <v>62.62529999999998</v>
      </c>
      <c r="W15" s="20">
        <f aca="true" t="shared" si="1" ref="W15:W26">2000*(L15/(L15+G15))+969</f>
        <v>1508.6226415094338</v>
      </c>
      <c r="X15" s="20">
        <f aca="true" t="shared" si="2" ref="X15:X26">EXP(0.00252*D15-0.12*G15+5.027)</f>
        <v>120.66281466712654</v>
      </c>
      <c r="Y15"/>
      <c r="Z15" s="8">
        <f aca="true" t="shared" si="3" ref="Z15:Z26">G15/Z$7</f>
        <v>0.6441411451398137</v>
      </c>
      <c r="AA15" s="8">
        <f aca="true" t="shared" si="4" ref="AA15:AA26">H15/AA$7</f>
        <v>0.008135168961201502</v>
      </c>
      <c r="AB15" s="8">
        <f aca="true" t="shared" si="5" ref="AB15:AB26">2*I15/AB$7</f>
        <v>0.058258140447234215</v>
      </c>
      <c r="AC15" s="8">
        <f aca="true" t="shared" si="6" ref="AC15:AC26">J15/AC$7</f>
        <v>0.4133611691022965</v>
      </c>
      <c r="AD15" s="8">
        <f aca="true" t="shared" si="7" ref="AD15:AD26">K15/AD$7</f>
        <v>0</v>
      </c>
      <c r="AE15" s="8">
        <f aca="true" t="shared" si="8" ref="AE15:AE26">L15/AE$7</f>
        <v>0.3548387096774194</v>
      </c>
      <c r="AF15" s="8">
        <f aca="true" t="shared" si="9" ref="AF15:AF26">M15/AF$7</f>
        <v>0.09147646219686163</v>
      </c>
      <c r="AG15" s="8">
        <f aca="true" t="shared" si="10" ref="AG15:AG26">2*N15/AG$7</f>
        <v>0.04872539528880284</v>
      </c>
      <c r="AH15" s="8">
        <f aca="true" t="shared" si="11" ref="AH15:AH26">2*O15/AH$7</f>
        <v>0.0057324840764331215</v>
      </c>
      <c r="AI15" s="8">
        <f aca="true" t="shared" si="12" ref="AI15:AI26">2*P15/AI$7</f>
        <v>0</v>
      </c>
      <c r="AJ15" s="8">
        <f aca="true" t="shared" si="13" ref="AJ15:AJ26">2*Q15/AJ$7</f>
        <v>0.015358926847826852</v>
      </c>
      <c r="AK15" s="8">
        <f>SUM(Z15:AJ15)</f>
        <v>1.64002760173789</v>
      </c>
      <c r="AM15" s="8">
        <f aca="true" t="shared" si="14" ref="AM15:AM26">Z15/$AK15</f>
        <v>0.3927623806192261</v>
      </c>
      <c r="AN15" s="8">
        <f aca="true" t="shared" si="15" ref="AN15:AN26">AA15/$AK15</f>
        <v>0.004960385393868309</v>
      </c>
      <c r="AO15" s="8">
        <f aca="true" t="shared" si="16" ref="AO15:AO26">AB15/$AK15</f>
        <v>0.03552265851227122</v>
      </c>
      <c r="AP15" s="8">
        <f aca="true" t="shared" si="17" ref="AP15:AP26">AC15/$AK15</f>
        <v>0.25204525135081235</v>
      </c>
      <c r="AQ15" s="8">
        <f aca="true" t="shared" si="18" ref="AQ15:AQ26">AD15/$AK15</f>
        <v>0</v>
      </c>
      <c r="AR15" s="8">
        <f aca="true" t="shared" si="19" ref="AR15:AR26">AE15/$AK15</f>
        <v>0.21636142544272244</v>
      </c>
      <c r="AS15" s="8">
        <f aca="true" t="shared" si="20" ref="AS15:AS26">AF15/$AK15</f>
        <v>0.05577739185604356</v>
      </c>
      <c r="AT15" s="8">
        <f aca="true" t="shared" si="21" ref="AT15:AT26">AG15/$AK15</f>
        <v>0.029710106852573664</v>
      </c>
      <c r="AU15" s="8">
        <f aca="true" t="shared" si="22" ref="AU15:AU26">AH15/$AK15</f>
        <v>0.0034953582917498296</v>
      </c>
      <c r="AV15" s="8">
        <f aca="true" t="shared" si="23" ref="AV15:AV26">AI15/$AK15</f>
        <v>0</v>
      </c>
      <c r="AW15" s="8">
        <f aca="true" t="shared" si="24" ref="AW15:AW26">AJ15/$AK15</f>
        <v>0.009365041680732348</v>
      </c>
      <c r="AX15" s="8">
        <f>SUM(AM15:AW15)</f>
        <v>0.9999999999999998</v>
      </c>
      <c r="AZ15" s="8">
        <f>((1-AO15)^(7/4))*((1-AN15)^(7/2))</f>
        <v>0.922470210933487</v>
      </c>
      <c r="BA15" s="8">
        <f>((3*AM15)^-2)*((1-AO15)^(7/2))*((1-AN15)^7)</f>
        <v>0.6129180682639576</v>
      </c>
      <c r="BC15" s="8">
        <f>AM15+AT15+AU15+AN15</f>
        <v>0.4309282311574179</v>
      </c>
      <c r="BD15" s="8">
        <f aca="true" t="shared" si="25" ref="BD15:BD26">AM15/BC15</f>
        <v>0.9114333947541955</v>
      </c>
    </row>
    <row r="16" spans="1:56" s="8" customFormat="1" ht="12.75">
      <c r="A16" s="8" t="s">
        <v>8</v>
      </c>
      <c r="B16" s="19" t="s">
        <v>7</v>
      </c>
      <c r="C16" s="16">
        <v>0.0001</v>
      </c>
      <c r="D16" s="26">
        <v>1140</v>
      </c>
      <c r="F16" s="19">
        <v>4087</v>
      </c>
      <c r="G16" s="26">
        <v>57.7</v>
      </c>
      <c r="H16" s="26">
        <v>1.48</v>
      </c>
      <c r="I16" s="26">
        <v>14.44</v>
      </c>
      <c r="J16" s="26">
        <v>7.4</v>
      </c>
      <c r="K16" s="26">
        <v>0.14</v>
      </c>
      <c r="L16" s="26">
        <v>4.46</v>
      </c>
      <c r="M16" s="26">
        <v>7.3</v>
      </c>
      <c r="N16" s="26">
        <v>4</v>
      </c>
      <c r="O16" s="26">
        <v>1.24</v>
      </c>
      <c r="P16" s="26">
        <v>0</v>
      </c>
      <c r="Q16" s="26">
        <v>0.29</v>
      </c>
      <c r="R16" s="26">
        <v>0</v>
      </c>
      <c r="S16" s="8">
        <f aca="true" t="shared" si="26" ref="S16:S26">SUM(G16:R16)</f>
        <v>98.45</v>
      </c>
      <c r="U16" s="20">
        <f aca="true" t="shared" si="27" ref="U16:U26">231.5+0.186*D16+0.1244*D16*LN(BA16)-528.5*(BA16^0.5)+103.3*AN16+69.9*(AU16+AT16)+77.3*AO16/(AO16+AM16)</f>
        <v>2.4444768403830626</v>
      </c>
      <c r="V16" s="20">
        <f t="shared" si="0"/>
        <v>-20.6137</v>
      </c>
      <c r="W16" s="20">
        <f t="shared" si="1"/>
        <v>1112.5006435006435</v>
      </c>
      <c r="X16" s="20">
        <f t="shared" si="2"/>
        <v>2.65328899335118</v>
      </c>
      <c r="Y16"/>
      <c r="Z16" s="8">
        <f t="shared" si="3"/>
        <v>0.9603861517976032</v>
      </c>
      <c r="AA16" s="8">
        <f t="shared" si="4"/>
        <v>0.018523153942428032</v>
      </c>
      <c r="AB16" s="8">
        <f t="shared" si="5"/>
        <v>0.2832483326794822</v>
      </c>
      <c r="AC16" s="8">
        <f t="shared" si="6"/>
        <v>0.10299234516353516</v>
      </c>
      <c r="AD16" s="8">
        <f t="shared" si="7"/>
        <v>0.0019734987313222443</v>
      </c>
      <c r="AE16" s="8">
        <f t="shared" si="8"/>
        <v>0.11066997518610422</v>
      </c>
      <c r="AF16" s="8">
        <f t="shared" si="9"/>
        <v>0.13017118402282454</v>
      </c>
      <c r="AG16" s="8">
        <f t="shared" si="10"/>
        <v>0.12907389480477574</v>
      </c>
      <c r="AH16" s="8">
        <f t="shared" si="11"/>
        <v>0.02632696390658174</v>
      </c>
      <c r="AI16" s="8">
        <f t="shared" si="12"/>
        <v>0</v>
      </c>
      <c r="AJ16" s="8">
        <f t="shared" si="13"/>
        <v>0.004086319987036502</v>
      </c>
      <c r="AK16" s="8">
        <f aca="true" t="shared" si="28" ref="AK16:AK26">SUM(Z16:AJ16)</f>
        <v>1.7674518202216936</v>
      </c>
      <c r="AM16" s="8">
        <f t="shared" si="14"/>
        <v>0.543373313382393</v>
      </c>
      <c r="AN16" s="8">
        <f t="shared" si="15"/>
        <v>0.010480146463118102</v>
      </c>
      <c r="AO16" s="8">
        <f t="shared" si="16"/>
        <v>0.160258021994599</v>
      </c>
      <c r="AP16" s="8">
        <f t="shared" si="17"/>
        <v>0.05827165639548619</v>
      </c>
      <c r="AQ16" s="8">
        <f t="shared" si="18"/>
        <v>0.001116578516451275</v>
      </c>
      <c r="AR16" s="8">
        <f t="shared" si="19"/>
        <v>0.06261555416668883</v>
      </c>
      <c r="AS16" s="8">
        <f t="shared" si="20"/>
        <v>0.07364907067537321</v>
      </c>
      <c r="AT16" s="8">
        <f t="shared" si="21"/>
        <v>0.07302823948467566</v>
      </c>
      <c r="AU16" s="8">
        <f t="shared" si="22"/>
        <v>0.014895435114762854</v>
      </c>
      <c r="AV16" s="8">
        <f t="shared" si="23"/>
        <v>0</v>
      </c>
      <c r="AW16" s="8">
        <f t="shared" si="24"/>
        <v>0.0023119838064519066</v>
      </c>
      <c r="AX16" s="8">
        <f aca="true" t="shared" si="29" ref="AX16:AX26">SUM(AM16:AW16)</f>
        <v>1</v>
      </c>
      <c r="AZ16" s="8">
        <f aca="true" t="shared" si="30" ref="AZ16:AZ26">((1-AO16)^(7/4))*((1-AN16)^(7/2))</f>
        <v>0.7099717271500826</v>
      </c>
      <c r="BA16" s="8">
        <f aca="true" t="shared" si="31" ref="BA16:BA26">((3*AM16)^-2)*((1-AO16)^(7/2))*((1-AN16)^7)</f>
        <v>0.18968936774256995</v>
      </c>
      <c r="BC16" s="8">
        <f aca="true" t="shared" si="32" ref="BC16:BC26">AM16+AT16+AU16+AN16</f>
        <v>0.6417771344449497</v>
      </c>
      <c r="BD16" s="8">
        <f t="shared" si="25"/>
        <v>0.8466697927035642</v>
      </c>
    </row>
    <row r="17" spans="1:56" s="8" customFormat="1" ht="12.75">
      <c r="A17" s="8" t="s">
        <v>41</v>
      </c>
      <c r="B17" s="19" t="s">
        <v>40</v>
      </c>
      <c r="C17" s="16">
        <v>1.1</v>
      </c>
      <c r="D17" s="26">
        <v>1293</v>
      </c>
      <c r="F17" s="19">
        <v>4270</v>
      </c>
      <c r="G17" s="26">
        <v>49.9</v>
      </c>
      <c r="H17" s="26">
        <v>0.65</v>
      </c>
      <c r="I17" s="26">
        <v>17.4</v>
      </c>
      <c r="J17" s="26">
        <v>7.9</v>
      </c>
      <c r="K17" s="26">
        <v>0.1</v>
      </c>
      <c r="L17" s="26">
        <v>10.8</v>
      </c>
      <c r="M17" s="26">
        <v>11.5</v>
      </c>
      <c r="N17" s="26">
        <v>2.3</v>
      </c>
      <c r="O17" s="26">
        <v>0.11</v>
      </c>
      <c r="P17" s="26">
        <v>0</v>
      </c>
      <c r="Q17" s="26">
        <v>0.15</v>
      </c>
      <c r="R17" s="26">
        <v>0</v>
      </c>
      <c r="S17" s="8">
        <f t="shared" si="26"/>
        <v>100.80999999999999</v>
      </c>
      <c r="U17" s="20">
        <f t="shared" si="27"/>
        <v>11.615225375143309</v>
      </c>
      <c r="V17" s="20">
        <f t="shared" si="0"/>
        <v>13.558099999999982</v>
      </c>
      <c r="W17" s="20">
        <f t="shared" si="1"/>
        <v>1324.848434925865</v>
      </c>
      <c r="X17" s="20">
        <f t="shared" si="2"/>
        <v>9.947885340598145</v>
      </c>
      <c r="Y17"/>
      <c r="Z17" s="8">
        <f t="shared" si="3"/>
        <v>0.8305592543275633</v>
      </c>
      <c r="AA17" s="8">
        <f t="shared" si="4"/>
        <v>0.008135168961201502</v>
      </c>
      <c r="AB17" s="8">
        <f t="shared" si="5"/>
        <v>0.34131031777167514</v>
      </c>
      <c r="AC17" s="8">
        <f t="shared" si="6"/>
        <v>0.10995128740431456</v>
      </c>
      <c r="AD17" s="8">
        <f t="shared" si="7"/>
        <v>0.0014096419509444602</v>
      </c>
      <c r="AE17" s="8">
        <f t="shared" si="8"/>
        <v>0.2679900744416874</v>
      </c>
      <c r="AF17" s="8">
        <f t="shared" si="9"/>
        <v>0.20506419400855921</v>
      </c>
      <c r="AG17" s="8">
        <f t="shared" si="10"/>
        <v>0.07421748951274605</v>
      </c>
      <c r="AH17" s="8">
        <f t="shared" si="11"/>
        <v>0.002335456475583864</v>
      </c>
      <c r="AI17" s="8">
        <f t="shared" si="12"/>
        <v>0</v>
      </c>
      <c r="AJ17" s="8">
        <f t="shared" si="13"/>
        <v>0.0021136137863981904</v>
      </c>
      <c r="AK17" s="8">
        <f t="shared" si="28"/>
        <v>1.8430864986406736</v>
      </c>
      <c r="AM17" s="8">
        <f t="shared" si="14"/>
        <v>0.45063498372980504</v>
      </c>
      <c r="AN17" s="8">
        <f t="shared" si="15"/>
        <v>0.004413883432601459</v>
      </c>
      <c r="AO17" s="8">
        <f t="shared" si="16"/>
        <v>0.18518410178979705</v>
      </c>
      <c r="AP17" s="8">
        <f t="shared" si="17"/>
        <v>0.05965606469658729</v>
      </c>
      <c r="AQ17" s="8">
        <f t="shared" si="18"/>
        <v>0.0007648268011208966</v>
      </c>
      <c r="AR17" s="8">
        <f t="shared" si="19"/>
        <v>0.14540287427602414</v>
      </c>
      <c r="AS17" s="8">
        <f t="shared" si="20"/>
        <v>0.1112612968299641</v>
      </c>
      <c r="AT17" s="8">
        <f t="shared" si="21"/>
        <v>0.040268044699737895</v>
      </c>
      <c r="AU17" s="8">
        <f t="shared" si="22"/>
        <v>0.0012671442589950752</v>
      </c>
      <c r="AV17" s="8">
        <f t="shared" si="23"/>
        <v>0</v>
      </c>
      <c r="AW17" s="8">
        <f t="shared" si="24"/>
        <v>0.0011467794853670936</v>
      </c>
      <c r="AX17" s="8">
        <f t="shared" si="29"/>
        <v>1</v>
      </c>
      <c r="AZ17" s="8">
        <f t="shared" si="30"/>
        <v>0.6880658853051723</v>
      </c>
      <c r="BA17" s="8">
        <f t="shared" si="31"/>
        <v>0.2590405386186952</v>
      </c>
      <c r="BC17" s="8">
        <f t="shared" si="32"/>
        <v>0.4965840561211395</v>
      </c>
      <c r="BD17" s="8">
        <f t="shared" si="25"/>
        <v>0.9074696985838681</v>
      </c>
    </row>
    <row r="18" spans="1:56" s="8" customFormat="1" ht="12.75">
      <c r="A18" s="8" t="s">
        <v>41</v>
      </c>
      <c r="B18" s="19" t="s">
        <v>42</v>
      </c>
      <c r="C18" s="16">
        <v>1.5</v>
      </c>
      <c r="D18" s="26">
        <v>1325</v>
      </c>
      <c r="F18" s="19">
        <v>4261</v>
      </c>
      <c r="G18" s="26">
        <v>47.2</v>
      </c>
      <c r="H18" s="26">
        <v>0.84</v>
      </c>
      <c r="I18" s="26">
        <v>19.3</v>
      </c>
      <c r="J18" s="26">
        <v>10.8</v>
      </c>
      <c r="K18" s="26">
        <v>0.16</v>
      </c>
      <c r="L18" s="26">
        <v>6.28</v>
      </c>
      <c r="M18" s="26">
        <v>8.61</v>
      </c>
      <c r="N18" s="26">
        <v>4.98</v>
      </c>
      <c r="O18" s="26">
        <v>0.23</v>
      </c>
      <c r="P18" s="26">
        <v>0</v>
      </c>
      <c r="Q18" s="26">
        <v>0.11</v>
      </c>
      <c r="R18" s="26">
        <v>0</v>
      </c>
      <c r="S18" s="8">
        <f t="shared" si="26"/>
        <v>98.51</v>
      </c>
      <c r="U18" s="20">
        <f t="shared" si="27"/>
        <v>16.88728780985785</v>
      </c>
      <c r="V18" s="20">
        <f t="shared" si="0"/>
        <v>25.386799999999994</v>
      </c>
      <c r="W18" s="20">
        <f t="shared" si="1"/>
        <v>1203.8541510845175</v>
      </c>
      <c r="X18" s="20">
        <f t="shared" si="2"/>
        <v>14.909520967635602</v>
      </c>
      <c r="Y18"/>
      <c r="Z18" s="8">
        <f t="shared" si="3"/>
        <v>0.7856191744340879</v>
      </c>
      <c r="AA18" s="8">
        <f t="shared" si="4"/>
        <v>0.010513141426783479</v>
      </c>
      <c r="AB18" s="8">
        <f t="shared" si="5"/>
        <v>0.3785798352295018</v>
      </c>
      <c r="AC18" s="8">
        <f t="shared" si="6"/>
        <v>0.1503131524008351</v>
      </c>
      <c r="AD18" s="8">
        <f t="shared" si="7"/>
        <v>0.002255427121511136</v>
      </c>
      <c r="AE18" s="8">
        <f t="shared" si="8"/>
        <v>0.15583126550868487</v>
      </c>
      <c r="AF18" s="8">
        <f t="shared" si="9"/>
        <v>0.15353067047075605</v>
      </c>
      <c r="AG18" s="8">
        <f t="shared" si="10"/>
        <v>0.16069699903194581</v>
      </c>
      <c r="AH18" s="8">
        <f t="shared" si="11"/>
        <v>0.004883227176220807</v>
      </c>
      <c r="AI18" s="8">
        <f t="shared" si="12"/>
        <v>0</v>
      </c>
      <c r="AJ18" s="8">
        <f t="shared" si="13"/>
        <v>0.0015499834433586731</v>
      </c>
      <c r="AK18" s="8">
        <f t="shared" si="28"/>
        <v>1.8037728762436858</v>
      </c>
      <c r="AM18" s="8">
        <f t="shared" si="14"/>
        <v>0.4355421820457358</v>
      </c>
      <c r="AN18" s="8">
        <f t="shared" si="15"/>
        <v>0.00582841751599949</v>
      </c>
      <c r="AO18" s="8">
        <f t="shared" si="16"/>
        <v>0.2098822086835485</v>
      </c>
      <c r="AP18" s="8">
        <f t="shared" si="17"/>
        <v>0.08333263815001957</v>
      </c>
      <c r="AQ18" s="8">
        <f t="shared" si="18"/>
        <v>0.0012503941883237593</v>
      </c>
      <c r="AR18" s="8">
        <f t="shared" si="19"/>
        <v>0.08639184431756164</v>
      </c>
      <c r="AS18" s="8">
        <f t="shared" si="20"/>
        <v>0.0851164093289173</v>
      </c>
      <c r="AT18" s="8">
        <f t="shared" si="21"/>
        <v>0.0890893754687084</v>
      </c>
      <c r="AU18" s="8">
        <f t="shared" si="22"/>
        <v>0.0027072295190456635</v>
      </c>
      <c r="AV18" s="8">
        <f t="shared" si="23"/>
        <v>0</v>
      </c>
      <c r="AW18" s="8">
        <f t="shared" si="24"/>
        <v>0.0008593007821397541</v>
      </c>
      <c r="AX18" s="8">
        <f t="shared" si="29"/>
        <v>0.9999999999999999</v>
      </c>
      <c r="AZ18" s="8">
        <f t="shared" si="30"/>
        <v>0.6487471000411228</v>
      </c>
      <c r="BA18" s="8">
        <f t="shared" si="31"/>
        <v>0.24651758494635204</v>
      </c>
      <c r="BC18" s="8">
        <f t="shared" si="32"/>
        <v>0.5331672045494894</v>
      </c>
      <c r="BD18" s="8">
        <f t="shared" si="25"/>
        <v>0.8168960474861843</v>
      </c>
    </row>
    <row r="19" spans="1:56" s="8" customFormat="1" ht="12.75">
      <c r="A19" s="8" t="s">
        <v>36</v>
      </c>
      <c r="B19" s="19" t="s">
        <v>37</v>
      </c>
      <c r="C19" s="16">
        <v>1.2</v>
      </c>
      <c r="D19" s="26">
        <v>1250</v>
      </c>
      <c r="F19" s="19">
        <v>4470</v>
      </c>
      <c r="G19" s="26">
        <v>48.5</v>
      </c>
      <c r="H19" s="26">
        <v>2.82</v>
      </c>
      <c r="I19" s="26">
        <v>17</v>
      </c>
      <c r="J19" s="26">
        <v>10.93</v>
      </c>
      <c r="K19" s="26">
        <v>0.16</v>
      </c>
      <c r="L19" s="26">
        <v>3.78</v>
      </c>
      <c r="M19" s="26">
        <v>5.34</v>
      </c>
      <c r="N19" s="26">
        <v>4.55</v>
      </c>
      <c r="O19" s="26">
        <v>3.51</v>
      </c>
      <c r="P19" s="26">
        <v>0</v>
      </c>
      <c r="Q19" s="26">
        <v>0.99</v>
      </c>
      <c r="R19" s="26">
        <v>0</v>
      </c>
      <c r="S19" s="8">
        <f t="shared" si="26"/>
        <v>97.58</v>
      </c>
      <c r="U19" s="20">
        <f t="shared" si="27"/>
        <v>13.831687107601843</v>
      </c>
      <c r="V19" s="20">
        <f t="shared" si="0"/>
        <v>19.69149999999999</v>
      </c>
      <c r="W19" s="20">
        <f t="shared" si="1"/>
        <v>1113.6059678653405</v>
      </c>
      <c r="X19" s="20">
        <f t="shared" si="2"/>
        <v>10.559226209734463</v>
      </c>
      <c r="Y19"/>
      <c r="Z19" s="8">
        <f t="shared" si="3"/>
        <v>0.8072569906790945</v>
      </c>
      <c r="AA19" s="8">
        <f t="shared" si="4"/>
        <v>0.035294117647058816</v>
      </c>
      <c r="AB19" s="8">
        <f t="shared" si="5"/>
        <v>0.3334641035700275</v>
      </c>
      <c r="AC19" s="8">
        <f t="shared" si="6"/>
        <v>0.15212247738343773</v>
      </c>
      <c r="AD19" s="8">
        <f t="shared" si="7"/>
        <v>0.002255427121511136</v>
      </c>
      <c r="AE19" s="8">
        <f t="shared" si="8"/>
        <v>0.09379652605459057</v>
      </c>
      <c r="AF19" s="8">
        <f t="shared" si="9"/>
        <v>0.09522111269614836</v>
      </c>
      <c r="AG19" s="8">
        <f t="shared" si="10"/>
        <v>0.1468215553404324</v>
      </c>
      <c r="AH19" s="8">
        <f t="shared" si="11"/>
        <v>0.07452229299363057</v>
      </c>
      <c r="AI19" s="8">
        <f t="shared" si="12"/>
        <v>0</v>
      </c>
      <c r="AJ19" s="8">
        <f t="shared" si="13"/>
        <v>0.013949850990228057</v>
      </c>
      <c r="AK19" s="8">
        <f t="shared" si="28"/>
        <v>1.7547044544761599</v>
      </c>
      <c r="AM19" s="8">
        <f t="shared" si="14"/>
        <v>0.4600529671078362</v>
      </c>
      <c r="AN19" s="8">
        <f t="shared" si="15"/>
        <v>0.020113995583145274</v>
      </c>
      <c r="AO19" s="8">
        <f t="shared" si="16"/>
        <v>0.1900400393464426</v>
      </c>
      <c r="AP19" s="8">
        <f t="shared" si="17"/>
        <v>0.08669407374864821</v>
      </c>
      <c r="AQ19" s="8">
        <f t="shared" si="18"/>
        <v>0.00128536011620513</v>
      </c>
      <c r="AR19" s="8">
        <f t="shared" si="19"/>
        <v>0.0534543158053315</v>
      </c>
      <c r="AS19" s="8">
        <f t="shared" si="20"/>
        <v>0.05426618280545436</v>
      </c>
      <c r="AT19" s="8">
        <f t="shared" si="21"/>
        <v>0.08367309660945936</v>
      </c>
      <c r="AU19" s="8">
        <f t="shared" si="22"/>
        <v>0.042469997043392736</v>
      </c>
      <c r="AV19" s="8">
        <f t="shared" si="23"/>
        <v>0</v>
      </c>
      <c r="AW19" s="8">
        <f t="shared" si="24"/>
        <v>0.007949971834084487</v>
      </c>
      <c r="AX19" s="8">
        <f t="shared" si="29"/>
        <v>0.9999999999999999</v>
      </c>
      <c r="AZ19" s="8">
        <f t="shared" si="30"/>
        <v>0.6440590026350288</v>
      </c>
      <c r="BA19" s="8">
        <f t="shared" si="31"/>
        <v>0.21776753181126732</v>
      </c>
      <c r="BC19" s="8">
        <f t="shared" si="32"/>
        <v>0.6063100563438336</v>
      </c>
      <c r="BD19" s="8">
        <f t="shared" si="25"/>
        <v>0.7587750892374179</v>
      </c>
    </row>
    <row r="20" spans="1:56" s="8" customFormat="1" ht="12.75">
      <c r="A20" s="8" t="s">
        <v>36</v>
      </c>
      <c r="B20" s="19" t="s">
        <v>38</v>
      </c>
      <c r="C20" s="16">
        <v>1.2</v>
      </c>
      <c r="D20" s="26">
        <v>1275</v>
      </c>
      <c r="F20" s="19">
        <v>4469</v>
      </c>
      <c r="G20" s="26">
        <v>49.6</v>
      </c>
      <c r="H20" s="26">
        <v>1</v>
      </c>
      <c r="I20" s="26">
        <v>18.33</v>
      </c>
      <c r="J20" s="26">
        <v>10.45</v>
      </c>
      <c r="K20" s="26">
        <v>0.17</v>
      </c>
      <c r="L20" s="26">
        <v>5.74</v>
      </c>
      <c r="M20" s="26">
        <v>7.65</v>
      </c>
      <c r="N20" s="26">
        <v>4.07</v>
      </c>
      <c r="O20" s="26">
        <v>1.44</v>
      </c>
      <c r="P20" s="26">
        <v>0</v>
      </c>
      <c r="Q20" s="26">
        <v>0.17</v>
      </c>
      <c r="R20" s="26">
        <v>0</v>
      </c>
      <c r="S20" s="8">
        <f t="shared" si="26"/>
        <v>98.62000000000002</v>
      </c>
      <c r="U20" s="20">
        <f t="shared" si="27"/>
        <v>12.071565103191428</v>
      </c>
      <c r="V20" s="20">
        <f t="shared" si="0"/>
        <v>14.872399999999999</v>
      </c>
      <c r="W20" s="20">
        <f t="shared" si="1"/>
        <v>1176.4448861582941</v>
      </c>
      <c r="X20" s="20">
        <f t="shared" si="2"/>
        <v>9.855207542526198</v>
      </c>
      <c r="Y20"/>
      <c r="Z20" s="8">
        <f t="shared" si="3"/>
        <v>0.8255659121171771</v>
      </c>
      <c r="AA20" s="8">
        <f t="shared" si="4"/>
        <v>0.012515644555694618</v>
      </c>
      <c r="AB20" s="8">
        <f t="shared" si="5"/>
        <v>0.35955276579050605</v>
      </c>
      <c r="AC20" s="8">
        <f t="shared" si="6"/>
        <v>0.1454418928322895</v>
      </c>
      <c r="AD20" s="8">
        <f t="shared" si="7"/>
        <v>0.0023963913166055823</v>
      </c>
      <c r="AE20" s="8">
        <f t="shared" si="8"/>
        <v>0.14243176178660052</v>
      </c>
      <c r="AF20" s="8">
        <f t="shared" si="9"/>
        <v>0.13641226818830243</v>
      </c>
      <c r="AG20" s="8">
        <f t="shared" si="10"/>
        <v>0.13133268796385933</v>
      </c>
      <c r="AH20" s="8">
        <f t="shared" si="11"/>
        <v>0.03057324840764331</v>
      </c>
      <c r="AI20" s="8">
        <f t="shared" si="12"/>
        <v>0</v>
      </c>
      <c r="AJ20" s="8">
        <f t="shared" si="13"/>
        <v>0.0023954289579179496</v>
      </c>
      <c r="AK20" s="8">
        <f t="shared" si="28"/>
        <v>1.7886180019165967</v>
      </c>
      <c r="AM20" s="8">
        <f t="shared" si="14"/>
        <v>0.4615663664530607</v>
      </c>
      <c r="AN20" s="8">
        <f t="shared" si="15"/>
        <v>0.006997382639715947</v>
      </c>
      <c r="AO20" s="8">
        <f t="shared" si="16"/>
        <v>0.20102266968420685</v>
      </c>
      <c r="AP20" s="8">
        <f t="shared" si="17"/>
        <v>0.08131523482176797</v>
      </c>
      <c r="AQ20" s="8">
        <f t="shared" si="18"/>
        <v>0.0013398005130428772</v>
      </c>
      <c r="AR20" s="8">
        <f t="shared" si="19"/>
        <v>0.07963229802785028</v>
      </c>
      <c r="AS20" s="8">
        <f t="shared" si="20"/>
        <v>0.07626685409748175</v>
      </c>
      <c r="AT20" s="8">
        <f t="shared" si="21"/>
        <v>0.0734269071557647</v>
      </c>
      <c r="AU20" s="8">
        <f t="shared" si="22"/>
        <v>0.017093224140024583</v>
      </c>
      <c r="AV20" s="8">
        <f t="shared" si="23"/>
        <v>0</v>
      </c>
      <c r="AW20" s="8">
        <f t="shared" si="24"/>
        <v>0.001339262467084153</v>
      </c>
      <c r="AX20" s="8">
        <f t="shared" si="29"/>
        <v>0.9999999999999999</v>
      </c>
      <c r="AZ20" s="8">
        <f t="shared" si="30"/>
        <v>0.6588122655828318</v>
      </c>
      <c r="BA20" s="8">
        <f t="shared" si="31"/>
        <v>0.22636669642278126</v>
      </c>
      <c r="BC20" s="8">
        <f t="shared" si="32"/>
        <v>0.5590838803885659</v>
      </c>
      <c r="BD20" s="8">
        <f t="shared" si="25"/>
        <v>0.825576237562546</v>
      </c>
    </row>
    <row r="21" spans="1:56" s="8" customFormat="1" ht="12.75">
      <c r="A21" s="8" t="s">
        <v>36</v>
      </c>
      <c r="B21" s="19" t="s">
        <v>39</v>
      </c>
      <c r="C21" s="16">
        <v>1.2</v>
      </c>
      <c r="D21" s="26">
        <v>1300</v>
      </c>
      <c r="F21" s="19">
        <v>4468</v>
      </c>
      <c r="G21" s="26">
        <v>48.3</v>
      </c>
      <c r="H21" s="26">
        <v>0.99</v>
      </c>
      <c r="I21" s="26">
        <v>18.34</v>
      </c>
      <c r="J21" s="26">
        <v>10.46</v>
      </c>
      <c r="K21" s="26">
        <v>0.18</v>
      </c>
      <c r="L21" s="26">
        <v>6.89</v>
      </c>
      <c r="M21" s="26">
        <v>8.92</v>
      </c>
      <c r="N21" s="26">
        <v>3.37</v>
      </c>
      <c r="O21" s="26">
        <v>1.02</v>
      </c>
      <c r="P21" s="26">
        <v>0</v>
      </c>
      <c r="Q21" s="26">
        <v>0.27</v>
      </c>
      <c r="R21" s="26">
        <v>0</v>
      </c>
      <c r="S21" s="8">
        <f t="shared" si="26"/>
        <v>98.74000000000001</v>
      </c>
      <c r="U21" s="20">
        <f t="shared" si="27"/>
        <v>13.120925407325725</v>
      </c>
      <c r="V21" s="20">
        <f t="shared" si="0"/>
        <v>20.567700000000002</v>
      </c>
      <c r="W21" s="20">
        <f t="shared" si="1"/>
        <v>1218.6829135712992</v>
      </c>
      <c r="X21" s="20">
        <f t="shared" si="2"/>
        <v>12.268070587183484</v>
      </c>
      <c r="Y21"/>
      <c r="Z21" s="8">
        <f t="shared" si="3"/>
        <v>0.8039280958721704</v>
      </c>
      <c r="AA21" s="8">
        <f t="shared" si="4"/>
        <v>0.012390488110137671</v>
      </c>
      <c r="AB21" s="8">
        <f t="shared" si="5"/>
        <v>0.3597489211455473</v>
      </c>
      <c r="AC21" s="8">
        <f t="shared" si="6"/>
        <v>0.1455810716771051</v>
      </c>
      <c r="AD21" s="8">
        <f t="shared" si="7"/>
        <v>0.002537355511700028</v>
      </c>
      <c r="AE21" s="8">
        <f t="shared" si="8"/>
        <v>0.17096774193548386</v>
      </c>
      <c r="AF21" s="8">
        <f t="shared" si="9"/>
        <v>0.15905848787446505</v>
      </c>
      <c r="AG21" s="8">
        <f t="shared" si="10"/>
        <v>0.10874475637302357</v>
      </c>
      <c r="AH21" s="8">
        <f t="shared" si="11"/>
        <v>0.02165605095541401</v>
      </c>
      <c r="AI21" s="8">
        <f t="shared" si="12"/>
        <v>0</v>
      </c>
      <c r="AJ21" s="8">
        <f t="shared" si="13"/>
        <v>0.0038045048155167433</v>
      </c>
      <c r="AK21" s="8">
        <f t="shared" si="28"/>
        <v>1.7884174742705634</v>
      </c>
      <c r="AM21" s="8">
        <f t="shared" si="14"/>
        <v>0.4495192579126785</v>
      </c>
      <c r="AN21" s="8">
        <f t="shared" si="15"/>
        <v>0.006928185554209787</v>
      </c>
      <c r="AO21" s="8">
        <f t="shared" si="16"/>
        <v>0.2011548904666552</v>
      </c>
      <c r="AP21" s="8">
        <f t="shared" si="17"/>
        <v>0.08140217469999997</v>
      </c>
      <c r="AQ21" s="8">
        <f t="shared" si="18"/>
        <v>0.001418771370893103</v>
      </c>
      <c r="AR21" s="8">
        <f t="shared" si="19"/>
        <v>0.09559722178694098</v>
      </c>
      <c r="AS21" s="8">
        <f t="shared" si="20"/>
        <v>0.0889381199651607</v>
      </c>
      <c r="AT21" s="8">
        <f t="shared" si="21"/>
        <v>0.060805017809042024</v>
      </c>
      <c r="AU21" s="8">
        <f t="shared" si="22"/>
        <v>0.012109058017478162</v>
      </c>
      <c r="AV21" s="8">
        <f t="shared" si="23"/>
        <v>0</v>
      </c>
      <c r="AW21" s="8">
        <f t="shared" si="24"/>
        <v>0.0021273024169418137</v>
      </c>
      <c r="AX21" s="8">
        <f t="shared" si="29"/>
        <v>1.0000000000000002</v>
      </c>
      <c r="AZ21" s="8">
        <f t="shared" si="30"/>
        <v>0.6587821327265401</v>
      </c>
      <c r="BA21" s="8">
        <f t="shared" si="31"/>
        <v>0.23864069766955842</v>
      </c>
      <c r="BC21" s="8">
        <f t="shared" si="32"/>
        <v>0.5293615192934086</v>
      </c>
      <c r="BD21" s="8">
        <f t="shared" si="25"/>
        <v>0.8491725248799658</v>
      </c>
    </row>
    <row r="22" spans="1:56" s="8" customFormat="1" ht="12.75">
      <c r="A22" s="8" t="s">
        <v>60</v>
      </c>
      <c r="B22" s="19" t="s">
        <v>61</v>
      </c>
      <c r="C22" s="16">
        <v>2.3</v>
      </c>
      <c r="D22" s="26">
        <v>1480</v>
      </c>
      <c r="F22" s="19">
        <v>2526</v>
      </c>
      <c r="G22" s="26">
        <v>42.84</v>
      </c>
      <c r="H22" s="26">
        <v>0.66</v>
      </c>
      <c r="I22" s="26">
        <v>9.3</v>
      </c>
      <c r="J22" s="26">
        <v>19.24</v>
      </c>
      <c r="K22" s="26">
        <v>0.23</v>
      </c>
      <c r="L22" s="26">
        <v>14.73</v>
      </c>
      <c r="M22" s="26">
        <v>11.07</v>
      </c>
      <c r="N22" s="26">
        <v>0.13</v>
      </c>
      <c r="O22" s="26">
        <v>0.04</v>
      </c>
      <c r="P22" s="26">
        <v>0.39</v>
      </c>
      <c r="Q22" s="26">
        <v>0</v>
      </c>
      <c r="R22" s="26">
        <v>0</v>
      </c>
      <c r="S22" s="8">
        <f t="shared" si="26"/>
        <v>98.63</v>
      </c>
      <c r="U22" s="20">
        <f t="shared" si="27"/>
        <v>21.479552111931532</v>
      </c>
      <c r="V22" s="20">
        <f t="shared" si="0"/>
        <v>44.48795999999998</v>
      </c>
      <c r="W22" s="20">
        <f t="shared" si="1"/>
        <v>1480.724856696196</v>
      </c>
      <c r="X22" s="20">
        <f t="shared" si="2"/>
        <v>37.18107889398861</v>
      </c>
      <c r="Y22"/>
      <c r="Z22" s="8">
        <f t="shared" si="3"/>
        <v>0.7130492676431426</v>
      </c>
      <c r="AA22" s="8">
        <f t="shared" si="4"/>
        <v>0.008260325406758447</v>
      </c>
      <c r="AB22" s="8">
        <f t="shared" si="5"/>
        <v>0.18242448018830917</v>
      </c>
      <c r="AC22" s="8">
        <f t="shared" si="6"/>
        <v>0.2677800974251914</v>
      </c>
      <c r="AD22" s="8">
        <f t="shared" si="7"/>
        <v>0.0032421764871722585</v>
      </c>
      <c r="AE22" s="8">
        <f t="shared" si="8"/>
        <v>0.3655086848635236</v>
      </c>
      <c r="AF22" s="8">
        <f t="shared" si="9"/>
        <v>0.19739657631954352</v>
      </c>
      <c r="AG22" s="8">
        <f t="shared" si="10"/>
        <v>0.004194901581155212</v>
      </c>
      <c r="AH22" s="8">
        <f t="shared" si="11"/>
        <v>0.0008492569002123143</v>
      </c>
      <c r="AI22" s="8">
        <f t="shared" si="12"/>
        <v>0.00513163971678612</v>
      </c>
      <c r="AJ22" s="8">
        <f t="shared" si="13"/>
        <v>0</v>
      </c>
      <c r="AK22" s="8">
        <f t="shared" si="28"/>
        <v>1.7478374065317948</v>
      </c>
      <c r="AM22" s="8">
        <f t="shared" si="14"/>
        <v>0.4079608692309856</v>
      </c>
      <c r="AN22" s="8">
        <f t="shared" si="15"/>
        <v>0.0047260262172493924</v>
      </c>
      <c r="AO22" s="8">
        <f t="shared" si="16"/>
        <v>0.10437153908399929</v>
      </c>
      <c r="AP22" s="8">
        <f t="shared" si="17"/>
        <v>0.15320652620459876</v>
      </c>
      <c r="AQ22" s="8">
        <f t="shared" si="18"/>
        <v>0.0018549645836941186</v>
      </c>
      <c r="AR22" s="8">
        <f t="shared" si="19"/>
        <v>0.20912053003190756</v>
      </c>
      <c r="AS22" s="8">
        <f t="shared" si="20"/>
        <v>0.11293760825913111</v>
      </c>
      <c r="AT22" s="8">
        <f t="shared" si="21"/>
        <v>0.0024000525251825834</v>
      </c>
      <c r="AU22" s="8">
        <f t="shared" si="22"/>
        <v>0.000485890104559257</v>
      </c>
      <c r="AV22" s="8">
        <f t="shared" si="23"/>
        <v>0.0029359937586922054</v>
      </c>
      <c r="AW22" s="8">
        <f t="shared" si="24"/>
        <v>0</v>
      </c>
      <c r="AX22" s="8">
        <f t="shared" si="29"/>
        <v>1</v>
      </c>
      <c r="AZ22" s="8">
        <f t="shared" si="30"/>
        <v>0.8110041315856243</v>
      </c>
      <c r="BA22" s="8">
        <f t="shared" si="31"/>
        <v>0.4391032050184823</v>
      </c>
      <c r="BC22" s="8">
        <f t="shared" si="32"/>
        <v>0.41557283807797685</v>
      </c>
      <c r="BD22" s="8">
        <f t="shared" si="25"/>
        <v>0.9816831896853593</v>
      </c>
    </row>
    <row r="23" spans="1:56" s="8" customFormat="1" ht="12.75">
      <c r="A23" s="8" t="s">
        <v>60</v>
      </c>
      <c r="B23" s="19" t="s">
        <v>62</v>
      </c>
      <c r="C23" s="16">
        <v>2.3</v>
      </c>
      <c r="D23" s="26">
        <v>1400</v>
      </c>
      <c r="F23" s="19">
        <v>2524</v>
      </c>
      <c r="G23" s="26">
        <v>44.45</v>
      </c>
      <c r="H23" s="26">
        <v>1.03</v>
      </c>
      <c r="I23" s="26">
        <v>10.19</v>
      </c>
      <c r="J23" s="26">
        <v>19.8</v>
      </c>
      <c r="K23" s="26">
        <v>0.27</v>
      </c>
      <c r="L23" s="26">
        <v>10.56</v>
      </c>
      <c r="M23" s="26">
        <v>12.22</v>
      </c>
      <c r="N23" s="26">
        <v>0</v>
      </c>
      <c r="O23" s="26">
        <v>0.06</v>
      </c>
      <c r="P23" s="26">
        <v>0.37</v>
      </c>
      <c r="Q23" s="26">
        <v>0</v>
      </c>
      <c r="R23" s="26">
        <v>0</v>
      </c>
      <c r="S23" s="8">
        <f t="shared" si="26"/>
        <v>98.95</v>
      </c>
      <c r="U23" s="20">
        <f t="shared" si="27"/>
        <v>14.48770672898925</v>
      </c>
      <c r="V23" s="20">
        <f t="shared" si="0"/>
        <v>37.43454999999997</v>
      </c>
      <c r="W23" s="20">
        <f t="shared" si="1"/>
        <v>1352.9301945100892</v>
      </c>
      <c r="X23" s="20">
        <f t="shared" si="2"/>
        <v>25.053160819751625</v>
      </c>
      <c r="Y23"/>
      <c r="Z23" s="8">
        <f t="shared" si="3"/>
        <v>0.7398468708388816</v>
      </c>
      <c r="AA23" s="8">
        <f t="shared" si="4"/>
        <v>0.012891113892365457</v>
      </c>
      <c r="AB23" s="8">
        <f t="shared" si="5"/>
        <v>0.1998823067869753</v>
      </c>
      <c r="AC23" s="8">
        <f t="shared" si="6"/>
        <v>0.2755741127348643</v>
      </c>
      <c r="AD23" s="8">
        <f t="shared" si="7"/>
        <v>0.003806033267550043</v>
      </c>
      <c r="AE23" s="8">
        <f t="shared" si="8"/>
        <v>0.26203473945409433</v>
      </c>
      <c r="AF23" s="8">
        <f t="shared" si="9"/>
        <v>0.21790299572039945</v>
      </c>
      <c r="AG23" s="8">
        <f t="shared" si="10"/>
        <v>0</v>
      </c>
      <c r="AH23" s="8">
        <f t="shared" si="11"/>
        <v>0.0012738853503184713</v>
      </c>
      <c r="AI23" s="8">
        <f t="shared" si="12"/>
        <v>0.004868478705668883</v>
      </c>
      <c r="AJ23" s="8">
        <f t="shared" si="13"/>
        <v>0</v>
      </c>
      <c r="AK23" s="8">
        <f t="shared" si="28"/>
        <v>1.7180805367511178</v>
      </c>
      <c r="AM23" s="8">
        <f t="shared" si="14"/>
        <v>0.43062409183560657</v>
      </c>
      <c r="AN23" s="8">
        <f t="shared" si="15"/>
        <v>0.007503206989785527</v>
      </c>
      <c r="AO23" s="8">
        <f t="shared" si="16"/>
        <v>0.11634047561294873</v>
      </c>
      <c r="AP23" s="8">
        <f t="shared" si="17"/>
        <v>0.16039650461088026</v>
      </c>
      <c r="AQ23" s="8">
        <f t="shared" si="18"/>
        <v>0.0022152822211391984</v>
      </c>
      <c r="AR23" s="8">
        <f t="shared" si="19"/>
        <v>0.15251598155555665</v>
      </c>
      <c r="AS23" s="8">
        <f t="shared" si="20"/>
        <v>0.12682932555213797</v>
      </c>
      <c r="AT23" s="8">
        <f t="shared" si="21"/>
        <v>0</v>
      </c>
      <c r="AU23" s="8">
        <f t="shared" si="22"/>
        <v>0.0007414584608049763</v>
      </c>
      <c r="AV23" s="8">
        <f t="shared" si="23"/>
        <v>0.0028336731611401365</v>
      </c>
      <c r="AW23" s="8">
        <f t="shared" si="24"/>
        <v>0</v>
      </c>
      <c r="AX23" s="8">
        <f t="shared" si="29"/>
        <v>1</v>
      </c>
      <c r="AZ23" s="8">
        <f t="shared" si="30"/>
        <v>0.7844234664488752</v>
      </c>
      <c r="BA23" s="8">
        <f t="shared" si="31"/>
        <v>0.3686905434738358</v>
      </c>
      <c r="BC23" s="8">
        <f t="shared" si="32"/>
        <v>0.43886875728619706</v>
      </c>
      <c r="BD23" s="8">
        <f t="shared" si="25"/>
        <v>0.9812138246031171</v>
      </c>
    </row>
    <row r="24" spans="1:56" s="8" customFormat="1" ht="12.75">
      <c r="A24" s="8" t="s">
        <v>60</v>
      </c>
      <c r="B24" s="19" t="s">
        <v>63</v>
      </c>
      <c r="C24" s="16">
        <v>2.3</v>
      </c>
      <c r="D24" s="26">
        <v>1450</v>
      </c>
      <c r="F24" s="19">
        <v>2525</v>
      </c>
      <c r="G24" s="26">
        <v>43.36</v>
      </c>
      <c r="H24" s="26">
        <v>0.73</v>
      </c>
      <c r="I24" s="26">
        <v>9.14</v>
      </c>
      <c r="J24" s="26">
        <v>19.83</v>
      </c>
      <c r="K24" s="26">
        <v>0.24</v>
      </c>
      <c r="L24" s="26">
        <v>15.15</v>
      </c>
      <c r="M24" s="26">
        <v>10.11</v>
      </c>
      <c r="N24" s="26">
        <v>0.04</v>
      </c>
      <c r="O24" s="26">
        <v>0.04</v>
      </c>
      <c r="P24" s="26">
        <v>0.39</v>
      </c>
      <c r="Q24" s="26">
        <v>0</v>
      </c>
      <c r="R24" s="26">
        <v>0</v>
      </c>
      <c r="S24" s="8">
        <f t="shared" si="26"/>
        <v>99.03000000000002</v>
      </c>
      <c r="U24" s="20">
        <f t="shared" si="27"/>
        <v>18.460093220183637</v>
      </c>
      <c r="V24" s="20">
        <f t="shared" si="0"/>
        <v>42.20983999999998</v>
      </c>
      <c r="W24" s="20">
        <f t="shared" si="1"/>
        <v>1486.8601948384892</v>
      </c>
      <c r="X24" s="20">
        <f t="shared" si="2"/>
        <v>32.388389182250826</v>
      </c>
      <c r="Y24"/>
      <c r="Z24" s="8">
        <f t="shared" si="3"/>
        <v>0.7217043941411452</v>
      </c>
      <c r="AA24" s="8">
        <f t="shared" si="4"/>
        <v>0.009136420525657071</v>
      </c>
      <c r="AB24" s="8">
        <f t="shared" si="5"/>
        <v>0.1792859945076501</v>
      </c>
      <c r="AC24" s="8">
        <f t="shared" si="6"/>
        <v>0.2759916492693111</v>
      </c>
      <c r="AD24" s="8">
        <f t="shared" si="7"/>
        <v>0.0033831406822667043</v>
      </c>
      <c r="AE24" s="8">
        <f t="shared" si="8"/>
        <v>0.37593052109181146</v>
      </c>
      <c r="AF24" s="8">
        <f t="shared" si="9"/>
        <v>0.18027817403708987</v>
      </c>
      <c r="AG24" s="8">
        <f t="shared" si="10"/>
        <v>0.0012907389480477575</v>
      </c>
      <c r="AH24" s="8">
        <f t="shared" si="11"/>
        <v>0.0008492569002123143</v>
      </c>
      <c r="AI24" s="8">
        <f t="shared" si="12"/>
        <v>0.00513163971678612</v>
      </c>
      <c r="AJ24" s="8">
        <f t="shared" si="13"/>
        <v>0</v>
      </c>
      <c r="AK24" s="8">
        <f t="shared" si="28"/>
        <v>1.7529819298199774</v>
      </c>
      <c r="AM24" s="8">
        <f t="shared" si="14"/>
        <v>0.41170098896299556</v>
      </c>
      <c r="AN24" s="8">
        <f t="shared" si="15"/>
        <v>0.005211930807863682</v>
      </c>
      <c r="AO24" s="8">
        <f t="shared" si="16"/>
        <v>0.10227486744604486</v>
      </c>
      <c r="AP24" s="8">
        <f t="shared" si="17"/>
        <v>0.15744124030853762</v>
      </c>
      <c r="AQ24" s="8">
        <f t="shared" si="18"/>
        <v>0.0019299347156499988</v>
      </c>
      <c r="AR24" s="8">
        <f t="shared" si="19"/>
        <v>0.21445202297688126</v>
      </c>
      <c r="AS24" s="8">
        <f t="shared" si="20"/>
        <v>0.10284086274386385</v>
      </c>
      <c r="AT24" s="8">
        <f t="shared" si="21"/>
        <v>0.000736310469658013</v>
      </c>
      <c r="AU24" s="8">
        <f t="shared" si="22"/>
        <v>0.000484464149781355</v>
      </c>
      <c r="AV24" s="8">
        <f t="shared" si="23"/>
        <v>0.0029273774187239423</v>
      </c>
      <c r="AW24" s="8">
        <f t="shared" si="24"/>
        <v>0</v>
      </c>
      <c r="AX24" s="8">
        <f t="shared" si="29"/>
        <v>1.0000000000000002</v>
      </c>
      <c r="AZ24" s="8">
        <f t="shared" si="30"/>
        <v>0.8129389076920212</v>
      </c>
      <c r="BA24" s="8">
        <f t="shared" si="31"/>
        <v>0.4332209888542794</v>
      </c>
      <c r="BC24" s="8">
        <f t="shared" si="32"/>
        <v>0.4181336943902986</v>
      </c>
      <c r="BD24" s="8">
        <f t="shared" si="25"/>
        <v>0.9846156731361176</v>
      </c>
    </row>
    <row r="25" spans="1:56" s="8" customFormat="1" ht="12.75">
      <c r="A25" s="8" t="s">
        <v>60</v>
      </c>
      <c r="B25" s="19" t="s">
        <v>64</v>
      </c>
      <c r="C25" s="16">
        <v>2.3</v>
      </c>
      <c r="D25" s="26">
        <v>1430</v>
      </c>
      <c r="F25" s="19">
        <v>2523</v>
      </c>
      <c r="G25" s="26">
        <v>43.25</v>
      </c>
      <c r="H25" s="26">
        <v>0.9</v>
      </c>
      <c r="I25" s="26">
        <v>10.44</v>
      </c>
      <c r="J25" s="26">
        <v>21.73</v>
      </c>
      <c r="K25" s="26">
        <v>0.29</v>
      </c>
      <c r="L25" s="26">
        <v>13.51</v>
      </c>
      <c r="M25" s="26">
        <v>9.97</v>
      </c>
      <c r="N25" s="26">
        <v>0.01</v>
      </c>
      <c r="O25" s="26">
        <v>0.05</v>
      </c>
      <c r="P25" s="26">
        <v>0.31</v>
      </c>
      <c r="Q25" s="26">
        <v>0</v>
      </c>
      <c r="R25" s="26">
        <v>0</v>
      </c>
      <c r="S25" s="8">
        <f t="shared" si="26"/>
        <v>100.46000000000001</v>
      </c>
      <c r="U25" s="20">
        <f t="shared" si="27"/>
        <v>18.35106701249044</v>
      </c>
      <c r="V25" s="20">
        <f t="shared" si="0"/>
        <v>42.691750000000006</v>
      </c>
      <c r="W25" s="20">
        <f t="shared" si="1"/>
        <v>1445.0394644115574</v>
      </c>
      <c r="X25" s="20">
        <f t="shared" si="2"/>
        <v>31.20567595798584</v>
      </c>
      <c r="Y25"/>
      <c r="Z25" s="8">
        <f t="shared" si="3"/>
        <v>0.7198735019973369</v>
      </c>
      <c r="AA25" s="8">
        <f t="shared" si="4"/>
        <v>0.011264080100125156</v>
      </c>
      <c r="AB25" s="8">
        <f t="shared" si="5"/>
        <v>0.2047861906630051</v>
      </c>
      <c r="AC25" s="8">
        <f t="shared" si="6"/>
        <v>0.3024356297842728</v>
      </c>
      <c r="AD25" s="8">
        <f t="shared" si="7"/>
        <v>0.004087961657738934</v>
      </c>
      <c r="AE25" s="8">
        <f t="shared" si="8"/>
        <v>0.33523573200992557</v>
      </c>
      <c r="AF25" s="8">
        <f t="shared" si="9"/>
        <v>0.17778174037089872</v>
      </c>
      <c r="AG25" s="8">
        <f t="shared" si="10"/>
        <v>0.0003226847370119394</v>
      </c>
      <c r="AH25" s="8">
        <f t="shared" si="11"/>
        <v>0.0010615711252653928</v>
      </c>
      <c r="AI25" s="8">
        <f t="shared" si="12"/>
        <v>0.004078995672317173</v>
      </c>
      <c r="AJ25" s="8">
        <f t="shared" si="13"/>
        <v>0</v>
      </c>
      <c r="AK25" s="8">
        <f t="shared" si="28"/>
        <v>1.7609280881178977</v>
      </c>
      <c r="AM25" s="8">
        <f t="shared" si="14"/>
        <v>0.4088034638409038</v>
      </c>
      <c r="AN25" s="8">
        <f t="shared" si="15"/>
        <v>0.006396672400270671</v>
      </c>
      <c r="AO25" s="8">
        <f t="shared" si="16"/>
        <v>0.1162944654269688</v>
      </c>
      <c r="AP25" s="8">
        <f t="shared" si="17"/>
        <v>0.17174785945263663</v>
      </c>
      <c r="AQ25" s="8">
        <f t="shared" si="18"/>
        <v>0.0023214813173365865</v>
      </c>
      <c r="AR25" s="8">
        <f t="shared" si="19"/>
        <v>0.1903744589412676</v>
      </c>
      <c r="AS25" s="8">
        <f t="shared" si="20"/>
        <v>0.10095911444113206</v>
      </c>
      <c r="AT25" s="8">
        <f t="shared" si="21"/>
        <v>0.0001832469702705628</v>
      </c>
      <c r="AU25" s="8">
        <f t="shared" si="22"/>
        <v>0.0006028475168455139</v>
      </c>
      <c r="AV25" s="8">
        <f t="shared" si="23"/>
        <v>0.0023163896923677645</v>
      </c>
      <c r="AW25" s="8">
        <f t="shared" si="24"/>
        <v>0</v>
      </c>
      <c r="AX25" s="8">
        <f t="shared" si="29"/>
        <v>1</v>
      </c>
      <c r="AZ25" s="8">
        <f t="shared" si="30"/>
        <v>0.7875604286931004</v>
      </c>
      <c r="BA25" s="8">
        <f t="shared" si="31"/>
        <v>0.41237860962254935</v>
      </c>
      <c r="BC25" s="8">
        <f t="shared" si="32"/>
        <v>0.4159862307282906</v>
      </c>
      <c r="BD25" s="8">
        <f t="shared" si="25"/>
        <v>0.9827331619250678</v>
      </c>
    </row>
    <row r="26" spans="1:56" s="8" customFormat="1" ht="12.75">
      <c r="A26" s="8" t="s">
        <v>60</v>
      </c>
      <c r="B26" s="19" t="s">
        <v>65</v>
      </c>
      <c r="C26" s="16">
        <v>2.3</v>
      </c>
      <c r="D26" s="26">
        <v>1420</v>
      </c>
      <c r="F26" s="19">
        <v>2521</v>
      </c>
      <c r="G26" s="26">
        <v>40.59</v>
      </c>
      <c r="H26" s="26">
        <v>1.03</v>
      </c>
      <c r="I26" s="26">
        <v>10.47</v>
      </c>
      <c r="J26" s="26">
        <v>24.29</v>
      </c>
      <c r="K26" s="26">
        <v>0.28</v>
      </c>
      <c r="L26" s="26">
        <v>11.75</v>
      </c>
      <c r="M26" s="26">
        <v>10.48</v>
      </c>
      <c r="N26" s="26">
        <v>0.16</v>
      </c>
      <c r="O26" s="26">
        <v>0.08</v>
      </c>
      <c r="P26" s="26">
        <v>0.24</v>
      </c>
      <c r="Q26" s="26">
        <v>0</v>
      </c>
      <c r="R26" s="26">
        <v>0</v>
      </c>
      <c r="S26" s="8">
        <f t="shared" si="26"/>
        <v>99.36999999999999</v>
      </c>
      <c r="U26" s="20">
        <f t="shared" si="27"/>
        <v>19.100741737305395</v>
      </c>
      <c r="V26" s="20">
        <f t="shared" si="0"/>
        <v>54.345209999999966</v>
      </c>
      <c r="W26" s="20">
        <f t="shared" si="1"/>
        <v>1417.9873901413832</v>
      </c>
      <c r="X26" s="20">
        <f t="shared" si="2"/>
        <v>41.87127370347278</v>
      </c>
      <c r="Y26"/>
      <c r="Z26" s="8">
        <f t="shared" si="3"/>
        <v>0.6755992010652464</v>
      </c>
      <c r="AA26" s="8">
        <f t="shared" si="4"/>
        <v>0.012891113892365457</v>
      </c>
      <c r="AB26" s="8">
        <f t="shared" si="5"/>
        <v>0.2053746567281287</v>
      </c>
      <c r="AC26" s="8">
        <f t="shared" si="6"/>
        <v>0.33806541405706336</v>
      </c>
      <c r="AD26" s="8">
        <f t="shared" si="7"/>
        <v>0.0039469974626444885</v>
      </c>
      <c r="AE26" s="8">
        <f t="shared" si="8"/>
        <v>0.2915632754342432</v>
      </c>
      <c r="AF26" s="8">
        <f t="shared" si="9"/>
        <v>0.18687589158345222</v>
      </c>
      <c r="AG26" s="8">
        <f t="shared" si="10"/>
        <v>0.00516295579219103</v>
      </c>
      <c r="AH26" s="8">
        <f t="shared" si="11"/>
        <v>0.0016985138004246285</v>
      </c>
      <c r="AI26" s="8">
        <f t="shared" si="12"/>
        <v>0.003157932133406843</v>
      </c>
      <c r="AJ26" s="8">
        <f t="shared" si="13"/>
        <v>0</v>
      </c>
      <c r="AK26" s="8">
        <f t="shared" si="28"/>
        <v>1.7243359519491663</v>
      </c>
      <c r="AM26" s="8">
        <f t="shared" si="14"/>
        <v>0.39180253726169667</v>
      </c>
      <c r="AN26" s="8">
        <f t="shared" si="15"/>
        <v>0.007475987424488548</v>
      </c>
      <c r="AO26" s="8">
        <f t="shared" si="16"/>
        <v>0.11910362159762194</v>
      </c>
      <c r="AP26" s="8">
        <f t="shared" si="17"/>
        <v>0.1960554227700923</v>
      </c>
      <c r="AQ26" s="8">
        <f t="shared" si="18"/>
        <v>0.0022889956323086896</v>
      </c>
      <c r="AR26" s="8">
        <f t="shared" si="19"/>
        <v>0.16908727971754225</v>
      </c>
      <c r="AS26" s="8">
        <f t="shared" si="20"/>
        <v>0.10837556995329721</v>
      </c>
      <c r="AT26" s="8">
        <f t="shared" si="21"/>
        <v>0.0029941704726128885</v>
      </c>
      <c r="AU26" s="8">
        <f t="shared" si="22"/>
        <v>0.000985024872041119</v>
      </c>
      <c r="AV26" s="8">
        <f t="shared" si="23"/>
        <v>0.001831390298298402</v>
      </c>
      <c r="AW26" s="8">
        <f t="shared" si="24"/>
        <v>0</v>
      </c>
      <c r="AX26" s="8">
        <f t="shared" si="29"/>
        <v>1</v>
      </c>
      <c r="AZ26" s="8">
        <f t="shared" si="30"/>
        <v>0.7802109157036418</v>
      </c>
      <c r="BA26" s="8">
        <f t="shared" si="31"/>
        <v>0.44060259083967135</v>
      </c>
      <c r="BC26" s="8">
        <f t="shared" si="32"/>
        <v>0.40325772003083926</v>
      </c>
      <c r="BD26" s="8">
        <f t="shared" si="25"/>
        <v>0.9715933949924962</v>
      </c>
    </row>
  </sheetData>
  <mergeCells count="3">
    <mergeCell ref="G10:I10"/>
    <mergeCell ref="A12:B12"/>
    <mergeCell ref="G13:J1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CSUF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Putirka</dc:creator>
  <cp:keywords/>
  <dc:description/>
  <cp:lastModifiedBy>Keith Putirka</cp:lastModifiedBy>
  <dcterms:created xsi:type="dcterms:W3CDTF">2008-10-09T22:16:04Z</dcterms:created>
  <dcterms:modified xsi:type="dcterms:W3CDTF">2008-12-02T17:30:24Z</dcterms:modified>
  <cp:category/>
  <cp:version/>
  <cp:contentType/>
  <cp:contentStatus/>
</cp:coreProperties>
</file>