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0" windowWidth="25600" windowHeight="16060" tabRatio="955" activeTab="2"/>
  </bookViews>
  <sheets>
    <sheet name="Biaxial Calcs" sheetId="1" r:id="rId1"/>
    <sheet name="Double Variation" sheetId="6" r:id="rId2"/>
    <sheet name="Biaxial Input" sheetId="15" r:id="rId3"/>
    <sheet name="EXCELIBR" sheetId="20" r:id="rId4"/>
    <sheet name="Uniaxial Input" sheetId="29" r:id="rId5"/>
    <sheet name="Excelibr1" sheetId="28" r:id="rId6"/>
    <sheet name="Oil Cal." sheetId="10" r:id="rId7"/>
    <sheet name="Equation 1" sheetId="21" r:id="rId8"/>
    <sheet name="Sellmeier" sheetId="23" r:id="rId9"/>
    <sheet name="Cauchy" sheetId="24" r:id="rId10"/>
    <sheet name="CargilleLabel" sheetId="30" r:id="rId11"/>
  </sheets>
  <definedNames>
    <definedName name="solver_eng" localSheetId="3" hidden="1">1</definedName>
    <definedName name="solver_lin" localSheetId="3" hidden="1">2</definedName>
    <definedName name="solver_neg" localSheetId="3" hidden="1">1</definedName>
    <definedName name="solver_num" localSheetId="3" hidden="1">0</definedName>
    <definedName name="solver_opt" localSheetId="3" hidden="1">EXCELIBR!#REF!</definedName>
    <definedName name="solver_typ" localSheetId="3" hidden="1">1</definedName>
    <definedName name="solver_val" localSheetId="3" hidden="1">0</definedName>
    <definedName name="solver_ver" localSheetId="3" hidden="1">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4" i="15" l="1"/>
  <c r="K26" i="15"/>
  <c r="J26" i="15"/>
  <c r="J27" i="15"/>
  <c r="I26" i="15"/>
  <c r="I27" i="15"/>
  <c r="K27" i="15"/>
  <c r="A81" i="15"/>
  <c r="B81" i="15"/>
  <c r="C81" i="15"/>
  <c r="D81" i="15"/>
  <c r="C2" i="15"/>
  <c r="Q30" i="15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6" i="30"/>
  <c r="F6" i="30"/>
  <c r="F10" i="6" a="1"/>
  <c r="F10" i="6"/>
  <c r="F11" i="6"/>
  <c r="F12" i="6"/>
  <c r="A7" i="6"/>
  <c r="C7" i="6"/>
  <c r="J7" i="6"/>
  <c r="K7" i="6"/>
  <c r="J4" i="6"/>
  <c r="K2" i="6"/>
  <c r="I2" i="6"/>
  <c r="G2" i="6"/>
  <c r="B11" i="24" a="1"/>
  <c r="B11" i="24"/>
  <c r="B12" i="24"/>
  <c r="B13" i="24"/>
  <c r="B13" i="23" a="1"/>
  <c r="B13" i="23"/>
  <c r="B14" i="23"/>
  <c r="B13" i="21" a="1"/>
  <c r="B13" i="21"/>
  <c r="B14" i="21"/>
  <c r="B15" i="21"/>
  <c r="B16" i="21"/>
  <c r="H14" i="10" a="1"/>
  <c r="H14" i="10"/>
  <c r="H15" i="10"/>
  <c r="H16" i="10"/>
  <c r="E3" i="24"/>
  <c r="E4" i="24"/>
  <c r="E5" i="24"/>
  <c r="E6" i="24"/>
  <c r="E7" i="24"/>
  <c r="E8" i="24"/>
  <c r="E9" i="24"/>
  <c r="E2" i="24"/>
  <c r="A3" i="24"/>
  <c r="A4" i="24"/>
  <c r="A5" i="24"/>
  <c r="A6" i="24"/>
  <c r="A7" i="24"/>
  <c r="A8" i="24"/>
  <c r="A9" i="24"/>
  <c r="A2" i="24"/>
  <c r="E22" i="29"/>
  <c r="J8" i="29"/>
  <c r="I8" i="29"/>
  <c r="H8" i="29"/>
  <c r="I3" i="29"/>
  <c r="C97" i="29"/>
  <c r="C99" i="29"/>
  <c r="H90" i="29"/>
  <c r="G91" i="29"/>
  <c r="G90" i="29"/>
  <c r="H3" i="29"/>
  <c r="J10" i="29"/>
  <c r="I10" i="29"/>
  <c r="H10" i="29"/>
  <c r="A5" i="6"/>
  <c r="J5" i="6"/>
  <c r="K5" i="6"/>
  <c r="C5" i="6"/>
  <c r="A6" i="6"/>
  <c r="J6" i="6"/>
  <c r="K6" i="6"/>
  <c r="C6" i="6"/>
  <c r="D3" i="23"/>
  <c r="D4" i="23"/>
  <c r="D5" i="23"/>
  <c r="D6" i="23"/>
  <c r="D7" i="23"/>
  <c r="D8" i="23"/>
  <c r="D9" i="23"/>
  <c r="D2" i="23"/>
  <c r="A3" i="23"/>
  <c r="A4" i="23"/>
  <c r="A5" i="23"/>
  <c r="A6" i="23"/>
  <c r="A7" i="23"/>
  <c r="A8" i="23"/>
  <c r="A9" i="23"/>
  <c r="A2" i="23"/>
  <c r="C61" i="15"/>
  <c r="A82" i="15"/>
  <c r="B82" i="15"/>
  <c r="C82" i="15"/>
  <c r="D82" i="15"/>
  <c r="C3" i="15"/>
  <c r="A93" i="15"/>
  <c r="B93" i="15"/>
  <c r="C93" i="15"/>
  <c r="D93" i="15"/>
  <c r="C14" i="15"/>
  <c r="C62" i="15"/>
  <c r="C73" i="15"/>
  <c r="A88" i="15"/>
  <c r="B88" i="15"/>
  <c r="C88" i="15"/>
  <c r="D88" i="15"/>
  <c r="C9" i="15"/>
  <c r="C5" i="1"/>
  <c r="D5" i="1"/>
  <c r="C8" i="1"/>
  <c r="D8" i="1"/>
  <c r="C11" i="1"/>
  <c r="D11" i="1"/>
  <c r="C2" i="1"/>
  <c r="D2" i="1"/>
  <c r="G2" i="1"/>
  <c r="M4" i="10"/>
  <c r="N4" i="10"/>
  <c r="M5" i="10"/>
  <c r="N5" i="10"/>
  <c r="C6" i="30" a="1"/>
  <c r="C8" i="30"/>
  <c r="C7" i="30"/>
  <c r="C6" i="30"/>
  <c r="I10" i="10"/>
  <c r="I12" i="10"/>
  <c r="D2" i="30"/>
  <c r="E2" i="30"/>
  <c r="D4" i="30"/>
  <c r="E4" i="30"/>
  <c r="M10" i="10"/>
  <c r="M9" i="10"/>
  <c r="M8" i="10"/>
  <c r="M7" i="10"/>
  <c r="M6" i="10"/>
  <c r="M3" i="10"/>
  <c r="H4" i="10"/>
  <c r="A9" i="21"/>
  <c r="C9" i="24"/>
  <c r="A8" i="21"/>
  <c r="C8" i="24"/>
  <c r="A7" i="21"/>
  <c r="C7" i="24"/>
  <c r="A6" i="21"/>
  <c r="C6" i="24"/>
  <c r="A5" i="21"/>
  <c r="C5" i="24"/>
  <c r="A4" i="21"/>
  <c r="C4" i="24"/>
  <c r="A3" i="21"/>
  <c r="C3" i="24"/>
  <c r="A2" i="21"/>
  <c r="C2" i="24"/>
  <c r="F8" i="21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E3" i="30"/>
  <c r="D3" i="30"/>
  <c r="A46" i="29"/>
  <c r="B46" i="29"/>
  <c r="C46" i="29"/>
  <c r="D46" i="29"/>
  <c r="C3" i="29"/>
  <c r="A47" i="29"/>
  <c r="B47" i="29"/>
  <c r="C47" i="29"/>
  <c r="D47" i="29"/>
  <c r="C4" i="29"/>
  <c r="A48" i="29"/>
  <c r="B48" i="29"/>
  <c r="C48" i="29"/>
  <c r="D48" i="29"/>
  <c r="C5" i="29"/>
  <c r="A49" i="29"/>
  <c r="B49" i="29"/>
  <c r="C49" i="29"/>
  <c r="D49" i="29"/>
  <c r="C6" i="29"/>
  <c r="A50" i="29"/>
  <c r="B50" i="29"/>
  <c r="C50" i="29"/>
  <c r="D50" i="29"/>
  <c r="C7" i="29"/>
  <c r="A51" i="29"/>
  <c r="B51" i="29"/>
  <c r="C51" i="29"/>
  <c r="D51" i="29"/>
  <c r="C8" i="29"/>
  <c r="A52" i="29"/>
  <c r="B52" i="29"/>
  <c r="C52" i="29"/>
  <c r="D52" i="29"/>
  <c r="C9" i="29"/>
  <c r="A53" i="29"/>
  <c r="B53" i="29"/>
  <c r="C53" i="29"/>
  <c r="D53" i="29"/>
  <c r="C10" i="29"/>
  <c r="A54" i="29"/>
  <c r="B54" i="29"/>
  <c r="C54" i="29"/>
  <c r="D54" i="29"/>
  <c r="C11" i="29"/>
  <c r="A55" i="29"/>
  <c r="B55" i="29"/>
  <c r="C55" i="29"/>
  <c r="D55" i="29"/>
  <c r="C12" i="29"/>
  <c r="A56" i="29"/>
  <c r="B56" i="29"/>
  <c r="C56" i="29"/>
  <c r="D56" i="29"/>
  <c r="C13" i="29"/>
  <c r="A57" i="29"/>
  <c r="B57" i="29"/>
  <c r="C57" i="29"/>
  <c r="D57" i="29"/>
  <c r="C14" i="29"/>
  <c r="A58" i="29"/>
  <c r="B58" i="29"/>
  <c r="C58" i="29"/>
  <c r="D58" i="29"/>
  <c r="C15" i="29"/>
  <c r="A59" i="29"/>
  <c r="B59" i="29"/>
  <c r="C59" i="29"/>
  <c r="D59" i="29"/>
  <c r="C16" i="29"/>
  <c r="A60" i="29"/>
  <c r="B60" i="29"/>
  <c r="C60" i="29"/>
  <c r="D60" i="29"/>
  <c r="C17" i="29"/>
  <c r="A61" i="29"/>
  <c r="B61" i="29"/>
  <c r="C61" i="29"/>
  <c r="D61" i="29"/>
  <c r="C18" i="29"/>
  <c r="A62" i="29"/>
  <c r="B62" i="29"/>
  <c r="C62" i="29"/>
  <c r="D62" i="29"/>
  <c r="C19" i="29"/>
  <c r="A63" i="29"/>
  <c r="B63" i="29"/>
  <c r="C63" i="29"/>
  <c r="D63" i="29"/>
  <c r="C20" i="29"/>
  <c r="A45" i="29"/>
  <c r="B45" i="29"/>
  <c r="C45" i="29"/>
  <c r="D45" i="29"/>
  <c r="C2" i="29"/>
  <c r="A83" i="15"/>
  <c r="B83" i="15"/>
  <c r="C83" i="15"/>
  <c r="D83" i="15"/>
  <c r="C4" i="15"/>
  <c r="C63" i="15"/>
  <c r="A84" i="15"/>
  <c r="B84" i="15"/>
  <c r="C84" i="15"/>
  <c r="D84" i="15"/>
  <c r="C5" i="15"/>
  <c r="C64" i="15"/>
  <c r="A85" i="15"/>
  <c r="B85" i="15"/>
  <c r="C85" i="15"/>
  <c r="D85" i="15"/>
  <c r="C6" i="15"/>
  <c r="C65" i="15"/>
  <c r="A86" i="15"/>
  <c r="B86" i="15"/>
  <c r="C86" i="15"/>
  <c r="D86" i="15"/>
  <c r="C7" i="15"/>
  <c r="C66" i="15"/>
  <c r="A87" i="15"/>
  <c r="B87" i="15"/>
  <c r="C87" i="15"/>
  <c r="D87" i="15"/>
  <c r="C8" i="15"/>
  <c r="C67" i="15"/>
  <c r="C68" i="15"/>
  <c r="A89" i="15"/>
  <c r="B89" i="15"/>
  <c r="C89" i="15"/>
  <c r="D89" i="15"/>
  <c r="C10" i="15"/>
  <c r="C69" i="15"/>
  <c r="A90" i="15"/>
  <c r="B90" i="15"/>
  <c r="C90" i="15"/>
  <c r="D90" i="15"/>
  <c r="C11" i="15"/>
  <c r="C70" i="15"/>
  <c r="A91" i="15"/>
  <c r="B91" i="15"/>
  <c r="C91" i="15"/>
  <c r="D91" i="15"/>
  <c r="C12" i="15"/>
  <c r="C71" i="15"/>
  <c r="A92" i="15"/>
  <c r="B92" i="15"/>
  <c r="C92" i="15"/>
  <c r="D92" i="15"/>
  <c r="C13" i="15"/>
  <c r="C72" i="15"/>
  <c r="A94" i="15"/>
  <c r="B94" i="15"/>
  <c r="C94" i="15"/>
  <c r="D94" i="15"/>
  <c r="C15" i="15"/>
  <c r="C74" i="15"/>
  <c r="A95" i="15"/>
  <c r="B95" i="15"/>
  <c r="C95" i="15"/>
  <c r="D95" i="15"/>
  <c r="C16" i="15"/>
  <c r="C75" i="15"/>
  <c r="A96" i="15"/>
  <c r="B96" i="15"/>
  <c r="C96" i="15"/>
  <c r="D96" i="15"/>
  <c r="C17" i="15"/>
  <c r="C76" i="15"/>
  <c r="A97" i="15"/>
  <c r="B97" i="15"/>
  <c r="C97" i="15"/>
  <c r="D97" i="15"/>
  <c r="C18" i="15"/>
  <c r="C77" i="15"/>
  <c r="A98" i="15"/>
  <c r="B98" i="15"/>
  <c r="C98" i="15"/>
  <c r="D98" i="15"/>
  <c r="C19" i="15"/>
  <c r="C78" i="15"/>
  <c r="A99" i="15"/>
  <c r="B99" i="15"/>
  <c r="C99" i="15"/>
  <c r="D99" i="15"/>
  <c r="C20" i="15"/>
  <c r="C79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61" i="15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45" i="29"/>
  <c r="I45" i="29"/>
  <c r="H45" i="29"/>
  <c r="K45" i="29"/>
  <c r="L45" i="29"/>
  <c r="N45" i="29"/>
  <c r="G45" i="29"/>
  <c r="J45" i="29"/>
  <c r="M45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69" i="29"/>
  <c r="P45" i="29"/>
  <c r="Q45" i="29"/>
  <c r="R45" i="29"/>
  <c r="S45" i="29"/>
  <c r="T45" i="29"/>
  <c r="U45" i="29"/>
  <c r="V45" i="29"/>
  <c r="W45" i="29"/>
  <c r="P46" i="29"/>
  <c r="Q46" i="29"/>
  <c r="R46" i="29"/>
  <c r="S46" i="29"/>
  <c r="T46" i="29"/>
  <c r="U46" i="29"/>
  <c r="V46" i="29"/>
  <c r="W46" i="29"/>
  <c r="P47" i="29"/>
  <c r="Q47" i="29"/>
  <c r="R47" i="29"/>
  <c r="S47" i="29"/>
  <c r="T47" i="29"/>
  <c r="U47" i="29"/>
  <c r="V47" i="29"/>
  <c r="W47" i="29"/>
  <c r="P48" i="29"/>
  <c r="Q48" i="29"/>
  <c r="R48" i="29"/>
  <c r="S48" i="29"/>
  <c r="T48" i="29"/>
  <c r="U48" i="29"/>
  <c r="V48" i="29"/>
  <c r="W48" i="29"/>
  <c r="P49" i="29"/>
  <c r="Q49" i="29"/>
  <c r="R49" i="29"/>
  <c r="S49" i="29"/>
  <c r="T49" i="29"/>
  <c r="U49" i="29"/>
  <c r="V49" i="29"/>
  <c r="W49" i="29"/>
  <c r="P50" i="29"/>
  <c r="Q50" i="29"/>
  <c r="R50" i="29"/>
  <c r="S50" i="29"/>
  <c r="T50" i="29"/>
  <c r="U50" i="29"/>
  <c r="V50" i="29"/>
  <c r="W50" i="29"/>
  <c r="P51" i="29"/>
  <c r="Q51" i="29"/>
  <c r="R51" i="29"/>
  <c r="S51" i="29"/>
  <c r="T51" i="29"/>
  <c r="U51" i="29"/>
  <c r="V51" i="29"/>
  <c r="W51" i="29"/>
  <c r="P52" i="29"/>
  <c r="Q52" i="29"/>
  <c r="R52" i="29"/>
  <c r="S52" i="29"/>
  <c r="T52" i="29"/>
  <c r="U52" i="29"/>
  <c r="V52" i="29"/>
  <c r="W52" i="29"/>
  <c r="P53" i="29"/>
  <c r="Q53" i="29"/>
  <c r="R53" i="29"/>
  <c r="S53" i="29"/>
  <c r="T53" i="29"/>
  <c r="U53" i="29"/>
  <c r="V53" i="29"/>
  <c r="W53" i="29"/>
  <c r="P54" i="29"/>
  <c r="Q54" i="29"/>
  <c r="R54" i="29"/>
  <c r="S54" i="29"/>
  <c r="T54" i="29"/>
  <c r="U54" i="29"/>
  <c r="V54" i="29"/>
  <c r="W54" i="29"/>
  <c r="P55" i="29"/>
  <c r="Q55" i="29"/>
  <c r="R55" i="29"/>
  <c r="S55" i="29"/>
  <c r="T55" i="29"/>
  <c r="U55" i="29"/>
  <c r="V55" i="29"/>
  <c r="W55" i="29"/>
  <c r="P56" i="29"/>
  <c r="Q56" i="29"/>
  <c r="R56" i="29"/>
  <c r="S56" i="29"/>
  <c r="T56" i="29"/>
  <c r="U56" i="29"/>
  <c r="V56" i="29"/>
  <c r="W56" i="29"/>
  <c r="P57" i="29"/>
  <c r="Q57" i="29"/>
  <c r="R57" i="29"/>
  <c r="S57" i="29"/>
  <c r="T57" i="29"/>
  <c r="U57" i="29"/>
  <c r="V57" i="29"/>
  <c r="W57" i="29"/>
  <c r="P58" i="29"/>
  <c r="Q58" i="29"/>
  <c r="R58" i="29"/>
  <c r="S58" i="29"/>
  <c r="T58" i="29"/>
  <c r="U58" i="29"/>
  <c r="V58" i="29"/>
  <c r="W58" i="29"/>
  <c r="P59" i="29"/>
  <c r="Q59" i="29"/>
  <c r="R59" i="29"/>
  <c r="S59" i="29"/>
  <c r="T59" i="29"/>
  <c r="U59" i="29"/>
  <c r="V59" i="29"/>
  <c r="W59" i="29"/>
  <c r="P60" i="29"/>
  <c r="Q60" i="29"/>
  <c r="R60" i="29"/>
  <c r="S60" i="29"/>
  <c r="T60" i="29"/>
  <c r="U60" i="29"/>
  <c r="V60" i="29"/>
  <c r="W60" i="29"/>
  <c r="P61" i="29"/>
  <c r="Q61" i="29"/>
  <c r="R61" i="29"/>
  <c r="S61" i="29"/>
  <c r="T61" i="29"/>
  <c r="U61" i="29"/>
  <c r="V61" i="29"/>
  <c r="W61" i="29"/>
  <c r="P62" i="29"/>
  <c r="Q62" i="29"/>
  <c r="R62" i="29"/>
  <c r="S62" i="29"/>
  <c r="T62" i="29"/>
  <c r="U62" i="29"/>
  <c r="V62" i="29"/>
  <c r="W62" i="29"/>
  <c r="P63" i="29"/>
  <c r="Q63" i="29"/>
  <c r="R63" i="29"/>
  <c r="S63" i="29"/>
  <c r="T63" i="29"/>
  <c r="U63" i="29"/>
  <c r="V63" i="29"/>
  <c r="W63" i="29"/>
  <c r="G46" i="29"/>
  <c r="H46" i="29"/>
  <c r="I46" i="29"/>
  <c r="J46" i="29"/>
  <c r="K46" i="29"/>
  <c r="L46" i="29"/>
  <c r="M46" i="29"/>
  <c r="N46" i="29"/>
  <c r="G47" i="29"/>
  <c r="H47" i="29"/>
  <c r="I47" i="29"/>
  <c r="J47" i="29"/>
  <c r="K47" i="29"/>
  <c r="L47" i="29"/>
  <c r="M47" i="29"/>
  <c r="N47" i="29"/>
  <c r="G48" i="29"/>
  <c r="H48" i="29"/>
  <c r="I48" i="29"/>
  <c r="J48" i="29"/>
  <c r="K48" i="29"/>
  <c r="L48" i="29"/>
  <c r="M48" i="29"/>
  <c r="N48" i="29"/>
  <c r="G49" i="29"/>
  <c r="H49" i="29"/>
  <c r="I49" i="29"/>
  <c r="J49" i="29"/>
  <c r="K49" i="29"/>
  <c r="L49" i="29"/>
  <c r="M49" i="29"/>
  <c r="N49" i="29"/>
  <c r="G50" i="29"/>
  <c r="H50" i="29"/>
  <c r="I50" i="29"/>
  <c r="J50" i="29"/>
  <c r="K50" i="29"/>
  <c r="L50" i="29"/>
  <c r="M50" i="29"/>
  <c r="N50" i="29"/>
  <c r="G51" i="29"/>
  <c r="H51" i="29"/>
  <c r="I51" i="29"/>
  <c r="J51" i="29"/>
  <c r="K51" i="29"/>
  <c r="L51" i="29"/>
  <c r="M51" i="29"/>
  <c r="N51" i="29"/>
  <c r="G52" i="29"/>
  <c r="H52" i="29"/>
  <c r="I52" i="29"/>
  <c r="J52" i="29"/>
  <c r="K52" i="29"/>
  <c r="L52" i="29"/>
  <c r="M52" i="29"/>
  <c r="N52" i="29"/>
  <c r="G53" i="29"/>
  <c r="H53" i="29"/>
  <c r="I53" i="29"/>
  <c r="J53" i="29"/>
  <c r="K53" i="29"/>
  <c r="L53" i="29"/>
  <c r="M53" i="29"/>
  <c r="N53" i="29"/>
  <c r="G54" i="29"/>
  <c r="H54" i="29"/>
  <c r="I54" i="29"/>
  <c r="J54" i="29"/>
  <c r="K54" i="29"/>
  <c r="L54" i="29"/>
  <c r="M54" i="29"/>
  <c r="N54" i="29"/>
  <c r="G55" i="29"/>
  <c r="H55" i="29"/>
  <c r="I55" i="29"/>
  <c r="J55" i="29"/>
  <c r="K55" i="29"/>
  <c r="L55" i="29"/>
  <c r="M55" i="29"/>
  <c r="N55" i="29"/>
  <c r="G56" i="29"/>
  <c r="H56" i="29"/>
  <c r="I56" i="29"/>
  <c r="J56" i="29"/>
  <c r="K56" i="29"/>
  <c r="L56" i="29"/>
  <c r="M56" i="29"/>
  <c r="N56" i="29"/>
  <c r="G57" i="29"/>
  <c r="H57" i="29"/>
  <c r="I57" i="29"/>
  <c r="J57" i="29"/>
  <c r="K57" i="29"/>
  <c r="L57" i="29"/>
  <c r="M57" i="29"/>
  <c r="N57" i="29"/>
  <c r="G58" i="29"/>
  <c r="H58" i="29"/>
  <c r="I58" i="29"/>
  <c r="J58" i="29"/>
  <c r="K58" i="29"/>
  <c r="L58" i="29"/>
  <c r="M58" i="29"/>
  <c r="N58" i="29"/>
  <c r="G59" i="29"/>
  <c r="H59" i="29"/>
  <c r="I59" i="29"/>
  <c r="J59" i="29"/>
  <c r="K59" i="29"/>
  <c r="L59" i="29"/>
  <c r="M59" i="29"/>
  <c r="N59" i="29"/>
  <c r="G60" i="29"/>
  <c r="H60" i="29"/>
  <c r="I60" i="29"/>
  <c r="J60" i="29"/>
  <c r="K60" i="29"/>
  <c r="L60" i="29"/>
  <c r="M60" i="29"/>
  <c r="N60" i="29"/>
  <c r="G61" i="29"/>
  <c r="H61" i="29"/>
  <c r="I61" i="29"/>
  <c r="J61" i="29"/>
  <c r="K61" i="29"/>
  <c r="L61" i="29"/>
  <c r="M61" i="29"/>
  <c r="N61" i="29"/>
  <c r="G62" i="29"/>
  <c r="H62" i="29"/>
  <c r="I62" i="29"/>
  <c r="J62" i="29"/>
  <c r="K62" i="29"/>
  <c r="L62" i="29"/>
  <c r="M62" i="29"/>
  <c r="N62" i="29"/>
  <c r="G63" i="29"/>
  <c r="H63" i="29"/>
  <c r="I63" i="29"/>
  <c r="J63" i="29"/>
  <c r="K63" i="29"/>
  <c r="L63" i="29"/>
  <c r="M63" i="29"/>
  <c r="N63" i="29"/>
  <c r="A2" i="28"/>
  <c r="B2" i="28"/>
  <c r="C2" i="28"/>
  <c r="A3" i="28"/>
  <c r="B3" i="28"/>
  <c r="C3" i="28"/>
  <c r="E3" i="28"/>
  <c r="F3" i="28"/>
  <c r="G3" i="28"/>
  <c r="G4" i="28"/>
  <c r="G5" i="28"/>
  <c r="F4" i="28"/>
  <c r="F5" i="28"/>
  <c r="I3" i="28"/>
  <c r="A4" i="28"/>
  <c r="B4" i="28"/>
  <c r="C4" i="28"/>
  <c r="A5" i="28"/>
  <c r="B5" i="28"/>
  <c r="C5" i="28"/>
  <c r="A6" i="28"/>
  <c r="B6" i="28"/>
  <c r="C6" i="28"/>
  <c r="A7" i="28"/>
  <c r="B7" i="28"/>
  <c r="C7" i="28"/>
  <c r="A8" i="28"/>
  <c r="B8" i="28"/>
  <c r="C8" i="28"/>
  <c r="E8" i="28"/>
  <c r="F8" i="28"/>
  <c r="G8" i="28"/>
  <c r="E9" i="28"/>
  <c r="E10" i="28"/>
  <c r="G9" i="28"/>
  <c r="G10" i="28"/>
  <c r="F9" i="28"/>
  <c r="F10" i="28"/>
  <c r="I8" i="28"/>
  <c r="A9" i="28"/>
  <c r="B9" i="28"/>
  <c r="C9" i="28"/>
  <c r="A10" i="28"/>
  <c r="B10" i="28"/>
  <c r="C10" i="28"/>
  <c r="A11" i="28"/>
  <c r="B11" i="28"/>
  <c r="C11" i="28"/>
  <c r="A12" i="28"/>
  <c r="B12" i="28"/>
  <c r="C12" i="28"/>
  <c r="A13" i="28"/>
  <c r="B13" i="28"/>
  <c r="C13" i="28"/>
  <c r="E13" i="28"/>
  <c r="F13" i="28"/>
  <c r="G13" i="28"/>
  <c r="E14" i="28"/>
  <c r="E15" i="28"/>
  <c r="G14" i="28"/>
  <c r="G15" i="28"/>
  <c r="F14" i="28"/>
  <c r="F15" i="28"/>
  <c r="I13" i="28"/>
  <c r="A14" i="28"/>
  <c r="B14" i="28"/>
  <c r="C14" i="28"/>
  <c r="A15" i="28"/>
  <c r="B15" i="28"/>
  <c r="C15" i="28"/>
  <c r="A16" i="28"/>
  <c r="B16" i="28"/>
  <c r="C16" i="28"/>
  <c r="A17" i="28"/>
  <c r="B17" i="28"/>
  <c r="C17" i="28"/>
  <c r="A18" i="28"/>
  <c r="B18" i="28"/>
  <c r="C18" i="28"/>
  <c r="E18" i="28"/>
  <c r="F18" i="28"/>
  <c r="G18" i="28"/>
  <c r="E19" i="28"/>
  <c r="E20" i="28"/>
  <c r="G19" i="28"/>
  <c r="G20" i="28"/>
  <c r="F19" i="28"/>
  <c r="F20" i="28"/>
  <c r="I18" i="28"/>
  <c r="A19" i="28"/>
  <c r="B19" i="28"/>
  <c r="C19" i="28"/>
  <c r="A20" i="28"/>
  <c r="B20" i="28"/>
  <c r="C20" i="28"/>
  <c r="E23" i="28"/>
  <c r="F23" i="28"/>
  <c r="G23" i="28"/>
  <c r="E24" i="28"/>
  <c r="E25" i="28"/>
  <c r="G24" i="28"/>
  <c r="G25" i="28"/>
  <c r="F24" i="28"/>
  <c r="F25" i="28"/>
  <c r="I23" i="28"/>
  <c r="E28" i="28"/>
  <c r="F28" i="28"/>
  <c r="G28" i="28"/>
  <c r="E29" i="28"/>
  <c r="E30" i="28"/>
  <c r="G29" i="28"/>
  <c r="G30" i="28"/>
  <c r="F29" i="28"/>
  <c r="F30" i="28"/>
  <c r="I28" i="28"/>
  <c r="E33" i="28"/>
  <c r="F33" i="28"/>
  <c r="G33" i="28"/>
  <c r="E34" i="28"/>
  <c r="E35" i="28"/>
  <c r="G34" i="28"/>
  <c r="G35" i="28"/>
  <c r="F34" i="28"/>
  <c r="F35" i="28"/>
  <c r="I33" i="28"/>
  <c r="E38" i="28"/>
  <c r="F38" i="28"/>
  <c r="G38" i="28"/>
  <c r="E39" i="28"/>
  <c r="E40" i="28"/>
  <c r="G39" i="28"/>
  <c r="G40" i="28"/>
  <c r="F39" i="28"/>
  <c r="F40" i="28"/>
  <c r="I38" i="28"/>
  <c r="E43" i="28"/>
  <c r="F43" i="28"/>
  <c r="G43" i="28"/>
  <c r="E44" i="28"/>
  <c r="E45" i="28"/>
  <c r="G44" i="28"/>
  <c r="G45" i="28"/>
  <c r="F44" i="28"/>
  <c r="F45" i="28"/>
  <c r="I43" i="28"/>
  <c r="E48" i="28"/>
  <c r="F48" i="28"/>
  <c r="G48" i="28"/>
  <c r="E49" i="28"/>
  <c r="E50" i="28"/>
  <c r="G49" i="28"/>
  <c r="G50" i="28"/>
  <c r="F49" i="28"/>
  <c r="F50" i="28"/>
  <c r="I48" i="28"/>
  <c r="E53" i="28"/>
  <c r="F53" i="28"/>
  <c r="G53" i="28"/>
  <c r="E54" i="28"/>
  <c r="E55" i="28"/>
  <c r="G54" i="28"/>
  <c r="G55" i="28"/>
  <c r="F54" i="28"/>
  <c r="F55" i="28"/>
  <c r="I53" i="28"/>
  <c r="E58" i="28"/>
  <c r="F58" i="28"/>
  <c r="G58" i="28"/>
  <c r="E59" i="28"/>
  <c r="E60" i="28"/>
  <c r="G59" i="28"/>
  <c r="G60" i="28"/>
  <c r="F59" i="28"/>
  <c r="F60" i="28"/>
  <c r="I58" i="28"/>
  <c r="E63" i="28"/>
  <c r="F63" i="28"/>
  <c r="G63" i="28"/>
  <c r="E64" i="28"/>
  <c r="E65" i="28"/>
  <c r="G64" i="28"/>
  <c r="G65" i="28"/>
  <c r="F64" i="28"/>
  <c r="F65" i="28"/>
  <c r="I63" i="28"/>
  <c r="E68" i="28"/>
  <c r="F68" i="28"/>
  <c r="G68" i="28"/>
  <c r="E69" i="28"/>
  <c r="E70" i="28"/>
  <c r="G69" i="28"/>
  <c r="G70" i="28"/>
  <c r="F69" i="28"/>
  <c r="F70" i="28"/>
  <c r="I68" i="28"/>
  <c r="E73" i="28"/>
  <c r="F73" i="28"/>
  <c r="G73" i="28"/>
  <c r="E74" i="28"/>
  <c r="E75" i="28"/>
  <c r="G74" i="28"/>
  <c r="G75" i="28"/>
  <c r="F74" i="28"/>
  <c r="F75" i="28"/>
  <c r="I73" i="28"/>
  <c r="L76" i="28"/>
  <c r="M76" i="28"/>
  <c r="N76" i="28"/>
  <c r="O76" i="28"/>
  <c r="L77" i="28"/>
  <c r="M77" i="28"/>
  <c r="N77" i="28"/>
  <c r="O77" i="28"/>
  <c r="E78" i="28"/>
  <c r="F78" i="28"/>
  <c r="G78" i="28"/>
  <c r="E79" i="28"/>
  <c r="E80" i="28"/>
  <c r="G79" i="28"/>
  <c r="G80" i="28"/>
  <c r="F79" i="28"/>
  <c r="F80" i="28"/>
  <c r="I78" i="28"/>
  <c r="L78" i="28"/>
  <c r="M78" i="28"/>
  <c r="N78" i="28"/>
  <c r="O78" i="28"/>
  <c r="L79" i="28"/>
  <c r="M79" i="28"/>
  <c r="N79" i="28"/>
  <c r="O79" i="28"/>
  <c r="L80" i="28"/>
  <c r="M80" i="28"/>
  <c r="N80" i="28"/>
  <c r="O80" i="28"/>
  <c r="L81" i="28"/>
  <c r="M81" i="28"/>
  <c r="N81" i="28"/>
  <c r="O81" i="28"/>
  <c r="L82" i="28"/>
  <c r="M82" i="28"/>
  <c r="N82" i="28"/>
  <c r="O82" i="28"/>
  <c r="E83" i="28"/>
  <c r="F83" i="28"/>
  <c r="G83" i="28"/>
  <c r="E84" i="28"/>
  <c r="E85" i="28"/>
  <c r="G84" i="28"/>
  <c r="G85" i="28"/>
  <c r="F84" i="28"/>
  <c r="F85" i="28"/>
  <c r="I83" i="28"/>
  <c r="L83" i="28"/>
  <c r="M83" i="28"/>
  <c r="N83" i="28"/>
  <c r="O83" i="28"/>
  <c r="L84" i="28"/>
  <c r="M84" i="28"/>
  <c r="N84" i="28"/>
  <c r="O84" i="28"/>
  <c r="L85" i="28"/>
  <c r="M85" i="28"/>
  <c r="N85" i="28"/>
  <c r="O85" i="28"/>
  <c r="L86" i="28"/>
  <c r="M86" i="28"/>
  <c r="N86" i="28"/>
  <c r="O86" i="28"/>
  <c r="L87" i="28"/>
  <c r="M87" i="28"/>
  <c r="N87" i="28"/>
  <c r="O87" i="28"/>
  <c r="E88" i="28"/>
  <c r="F88" i="28"/>
  <c r="G88" i="28"/>
  <c r="E89" i="28"/>
  <c r="E90" i="28"/>
  <c r="G89" i="28"/>
  <c r="G90" i="28"/>
  <c r="F89" i="28"/>
  <c r="F90" i="28"/>
  <c r="I88" i="28"/>
  <c r="L88" i="28"/>
  <c r="M88" i="28"/>
  <c r="N88" i="28"/>
  <c r="O88" i="28"/>
  <c r="L89" i="28"/>
  <c r="M89" i="28"/>
  <c r="N89" i="28"/>
  <c r="O89" i="28"/>
  <c r="L90" i="28"/>
  <c r="M90" i="28"/>
  <c r="N90" i="28"/>
  <c r="O90" i="28"/>
  <c r="L91" i="28"/>
  <c r="M91" i="28"/>
  <c r="N91" i="28"/>
  <c r="O91" i="28"/>
  <c r="L92" i="28"/>
  <c r="M92" i="28"/>
  <c r="N92" i="28"/>
  <c r="O92" i="28"/>
  <c r="A93" i="28"/>
  <c r="L93" i="28"/>
  <c r="E93" i="28"/>
  <c r="G93" i="28"/>
  <c r="E94" i="28"/>
  <c r="G94" i="28"/>
  <c r="E95" i="28"/>
  <c r="G95" i="28"/>
  <c r="F93" i="28"/>
  <c r="F94" i="28"/>
  <c r="F95" i="28"/>
  <c r="L94" i="28"/>
  <c r="L95" i="28"/>
  <c r="M93" i="28"/>
  <c r="A94" i="28"/>
  <c r="A95" i="28"/>
  <c r="N93" i="28"/>
  <c r="M94" i="28"/>
  <c r="N94" i="28"/>
  <c r="M95" i="28"/>
  <c r="N95" i="28"/>
  <c r="O93" i="28"/>
  <c r="I93" i="28"/>
  <c r="O94" i="28"/>
  <c r="O95" i="28"/>
  <c r="C93" i="28" a="1"/>
  <c r="C93" i="28"/>
  <c r="C94" i="28"/>
  <c r="C95" i="28"/>
  <c r="B93" i="28"/>
  <c r="B94" i="28"/>
  <c r="B95" i="28"/>
  <c r="E98" i="28"/>
  <c r="F98" i="28"/>
  <c r="G98" i="28"/>
  <c r="E99" i="28"/>
  <c r="E100" i="28"/>
  <c r="G99" i="28"/>
  <c r="G100" i="28"/>
  <c r="F99" i="28"/>
  <c r="F100" i="28"/>
  <c r="I98" i="28"/>
  <c r="E103" i="28"/>
  <c r="F103" i="28"/>
  <c r="G103" i="28"/>
  <c r="E104" i="28"/>
  <c r="E105" i="28"/>
  <c r="G104" i="28"/>
  <c r="G105" i="28"/>
  <c r="F104" i="28"/>
  <c r="F105" i="28"/>
  <c r="I103" i="28"/>
  <c r="E108" i="28"/>
  <c r="F108" i="28"/>
  <c r="G108" i="28"/>
  <c r="E109" i="28"/>
  <c r="E110" i="28"/>
  <c r="G109" i="28"/>
  <c r="G110" i="28"/>
  <c r="F109" i="28"/>
  <c r="F110" i="28"/>
  <c r="I108" i="28"/>
  <c r="E113" i="28"/>
  <c r="F113" i="28"/>
  <c r="G113" i="28"/>
  <c r="E114" i="28"/>
  <c r="E115" i="28"/>
  <c r="G114" i="28"/>
  <c r="G115" i="28"/>
  <c r="F114" i="28"/>
  <c r="F115" i="28"/>
  <c r="I113" i="28"/>
  <c r="E118" i="28"/>
  <c r="F118" i="28"/>
  <c r="G118" i="28"/>
  <c r="E119" i="28"/>
  <c r="E120" i="28"/>
  <c r="G119" i="28"/>
  <c r="G120" i="28"/>
  <c r="F119" i="28"/>
  <c r="F120" i="28"/>
  <c r="I118" i="28"/>
  <c r="E123" i="28"/>
  <c r="F123" i="28"/>
  <c r="G123" i="28"/>
  <c r="E124" i="28"/>
  <c r="E125" i="28"/>
  <c r="G124" i="28"/>
  <c r="G125" i="28"/>
  <c r="F124" i="28"/>
  <c r="F125" i="28"/>
  <c r="I123" i="28"/>
  <c r="E128" i="28"/>
  <c r="F128" i="28"/>
  <c r="G128" i="28"/>
  <c r="E129" i="28"/>
  <c r="E130" i="28"/>
  <c r="G129" i="28"/>
  <c r="G130" i="28"/>
  <c r="F129" i="28"/>
  <c r="F130" i="28"/>
  <c r="I128" i="28"/>
  <c r="E133" i="28"/>
  <c r="F133" i="28"/>
  <c r="G133" i="28"/>
  <c r="E134" i="28"/>
  <c r="E135" i="28"/>
  <c r="G134" i="28"/>
  <c r="G135" i="28"/>
  <c r="F134" i="28"/>
  <c r="F135" i="28"/>
  <c r="I133" i="28"/>
  <c r="E138" i="28"/>
  <c r="F138" i="28"/>
  <c r="G138" i="28"/>
  <c r="E139" i="28"/>
  <c r="E140" i="28"/>
  <c r="G139" i="28"/>
  <c r="G140" i="28"/>
  <c r="F139" i="28"/>
  <c r="F140" i="28"/>
  <c r="I138" i="28"/>
  <c r="E143" i="28"/>
  <c r="F143" i="28"/>
  <c r="G143" i="28"/>
  <c r="E144" i="28"/>
  <c r="E145" i="28"/>
  <c r="G144" i="28"/>
  <c r="G145" i="28"/>
  <c r="F144" i="28"/>
  <c r="F145" i="28"/>
  <c r="I143" i="28"/>
  <c r="E148" i="28"/>
  <c r="F148" i="28"/>
  <c r="G148" i="28"/>
  <c r="E149" i="28"/>
  <c r="E150" i="28"/>
  <c r="G149" i="28"/>
  <c r="G150" i="28"/>
  <c r="F149" i="28"/>
  <c r="F150" i="28"/>
  <c r="I148" i="28"/>
  <c r="E153" i="28"/>
  <c r="F153" i="28"/>
  <c r="G153" i="28"/>
  <c r="E154" i="28"/>
  <c r="E155" i="28"/>
  <c r="G154" i="28"/>
  <c r="G155" i="28"/>
  <c r="F154" i="28"/>
  <c r="F155" i="28"/>
  <c r="I153" i="28"/>
  <c r="E158" i="28"/>
  <c r="F158" i="28"/>
  <c r="G158" i="28"/>
  <c r="E159" i="28"/>
  <c r="E160" i="28"/>
  <c r="G159" i="28"/>
  <c r="G160" i="28"/>
  <c r="F159" i="28"/>
  <c r="F160" i="28"/>
  <c r="I158" i="28"/>
  <c r="E163" i="28"/>
  <c r="F163" i="28"/>
  <c r="G163" i="28"/>
  <c r="E164" i="28"/>
  <c r="E165" i="28"/>
  <c r="G164" i="28"/>
  <c r="G165" i="28"/>
  <c r="F164" i="28"/>
  <c r="F165" i="28"/>
  <c r="I163" i="28"/>
  <c r="E168" i="28"/>
  <c r="F168" i="28"/>
  <c r="G168" i="28"/>
  <c r="E169" i="28"/>
  <c r="E170" i="28"/>
  <c r="G169" i="28"/>
  <c r="G170" i="28"/>
  <c r="F169" i="28"/>
  <c r="F170" i="28"/>
  <c r="I168" i="28"/>
  <c r="L171" i="28"/>
  <c r="M171" i="28"/>
  <c r="N171" i="28"/>
  <c r="O171" i="28"/>
  <c r="L172" i="28"/>
  <c r="M172" i="28"/>
  <c r="N172" i="28"/>
  <c r="O172" i="28"/>
  <c r="E173" i="28"/>
  <c r="F173" i="28"/>
  <c r="G173" i="28"/>
  <c r="E174" i="28"/>
  <c r="E175" i="28"/>
  <c r="G174" i="28"/>
  <c r="G175" i="28"/>
  <c r="F174" i="28"/>
  <c r="F175" i="28"/>
  <c r="I173" i="28"/>
  <c r="L173" i="28"/>
  <c r="M173" i="28"/>
  <c r="N173" i="28"/>
  <c r="O173" i="28"/>
  <c r="L174" i="28"/>
  <c r="M174" i="28"/>
  <c r="N174" i="28"/>
  <c r="O174" i="28"/>
  <c r="L175" i="28"/>
  <c r="M175" i="28"/>
  <c r="N175" i="28"/>
  <c r="O175" i="28"/>
  <c r="L176" i="28"/>
  <c r="M176" i="28"/>
  <c r="N176" i="28"/>
  <c r="O176" i="28"/>
  <c r="L177" i="28"/>
  <c r="M177" i="28"/>
  <c r="N177" i="28"/>
  <c r="O177" i="28"/>
  <c r="E178" i="28"/>
  <c r="F178" i="28"/>
  <c r="G178" i="28"/>
  <c r="E179" i="28"/>
  <c r="E180" i="28"/>
  <c r="G179" i="28"/>
  <c r="G180" i="28"/>
  <c r="F179" i="28"/>
  <c r="F180" i="28"/>
  <c r="I178" i="28"/>
  <c r="L178" i="28"/>
  <c r="M178" i="28"/>
  <c r="N178" i="28"/>
  <c r="O178" i="28"/>
  <c r="L179" i="28"/>
  <c r="M179" i="28"/>
  <c r="N179" i="28"/>
  <c r="O179" i="28"/>
  <c r="L180" i="28"/>
  <c r="M180" i="28"/>
  <c r="N180" i="28"/>
  <c r="O180" i="28"/>
  <c r="L181" i="28"/>
  <c r="M181" i="28"/>
  <c r="N181" i="28"/>
  <c r="O181" i="28"/>
  <c r="L182" i="28"/>
  <c r="M182" i="28"/>
  <c r="N182" i="28"/>
  <c r="O182" i="28"/>
  <c r="E183" i="28"/>
  <c r="F183" i="28"/>
  <c r="G183" i="28"/>
  <c r="E184" i="28"/>
  <c r="E185" i="28"/>
  <c r="G184" i="28"/>
  <c r="G185" i="28"/>
  <c r="F184" i="28"/>
  <c r="F185" i="28"/>
  <c r="I183" i="28"/>
  <c r="L183" i="28"/>
  <c r="M183" i="28"/>
  <c r="N183" i="28"/>
  <c r="O183" i="28"/>
  <c r="L184" i="28"/>
  <c r="M184" i="28"/>
  <c r="N184" i="28"/>
  <c r="O184" i="28"/>
  <c r="L185" i="28"/>
  <c r="M185" i="28"/>
  <c r="N185" i="28"/>
  <c r="O185" i="28"/>
  <c r="L186" i="28"/>
  <c r="M186" i="28"/>
  <c r="N186" i="28"/>
  <c r="O186" i="28"/>
  <c r="L187" i="28"/>
  <c r="M187" i="28"/>
  <c r="N187" i="28"/>
  <c r="O187" i="28"/>
  <c r="A188" i="28"/>
  <c r="L188" i="28"/>
  <c r="E188" i="28"/>
  <c r="G188" i="28"/>
  <c r="E189" i="28"/>
  <c r="G189" i="28"/>
  <c r="E190" i="28"/>
  <c r="G190" i="28"/>
  <c r="F188" i="28"/>
  <c r="F189" i="28"/>
  <c r="F190" i="28"/>
  <c r="L189" i="28"/>
  <c r="L190" i="28"/>
  <c r="M188" i="28"/>
  <c r="A189" i="28"/>
  <c r="A190" i="28"/>
  <c r="N188" i="28"/>
  <c r="M189" i="28"/>
  <c r="N189" i="28"/>
  <c r="M190" i="28"/>
  <c r="N190" i="28"/>
  <c r="O188" i="28"/>
  <c r="I188" i="28"/>
  <c r="O189" i="28"/>
  <c r="O190" i="28"/>
  <c r="C188" i="28" a="1"/>
  <c r="C188" i="28"/>
  <c r="C189" i="28"/>
  <c r="C190" i="28"/>
  <c r="B188" i="28"/>
  <c r="B189" i="28"/>
  <c r="B190" i="28"/>
  <c r="E193" i="28"/>
  <c r="F193" i="28"/>
  <c r="G193" i="28"/>
  <c r="E194" i="28"/>
  <c r="E195" i="28"/>
  <c r="G194" i="28"/>
  <c r="G195" i="28"/>
  <c r="F194" i="28"/>
  <c r="F195" i="28"/>
  <c r="I193" i="28"/>
  <c r="E198" i="28"/>
  <c r="F198" i="28"/>
  <c r="G198" i="28"/>
  <c r="E199" i="28"/>
  <c r="E200" i="28"/>
  <c r="G199" i="28"/>
  <c r="G200" i="28"/>
  <c r="F199" i="28"/>
  <c r="F200" i="28"/>
  <c r="I198" i="28"/>
  <c r="E203" i="28"/>
  <c r="F203" i="28"/>
  <c r="G203" i="28"/>
  <c r="E204" i="28"/>
  <c r="E205" i="28"/>
  <c r="G204" i="28"/>
  <c r="G205" i="28"/>
  <c r="F204" i="28"/>
  <c r="F205" i="28"/>
  <c r="I203" i="28"/>
  <c r="E208" i="28"/>
  <c r="F208" i="28"/>
  <c r="G208" i="28"/>
  <c r="E209" i="28"/>
  <c r="E210" i="28"/>
  <c r="G209" i="28"/>
  <c r="G210" i="28"/>
  <c r="F209" i="28"/>
  <c r="F210" i="28"/>
  <c r="I208" i="28"/>
  <c r="E213" i="28"/>
  <c r="F213" i="28"/>
  <c r="G213" i="28"/>
  <c r="E214" i="28"/>
  <c r="E215" i="28"/>
  <c r="G214" i="28"/>
  <c r="G215" i="28"/>
  <c r="F214" i="28"/>
  <c r="F215" i="28"/>
  <c r="I213" i="28"/>
  <c r="E218" i="28"/>
  <c r="F218" i="28"/>
  <c r="G218" i="28"/>
  <c r="E219" i="28"/>
  <c r="E220" i="28"/>
  <c r="G219" i="28"/>
  <c r="G220" i="28"/>
  <c r="F219" i="28"/>
  <c r="F220" i="28"/>
  <c r="I218" i="28"/>
  <c r="E223" i="28"/>
  <c r="F223" i="28"/>
  <c r="G223" i="28"/>
  <c r="E224" i="28"/>
  <c r="E225" i="28"/>
  <c r="G224" i="28"/>
  <c r="G225" i="28"/>
  <c r="F224" i="28"/>
  <c r="F225" i="28"/>
  <c r="I223" i="28"/>
  <c r="E228" i="28"/>
  <c r="F228" i="28"/>
  <c r="G228" i="28"/>
  <c r="E229" i="28"/>
  <c r="E230" i="28"/>
  <c r="G229" i="28"/>
  <c r="G230" i="28"/>
  <c r="F229" i="28"/>
  <c r="F230" i="28"/>
  <c r="I228" i="28"/>
  <c r="E233" i="28"/>
  <c r="F233" i="28"/>
  <c r="G233" i="28"/>
  <c r="E234" i="28"/>
  <c r="E235" i="28"/>
  <c r="G234" i="28"/>
  <c r="G235" i="28"/>
  <c r="F234" i="28"/>
  <c r="F235" i="28"/>
  <c r="I233" i="28"/>
  <c r="E238" i="28"/>
  <c r="F238" i="28"/>
  <c r="G238" i="28"/>
  <c r="E239" i="28"/>
  <c r="E240" i="28"/>
  <c r="G239" i="28"/>
  <c r="G240" i="28"/>
  <c r="F239" i="28"/>
  <c r="F240" i="28"/>
  <c r="I238" i="28"/>
  <c r="E243" i="28"/>
  <c r="F243" i="28"/>
  <c r="G243" i="28"/>
  <c r="E244" i="28"/>
  <c r="E245" i="28"/>
  <c r="G244" i="28"/>
  <c r="G245" i="28"/>
  <c r="F244" i="28"/>
  <c r="F245" i="28"/>
  <c r="I243" i="28"/>
  <c r="E248" i="28"/>
  <c r="F248" i="28"/>
  <c r="G248" i="28"/>
  <c r="E249" i="28"/>
  <c r="E250" i="28"/>
  <c r="G249" i="28"/>
  <c r="G250" i="28"/>
  <c r="F249" i="28"/>
  <c r="F250" i="28"/>
  <c r="I248" i="28"/>
  <c r="E253" i="28"/>
  <c r="F253" i="28"/>
  <c r="G253" i="28"/>
  <c r="E254" i="28"/>
  <c r="E255" i="28"/>
  <c r="G254" i="28"/>
  <c r="G255" i="28"/>
  <c r="F254" i="28"/>
  <c r="F255" i="28"/>
  <c r="I253" i="28"/>
  <c r="E258" i="28"/>
  <c r="F258" i="28"/>
  <c r="G258" i="28"/>
  <c r="E259" i="28"/>
  <c r="E260" i="28"/>
  <c r="G259" i="28"/>
  <c r="G260" i="28"/>
  <c r="F259" i="28"/>
  <c r="F260" i="28"/>
  <c r="I258" i="28"/>
  <c r="E263" i="28"/>
  <c r="F263" i="28"/>
  <c r="G263" i="28"/>
  <c r="E264" i="28"/>
  <c r="E265" i="28"/>
  <c r="G264" i="28"/>
  <c r="G265" i="28"/>
  <c r="F264" i="28"/>
  <c r="F265" i="28"/>
  <c r="I263" i="28"/>
  <c r="L266" i="28"/>
  <c r="M266" i="28"/>
  <c r="N266" i="28"/>
  <c r="O266" i="28"/>
  <c r="L267" i="28"/>
  <c r="M267" i="28"/>
  <c r="N267" i="28"/>
  <c r="O267" i="28"/>
  <c r="E268" i="28"/>
  <c r="F268" i="28"/>
  <c r="G268" i="28"/>
  <c r="E269" i="28"/>
  <c r="E270" i="28"/>
  <c r="G269" i="28"/>
  <c r="G270" i="28"/>
  <c r="F269" i="28"/>
  <c r="F270" i="28"/>
  <c r="I268" i="28"/>
  <c r="L268" i="28"/>
  <c r="M268" i="28"/>
  <c r="N268" i="28"/>
  <c r="O268" i="28"/>
  <c r="L269" i="28"/>
  <c r="M269" i="28"/>
  <c r="N269" i="28"/>
  <c r="O269" i="28"/>
  <c r="L270" i="28"/>
  <c r="M270" i="28"/>
  <c r="N270" i="28"/>
  <c r="O270" i="28"/>
  <c r="L271" i="28"/>
  <c r="M271" i="28"/>
  <c r="N271" i="28"/>
  <c r="O271" i="28"/>
  <c r="L272" i="28"/>
  <c r="M272" i="28"/>
  <c r="N272" i="28"/>
  <c r="O272" i="28"/>
  <c r="E273" i="28"/>
  <c r="F273" i="28"/>
  <c r="G273" i="28"/>
  <c r="E274" i="28"/>
  <c r="E275" i="28"/>
  <c r="G274" i="28"/>
  <c r="G275" i="28"/>
  <c r="F274" i="28"/>
  <c r="F275" i="28"/>
  <c r="I273" i="28"/>
  <c r="L273" i="28"/>
  <c r="M273" i="28"/>
  <c r="N273" i="28"/>
  <c r="O273" i="28"/>
  <c r="L274" i="28"/>
  <c r="M274" i="28"/>
  <c r="N274" i="28"/>
  <c r="O274" i="28"/>
  <c r="L275" i="28"/>
  <c r="M275" i="28"/>
  <c r="N275" i="28"/>
  <c r="O275" i="28"/>
  <c r="L276" i="28"/>
  <c r="M276" i="28"/>
  <c r="N276" i="28"/>
  <c r="O276" i="28"/>
  <c r="L277" i="28"/>
  <c r="M277" i="28"/>
  <c r="N277" i="28"/>
  <c r="O277" i="28"/>
  <c r="E278" i="28"/>
  <c r="F278" i="28"/>
  <c r="G278" i="28"/>
  <c r="E279" i="28"/>
  <c r="E280" i="28"/>
  <c r="G279" i="28"/>
  <c r="G280" i="28"/>
  <c r="F279" i="28"/>
  <c r="F280" i="28"/>
  <c r="I278" i="28"/>
  <c r="L278" i="28"/>
  <c r="M278" i="28"/>
  <c r="N278" i="28"/>
  <c r="O278" i="28"/>
  <c r="L279" i="28"/>
  <c r="M279" i="28"/>
  <c r="N279" i="28"/>
  <c r="O279" i="28"/>
  <c r="L280" i="28"/>
  <c r="M280" i="28"/>
  <c r="N280" i="28"/>
  <c r="O280" i="28"/>
  <c r="L281" i="28"/>
  <c r="M281" i="28"/>
  <c r="N281" i="28"/>
  <c r="O281" i="28"/>
  <c r="L282" i="28"/>
  <c r="M282" i="28"/>
  <c r="N282" i="28"/>
  <c r="O282" i="28"/>
  <c r="A283" i="28"/>
  <c r="L283" i="28"/>
  <c r="E283" i="28"/>
  <c r="G283" i="28"/>
  <c r="E284" i="28"/>
  <c r="G284" i="28"/>
  <c r="E285" i="28"/>
  <c r="G285" i="28"/>
  <c r="F283" i="28"/>
  <c r="F284" i="28"/>
  <c r="F285" i="28"/>
  <c r="L284" i="28"/>
  <c r="L285" i="28"/>
  <c r="M283" i="28"/>
  <c r="A284" i="28"/>
  <c r="A285" i="28"/>
  <c r="N283" i="28"/>
  <c r="M284" i="28"/>
  <c r="N284" i="28"/>
  <c r="M285" i="28"/>
  <c r="N285" i="28"/>
  <c r="O283" i="28"/>
  <c r="I283" i="28"/>
  <c r="O284" i="28"/>
  <c r="O285" i="28"/>
  <c r="C283" i="28" a="1"/>
  <c r="C283" i="28"/>
  <c r="C284" i="28"/>
  <c r="C285" i="28"/>
  <c r="B283" i="28"/>
  <c r="B284" i="28"/>
  <c r="B285" i="28"/>
  <c r="E288" i="28"/>
  <c r="F288" i="28"/>
  <c r="G288" i="28"/>
  <c r="E289" i="28"/>
  <c r="E290" i="28"/>
  <c r="G289" i="28"/>
  <c r="G290" i="28"/>
  <c r="F289" i="28"/>
  <c r="F290" i="28"/>
  <c r="I288" i="28"/>
  <c r="E293" i="28"/>
  <c r="F293" i="28"/>
  <c r="G293" i="28"/>
  <c r="E294" i="28"/>
  <c r="E295" i="28"/>
  <c r="G294" i="28"/>
  <c r="G295" i="28"/>
  <c r="F294" i="28"/>
  <c r="F295" i="28"/>
  <c r="I293" i="28"/>
  <c r="E298" i="28"/>
  <c r="F298" i="28"/>
  <c r="G298" i="28"/>
  <c r="E299" i="28"/>
  <c r="E300" i="28"/>
  <c r="G299" i="28"/>
  <c r="G300" i="28"/>
  <c r="F299" i="28"/>
  <c r="F300" i="28"/>
  <c r="I298" i="28"/>
  <c r="E303" i="28"/>
  <c r="F303" i="28"/>
  <c r="G303" i="28"/>
  <c r="E304" i="28"/>
  <c r="E305" i="28"/>
  <c r="G304" i="28"/>
  <c r="G305" i="28"/>
  <c r="F304" i="28"/>
  <c r="F305" i="28"/>
  <c r="I303" i="28"/>
  <c r="E308" i="28"/>
  <c r="F308" i="28"/>
  <c r="G308" i="28"/>
  <c r="E309" i="28"/>
  <c r="E310" i="28"/>
  <c r="G309" i="28"/>
  <c r="G310" i="28"/>
  <c r="F309" i="28"/>
  <c r="F310" i="28"/>
  <c r="I308" i="28"/>
  <c r="E313" i="28"/>
  <c r="F313" i="28"/>
  <c r="G313" i="28"/>
  <c r="E314" i="28"/>
  <c r="E315" i="28"/>
  <c r="G314" i="28"/>
  <c r="G315" i="28"/>
  <c r="F314" i="28"/>
  <c r="F315" i="28"/>
  <c r="I313" i="28"/>
  <c r="E318" i="28"/>
  <c r="F318" i="28"/>
  <c r="G318" i="28"/>
  <c r="E319" i="28"/>
  <c r="E320" i="28"/>
  <c r="G319" i="28"/>
  <c r="G320" i="28"/>
  <c r="F319" i="28"/>
  <c r="F320" i="28"/>
  <c r="I318" i="28"/>
  <c r="E323" i="28"/>
  <c r="F323" i="28"/>
  <c r="G323" i="28"/>
  <c r="E324" i="28"/>
  <c r="E325" i="28"/>
  <c r="G324" i="28"/>
  <c r="G325" i="28"/>
  <c r="F324" i="28"/>
  <c r="F325" i="28"/>
  <c r="I323" i="28"/>
  <c r="E328" i="28"/>
  <c r="F328" i="28"/>
  <c r="G328" i="28"/>
  <c r="E329" i="28"/>
  <c r="E330" i="28"/>
  <c r="G329" i="28"/>
  <c r="G330" i="28"/>
  <c r="F329" i="28"/>
  <c r="F330" i="28"/>
  <c r="I328" i="28"/>
  <c r="E333" i="28"/>
  <c r="F333" i="28"/>
  <c r="G333" i="28"/>
  <c r="E334" i="28"/>
  <c r="E335" i="28"/>
  <c r="G334" i="28"/>
  <c r="G335" i="28"/>
  <c r="F334" i="28"/>
  <c r="F335" i="28"/>
  <c r="I333" i="28"/>
  <c r="E338" i="28"/>
  <c r="F338" i="28"/>
  <c r="G338" i="28"/>
  <c r="E339" i="28"/>
  <c r="E340" i="28"/>
  <c r="G339" i="28"/>
  <c r="G340" i="28"/>
  <c r="F339" i="28"/>
  <c r="F340" i="28"/>
  <c r="I338" i="28"/>
  <c r="E343" i="28"/>
  <c r="F343" i="28"/>
  <c r="G343" i="28"/>
  <c r="E344" i="28"/>
  <c r="E345" i="28"/>
  <c r="G344" i="28"/>
  <c r="G345" i="28"/>
  <c r="F344" i="28"/>
  <c r="F345" i="28"/>
  <c r="I343" i="28"/>
  <c r="E348" i="28"/>
  <c r="F348" i="28"/>
  <c r="G348" i="28"/>
  <c r="E349" i="28"/>
  <c r="E350" i="28"/>
  <c r="G349" i="28"/>
  <c r="G350" i="28"/>
  <c r="F349" i="28"/>
  <c r="F350" i="28"/>
  <c r="I348" i="28"/>
  <c r="E353" i="28"/>
  <c r="F353" i="28"/>
  <c r="G353" i="28"/>
  <c r="E354" i="28"/>
  <c r="E355" i="28"/>
  <c r="G354" i="28"/>
  <c r="G355" i="28"/>
  <c r="F354" i="28"/>
  <c r="F355" i="28"/>
  <c r="I353" i="28"/>
  <c r="E358" i="28"/>
  <c r="F358" i="28"/>
  <c r="G358" i="28"/>
  <c r="E359" i="28"/>
  <c r="E360" i="28"/>
  <c r="G359" i="28"/>
  <c r="G360" i="28"/>
  <c r="F359" i="28"/>
  <c r="F360" i="28"/>
  <c r="I358" i="28"/>
  <c r="L361" i="28"/>
  <c r="M361" i="28"/>
  <c r="N361" i="28"/>
  <c r="O361" i="28"/>
  <c r="L362" i="28"/>
  <c r="M362" i="28"/>
  <c r="N362" i="28"/>
  <c r="O362" i="28"/>
  <c r="E363" i="28"/>
  <c r="F363" i="28"/>
  <c r="G363" i="28"/>
  <c r="E364" i="28"/>
  <c r="E365" i="28"/>
  <c r="G364" i="28"/>
  <c r="G365" i="28"/>
  <c r="F364" i="28"/>
  <c r="F365" i="28"/>
  <c r="I363" i="28"/>
  <c r="L363" i="28"/>
  <c r="M363" i="28"/>
  <c r="N363" i="28"/>
  <c r="O363" i="28"/>
  <c r="L364" i="28"/>
  <c r="M364" i="28"/>
  <c r="N364" i="28"/>
  <c r="O364" i="28"/>
  <c r="L365" i="28"/>
  <c r="M365" i="28"/>
  <c r="N365" i="28"/>
  <c r="O365" i="28"/>
  <c r="L366" i="28"/>
  <c r="M366" i="28"/>
  <c r="N366" i="28"/>
  <c r="O366" i="28"/>
  <c r="L367" i="28"/>
  <c r="M367" i="28"/>
  <c r="N367" i="28"/>
  <c r="O367" i="28"/>
  <c r="E368" i="28"/>
  <c r="F368" i="28"/>
  <c r="G368" i="28"/>
  <c r="E369" i="28"/>
  <c r="E370" i="28"/>
  <c r="G369" i="28"/>
  <c r="G370" i="28"/>
  <c r="F369" i="28"/>
  <c r="F370" i="28"/>
  <c r="I368" i="28"/>
  <c r="L368" i="28"/>
  <c r="M368" i="28"/>
  <c r="N368" i="28"/>
  <c r="O368" i="28"/>
  <c r="L369" i="28"/>
  <c r="M369" i="28"/>
  <c r="N369" i="28"/>
  <c r="O369" i="28"/>
  <c r="L370" i="28"/>
  <c r="M370" i="28"/>
  <c r="N370" i="28"/>
  <c r="O370" i="28"/>
  <c r="L371" i="28"/>
  <c r="M371" i="28"/>
  <c r="N371" i="28"/>
  <c r="O371" i="28"/>
  <c r="L372" i="28"/>
  <c r="M372" i="28"/>
  <c r="N372" i="28"/>
  <c r="O372" i="28"/>
  <c r="E373" i="28"/>
  <c r="F373" i="28"/>
  <c r="G373" i="28"/>
  <c r="E374" i="28"/>
  <c r="E375" i="28"/>
  <c r="G374" i="28"/>
  <c r="G375" i="28"/>
  <c r="F374" i="28"/>
  <c r="F375" i="28"/>
  <c r="I373" i="28"/>
  <c r="L373" i="28"/>
  <c r="M373" i="28"/>
  <c r="N373" i="28"/>
  <c r="O373" i="28"/>
  <c r="L374" i="28"/>
  <c r="M374" i="28"/>
  <c r="N374" i="28"/>
  <c r="O374" i="28"/>
  <c r="L375" i="28"/>
  <c r="M375" i="28"/>
  <c r="N375" i="28"/>
  <c r="O375" i="28"/>
  <c r="L376" i="28"/>
  <c r="M376" i="28"/>
  <c r="N376" i="28"/>
  <c r="O376" i="28"/>
  <c r="L377" i="28"/>
  <c r="M377" i="28"/>
  <c r="N377" i="28"/>
  <c r="O377" i="28"/>
  <c r="A378" i="28"/>
  <c r="L378" i="28"/>
  <c r="E378" i="28"/>
  <c r="G378" i="28"/>
  <c r="E379" i="28"/>
  <c r="G379" i="28"/>
  <c r="E380" i="28"/>
  <c r="G380" i="28"/>
  <c r="F378" i="28"/>
  <c r="F379" i="28"/>
  <c r="F380" i="28"/>
  <c r="L379" i="28"/>
  <c r="L380" i="28"/>
  <c r="M378" i="28"/>
  <c r="A379" i="28"/>
  <c r="A380" i="28"/>
  <c r="N378" i="28"/>
  <c r="M379" i="28"/>
  <c r="N379" i="28"/>
  <c r="M380" i="28"/>
  <c r="N380" i="28"/>
  <c r="O378" i="28"/>
  <c r="I378" i="28"/>
  <c r="O379" i="28"/>
  <c r="O380" i="28"/>
  <c r="C378" i="28" a="1"/>
  <c r="C378" i="28"/>
  <c r="C379" i="28"/>
  <c r="C380" i="28"/>
  <c r="B378" i="28"/>
  <c r="B379" i="28"/>
  <c r="B380" i="28"/>
  <c r="E383" i="28"/>
  <c r="F383" i="28"/>
  <c r="G383" i="28"/>
  <c r="E384" i="28"/>
  <c r="E385" i="28"/>
  <c r="G384" i="28"/>
  <c r="G385" i="28"/>
  <c r="F384" i="28"/>
  <c r="F385" i="28"/>
  <c r="I383" i="28"/>
  <c r="E388" i="28"/>
  <c r="F388" i="28"/>
  <c r="G388" i="28"/>
  <c r="E389" i="28"/>
  <c r="E390" i="28"/>
  <c r="G389" i="28"/>
  <c r="G390" i="28"/>
  <c r="F389" i="28"/>
  <c r="F390" i="28"/>
  <c r="I388" i="28"/>
  <c r="E393" i="28"/>
  <c r="F393" i="28"/>
  <c r="G393" i="28"/>
  <c r="E394" i="28"/>
  <c r="E395" i="28"/>
  <c r="G394" i="28"/>
  <c r="G395" i="28"/>
  <c r="F394" i="28"/>
  <c r="F395" i="28"/>
  <c r="I393" i="28"/>
  <c r="E398" i="28"/>
  <c r="F398" i="28"/>
  <c r="G398" i="28"/>
  <c r="E399" i="28"/>
  <c r="E400" i="28"/>
  <c r="G399" i="28"/>
  <c r="G400" i="28"/>
  <c r="F399" i="28"/>
  <c r="F400" i="28"/>
  <c r="I398" i="28"/>
  <c r="E403" i="28"/>
  <c r="F403" i="28"/>
  <c r="G403" i="28"/>
  <c r="E404" i="28"/>
  <c r="E405" i="28"/>
  <c r="G404" i="28"/>
  <c r="G405" i="28"/>
  <c r="F404" i="28"/>
  <c r="F405" i="28"/>
  <c r="I403" i="28"/>
  <c r="E408" i="28"/>
  <c r="F408" i="28"/>
  <c r="G408" i="28"/>
  <c r="E409" i="28"/>
  <c r="E410" i="28"/>
  <c r="G409" i="28"/>
  <c r="G410" i="28"/>
  <c r="F409" i="28"/>
  <c r="F410" i="28"/>
  <c r="I408" i="28"/>
  <c r="E413" i="28"/>
  <c r="F413" i="28"/>
  <c r="G413" i="28"/>
  <c r="E414" i="28"/>
  <c r="E415" i="28"/>
  <c r="G414" i="28"/>
  <c r="G415" i="28"/>
  <c r="F414" i="28"/>
  <c r="F415" i="28"/>
  <c r="I413" i="28"/>
  <c r="E418" i="28"/>
  <c r="F418" i="28"/>
  <c r="G418" i="28"/>
  <c r="E419" i="28"/>
  <c r="E420" i="28"/>
  <c r="G419" i="28"/>
  <c r="G420" i="28"/>
  <c r="F419" i="28"/>
  <c r="F420" i="28"/>
  <c r="I418" i="28"/>
  <c r="E423" i="28"/>
  <c r="F423" i="28"/>
  <c r="G423" i="28"/>
  <c r="E424" i="28"/>
  <c r="E425" i="28"/>
  <c r="G424" i="28"/>
  <c r="G425" i="28"/>
  <c r="F424" i="28"/>
  <c r="F425" i="28"/>
  <c r="I423" i="28"/>
  <c r="E428" i="28"/>
  <c r="F428" i="28"/>
  <c r="G428" i="28"/>
  <c r="E429" i="28"/>
  <c r="E430" i="28"/>
  <c r="G429" i="28"/>
  <c r="G430" i="28"/>
  <c r="F429" i="28"/>
  <c r="F430" i="28"/>
  <c r="I428" i="28"/>
  <c r="E433" i="28"/>
  <c r="F433" i="28"/>
  <c r="G433" i="28"/>
  <c r="E434" i="28"/>
  <c r="E435" i="28"/>
  <c r="G434" i="28"/>
  <c r="G435" i="28"/>
  <c r="F434" i="28"/>
  <c r="F435" i="28"/>
  <c r="I433" i="28"/>
  <c r="E438" i="28"/>
  <c r="F438" i="28"/>
  <c r="G438" i="28"/>
  <c r="E439" i="28"/>
  <c r="E440" i="28"/>
  <c r="G439" i="28"/>
  <c r="G440" i="28"/>
  <c r="F439" i="28"/>
  <c r="F440" i="28"/>
  <c r="I438" i="28"/>
  <c r="E443" i="28"/>
  <c r="F443" i="28"/>
  <c r="G443" i="28"/>
  <c r="E444" i="28"/>
  <c r="E445" i="28"/>
  <c r="G444" i="28"/>
  <c r="G445" i="28"/>
  <c r="F444" i="28"/>
  <c r="F445" i="28"/>
  <c r="I443" i="28"/>
  <c r="E448" i="28"/>
  <c r="F448" i="28"/>
  <c r="G448" i="28"/>
  <c r="E449" i="28"/>
  <c r="E450" i="28"/>
  <c r="G449" i="28"/>
  <c r="G450" i="28"/>
  <c r="F449" i="28"/>
  <c r="F450" i="28"/>
  <c r="I448" i="28"/>
  <c r="E453" i="28"/>
  <c r="F453" i="28"/>
  <c r="G453" i="28"/>
  <c r="E454" i="28"/>
  <c r="E455" i="28"/>
  <c r="G454" i="28"/>
  <c r="G455" i="28"/>
  <c r="F454" i="28"/>
  <c r="F455" i="28"/>
  <c r="I453" i="28"/>
  <c r="L456" i="28"/>
  <c r="M456" i="28"/>
  <c r="N456" i="28"/>
  <c r="O456" i="28"/>
  <c r="L457" i="28"/>
  <c r="M457" i="28"/>
  <c r="N457" i="28"/>
  <c r="O457" i="28"/>
  <c r="E458" i="28"/>
  <c r="F458" i="28"/>
  <c r="G458" i="28"/>
  <c r="E459" i="28"/>
  <c r="E460" i="28"/>
  <c r="G459" i="28"/>
  <c r="G460" i="28"/>
  <c r="F459" i="28"/>
  <c r="F460" i="28"/>
  <c r="I458" i="28"/>
  <c r="L458" i="28"/>
  <c r="M458" i="28"/>
  <c r="N458" i="28"/>
  <c r="O458" i="28"/>
  <c r="L459" i="28"/>
  <c r="M459" i="28"/>
  <c r="N459" i="28"/>
  <c r="O459" i="28"/>
  <c r="L460" i="28"/>
  <c r="M460" i="28"/>
  <c r="N460" i="28"/>
  <c r="O460" i="28"/>
  <c r="L461" i="28"/>
  <c r="M461" i="28"/>
  <c r="N461" i="28"/>
  <c r="O461" i="28"/>
  <c r="L462" i="28"/>
  <c r="M462" i="28"/>
  <c r="N462" i="28"/>
  <c r="O462" i="28"/>
  <c r="E463" i="28"/>
  <c r="F463" i="28"/>
  <c r="G463" i="28"/>
  <c r="E464" i="28"/>
  <c r="E465" i="28"/>
  <c r="G464" i="28"/>
  <c r="G465" i="28"/>
  <c r="F464" i="28"/>
  <c r="F465" i="28"/>
  <c r="I463" i="28"/>
  <c r="L463" i="28"/>
  <c r="M463" i="28"/>
  <c r="N463" i="28"/>
  <c r="O463" i="28"/>
  <c r="L464" i="28"/>
  <c r="M464" i="28"/>
  <c r="N464" i="28"/>
  <c r="O464" i="28"/>
  <c r="L465" i="28"/>
  <c r="M465" i="28"/>
  <c r="N465" i="28"/>
  <c r="O465" i="28"/>
  <c r="L466" i="28"/>
  <c r="M466" i="28"/>
  <c r="N466" i="28"/>
  <c r="O466" i="28"/>
  <c r="L467" i="28"/>
  <c r="M467" i="28"/>
  <c r="N467" i="28"/>
  <c r="O467" i="28"/>
  <c r="E468" i="28"/>
  <c r="F468" i="28"/>
  <c r="G468" i="28"/>
  <c r="E469" i="28"/>
  <c r="E470" i="28"/>
  <c r="G469" i="28"/>
  <c r="G470" i="28"/>
  <c r="F469" i="28"/>
  <c r="F470" i="28"/>
  <c r="I468" i="28"/>
  <c r="L468" i="28"/>
  <c r="M468" i="28"/>
  <c r="N468" i="28"/>
  <c r="O468" i="28"/>
  <c r="L469" i="28"/>
  <c r="M469" i="28"/>
  <c r="N469" i="28"/>
  <c r="O469" i="28"/>
  <c r="L470" i="28"/>
  <c r="M470" i="28"/>
  <c r="N470" i="28"/>
  <c r="O470" i="28"/>
  <c r="L471" i="28"/>
  <c r="M471" i="28"/>
  <c r="N471" i="28"/>
  <c r="O471" i="28"/>
  <c r="L472" i="28"/>
  <c r="M472" i="28"/>
  <c r="N472" i="28"/>
  <c r="O472" i="28"/>
  <c r="A473" i="28"/>
  <c r="L473" i="28"/>
  <c r="E473" i="28"/>
  <c r="G473" i="28"/>
  <c r="E474" i="28"/>
  <c r="G474" i="28"/>
  <c r="E475" i="28"/>
  <c r="G475" i="28"/>
  <c r="F473" i="28"/>
  <c r="F474" i="28"/>
  <c r="F475" i="28"/>
  <c r="L474" i="28"/>
  <c r="L475" i="28"/>
  <c r="M473" i="28"/>
  <c r="A474" i="28"/>
  <c r="A475" i="28"/>
  <c r="N473" i="28"/>
  <c r="M474" i="28"/>
  <c r="N474" i="28"/>
  <c r="M475" i="28"/>
  <c r="N475" i="28"/>
  <c r="O473" i="28"/>
  <c r="I473" i="28"/>
  <c r="O474" i="28"/>
  <c r="O475" i="28"/>
  <c r="C473" i="28" a="1"/>
  <c r="C473" i="28"/>
  <c r="C474" i="28"/>
  <c r="C475" i="28"/>
  <c r="B473" i="28"/>
  <c r="B474" i="28"/>
  <c r="B475" i="28"/>
  <c r="E478" i="28"/>
  <c r="F478" i="28"/>
  <c r="G478" i="28"/>
  <c r="E479" i="28"/>
  <c r="E480" i="28"/>
  <c r="G479" i="28"/>
  <c r="G480" i="28"/>
  <c r="F479" i="28"/>
  <c r="F480" i="28"/>
  <c r="I478" i="28"/>
  <c r="E483" i="28"/>
  <c r="F483" i="28"/>
  <c r="G483" i="28"/>
  <c r="E484" i="28"/>
  <c r="E485" i="28"/>
  <c r="G484" i="28"/>
  <c r="G485" i="28"/>
  <c r="F484" i="28"/>
  <c r="F485" i="28"/>
  <c r="I483" i="28"/>
  <c r="E488" i="28"/>
  <c r="F488" i="28"/>
  <c r="G488" i="28"/>
  <c r="E489" i="28"/>
  <c r="E490" i="28"/>
  <c r="G489" i="28"/>
  <c r="G490" i="28"/>
  <c r="F489" i="28"/>
  <c r="F490" i="28"/>
  <c r="I488" i="28"/>
  <c r="E493" i="28"/>
  <c r="F493" i="28"/>
  <c r="G493" i="28"/>
  <c r="E494" i="28"/>
  <c r="E495" i="28"/>
  <c r="G494" i="28"/>
  <c r="G495" i="28"/>
  <c r="F494" i="28"/>
  <c r="F495" i="28"/>
  <c r="I493" i="28"/>
  <c r="E498" i="28"/>
  <c r="F498" i="28"/>
  <c r="G498" i="28"/>
  <c r="E499" i="28"/>
  <c r="E500" i="28"/>
  <c r="G499" i="28"/>
  <c r="G500" i="28"/>
  <c r="F499" i="28"/>
  <c r="F500" i="28"/>
  <c r="I498" i="28"/>
  <c r="E503" i="28"/>
  <c r="F503" i="28"/>
  <c r="G503" i="28"/>
  <c r="E504" i="28"/>
  <c r="E505" i="28"/>
  <c r="G504" i="28"/>
  <c r="G505" i="28"/>
  <c r="F504" i="28"/>
  <c r="F505" i="28"/>
  <c r="I503" i="28"/>
  <c r="E508" i="28"/>
  <c r="F508" i="28"/>
  <c r="G508" i="28"/>
  <c r="E509" i="28"/>
  <c r="E510" i="28"/>
  <c r="G509" i="28"/>
  <c r="G510" i="28"/>
  <c r="F509" i="28"/>
  <c r="F510" i="28"/>
  <c r="I508" i="28"/>
  <c r="E513" i="28"/>
  <c r="F513" i="28"/>
  <c r="G513" i="28"/>
  <c r="E514" i="28"/>
  <c r="E515" i="28"/>
  <c r="G514" i="28"/>
  <c r="G515" i="28"/>
  <c r="F514" i="28"/>
  <c r="F515" i="28"/>
  <c r="I513" i="28"/>
  <c r="E518" i="28"/>
  <c r="F518" i="28"/>
  <c r="G518" i="28"/>
  <c r="E519" i="28"/>
  <c r="E520" i="28"/>
  <c r="G519" i="28"/>
  <c r="G520" i="28"/>
  <c r="F519" i="28"/>
  <c r="F520" i="28"/>
  <c r="I518" i="28"/>
  <c r="E523" i="28"/>
  <c r="F523" i="28"/>
  <c r="G523" i="28"/>
  <c r="E524" i="28"/>
  <c r="E525" i="28"/>
  <c r="G524" i="28"/>
  <c r="G525" i="28"/>
  <c r="F524" i="28"/>
  <c r="F525" i="28"/>
  <c r="I523" i="28"/>
  <c r="E528" i="28"/>
  <c r="F528" i="28"/>
  <c r="G528" i="28"/>
  <c r="E529" i="28"/>
  <c r="E530" i="28"/>
  <c r="G529" i="28"/>
  <c r="G530" i="28"/>
  <c r="F529" i="28"/>
  <c r="F530" i="28"/>
  <c r="I528" i="28"/>
  <c r="E533" i="28"/>
  <c r="F533" i="28"/>
  <c r="G533" i="28"/>
  <c r="E534" i="28"/>
  <c r="E535" i="28"/>
  <c r="G534" i="28"/>
  <c r="G535" i="28"/>
  <c r="F534" i="28"/>
  <c r="F535" i="28"/>
  <c r="I533" i="28"/>
  <c r="E538" i="28"/>
  <c r="F538" i="28"/>
  <c r="G538" i="28"/>
  <c r="E539" i="28"/>
  <c r="E540" i="28"/>
  <c r="G539" i="28"/>
  <c r="G540" i="28"/>
  <c r="F539" i="28"/>
  <c r="F540" i="28"/>
  <c r="I538" i="28"/>
  <c r="E543" i="28"/>
  <c r="F543" i="28"/>
  <c r="G543" i="28"/>
  <c r="E544" i="28"/>
  <c r="E545" i="28"/>
  <c r="G544" i="28"/>
  <c r="G545" i="28"/>
  <c r="F544" i="28"/>
  <c r="F545" i="28"/>
  <c r="I543" i="28"/>
  <c r="E548" i="28"/>
  <c r="F548" i="28"/>
  <c r="G548" i="28"/>
  <c r="E549" i="28"/>
  <c r="E550" i="28"/>
  <c r="G549" i="28"/>
  <c r="G550" i="28"/>
  <c r="F549" i="28"/>
  <c r="F550" i="28"/>
  <c r="I548" i="28"/>
  <c r="L551" i="28"/>
  <c r="M551" i="28"/>
  <c r="N551" i="28"/>
  <c r="O551" i="28"/>
  <c r="L552" i="28"/>
  <c r="M552" i="28"/>
  <c r="N552" i="28"/>
  <c r="O552" i="28"/>
  <c r="E553" i="28"/>
  <c r="F553" i="28"/>
  <c r="G553" i="28"/>
  <c r="E554" i="28"/>
  <c r="E555" i="28"/>
  <c r="G554" i="28"/>
  <c r="G555" i="28"/>
  <c r="F554" i="28"/>
  <c r="F555" i="28"/>
  <c r="I553" i="28"/>
  <c r="L553" i="28"/>
  <c r="M553" i="28"/>
  <c r="N553" i="28"/>
  <c r="O553" i="28"/>
  <c r="L554" i="28"/>
  <c r="M554" i="28"/>
  <c r="N554" i="28"/>
  <c r="O554" i="28"/>
  <c r="L555" i="28"/>
  <c r="M555" i="28"/>
  <c r="N555" i="28"/>
  <c r="O555" i="28"/>
  <c r="L556" i="28"/>
  <c r="M556" i="28"/>
  <c r="N556" i="28"/>
  <c r="O556" i="28"/>
  <c r="L557" i="28"/>
  <c r="M557" i="28"/>
  <c r="N557" i="28"/>
  <c r="O557" i="28"/>
  <c r="E558" i="28"/>
  <c r="F558" i="28"/>
  <c r="G558" i="28"/>
  <c r="E559" i="28"/>
  <c r="E560" i="28"/>
  <c r="G559" i="28"/>
  <c r="G560" i="28"/>
  <c r="F559" i="28"/>
  <c r="F560" i="28"/>
  <c r="I558" i="28"/>
  <c r="L558" i="28"/>
  <c r="M558" i="28"/>
  <c r="N558" i="28"/>
  <c r="O558" i="28"/>
  <c r="L559" i="28"/>
  <c r="M559" i="28"/>
  <c r="N559" i="28"/>
  <c r="O559" i="28"/>
  <c r="L560" i="28"/>
  <c r="M560" i="28"/>
  <c r="N560" i="28"/>
  <c r="O560" i="28"/>
  <c r="L561" i="28"/>
  <c r="M561" i="28"/>
  <c r="N561" i="28"/>
  <c r="O561" i="28"/>
  <c r="L562" i="28"/>
  <c r="M562" i="28"/>
  <c r="N562" i="28"/>
  <c r="O562" i="28"/>
  <c r="E563" i="28"/>
  <c r="F563" i="28"/>
  <c r="G563" i="28"/>
  <c r="E564" i="28"/>
  <c r="E565" i="28"/>
  <c r="G564" i="28"/>
  <c r="G565" i="28"/>
  <c r="F564" i="28"/>
  <c r="F565" i="28"/>
  <c r="I563" i="28"/>
  <c r="L563" i="28"/>
  <c r="M563" i="28"/>
  <c r="N563" i="28"/>
  <c r="O563" i="28"/>
  <c r="L564" i="28"/>
  <c r="M564" i="28"/>
  <c r="N564" i="28"/>
  <c r="O564" i="28"/>
  <c r="L565" i="28"/>
  <c r="M565" i="28"/>
  <c r="N565" i="28"/>
  <c r="O565" i="28"/>
  <c r="L566" i="28"/>
  <c r="M566" i="28"/>
  <c r="N566" i="28"/>
  <c r="O566" i="28"/>
  <c r="L567" i="28"/>
  <c r="M567" i="28"/>
  <c r="N567" i="28"/>
  <c r="O567" i="28"/>
  <c r="A568" i="28"/>
  <c r="L568" i="28"/>
  <c r="E568" i="28"/>
  <c r="G568" i="28"/>
  <c r="E569" i="28"/>
  <c r="G569" i="28"/>
  <c r="E570" i="28"/>
  <c r="G570" i="28"/>
  <c r="F568" i="28"/>
  <c r="F569" i="28"/>
  <c r="F570" i="28"/>
  <c r="L569" i="28"/>
  <c r="L570" i="28"/>
  <c r="M568" i="28"/>
  <c r="A569" i="28"/>
  <c r="A570" i="28"/>
  <c r="N568" i="28"/>
  <c r="M569" i="28"/>
  <c r="N569" i="28"/>
  <c r="M570" i="28"/>
  <c r="N570" i="28"/>
  <c r="O568" i="28"/>
  <c r="I568" i="28"/>
  <c r="O569" i="28"/>
  <c r="O570" i="28"/>
  <c r="C568" i="28" a="1"/>
  <c r="C568" i="28"/>
  <c r="C569" i="28"/>
  <c r="C570" i="28"/>
  <c r="B568" i="28"/>
  <c r="B569" i="28"/>
  <c r="B570" i="28"/>
  <c r="E573" i="28"/>
  <c r="F573" i="28"/>
  <c r="G573" i="28"/>
  <c r="E574" i="28"/>
  <c r="E575" i="28"/>
  <c r="G574" i="28"/>
  <c r="G575" i="28"/>
  <c r="F574" i="28"/>
  <c r="F575" i="28"/>
  <c r="I573" i="28"/>
  <c r="E578" i="28"/>
  <c r="F578" i="28"/>
  <c r="G578" i="28"/>
  <c r="E579" i="28"/>
  <c r="E580" i="28"/>
  <c r="G579" i="28"/>
  <c r="G580" i="28"/>
  <c r="F579" i="28"/>
  <c r="F580" i="28"/>
  <c r="I578" i="28"/>
  <c r="E583" i="28"/>
  <c r="F583" i="28"/>
  <c r="G583" i="28"/>
  <c r="E584" i="28"/>
  <c r="E585" i="28"/>
  <c r="G584" i="28"/>
  <c r="G585" i="28"/>
  <c r="F584" i="28"/>
  <c r="F585" i="28"/>
  <c r="I583" i="28"/>
  <c r="E588" i="28"/>
  <c r="F588" i="28"/>
  <c r="G588" i="28"/>
  <c r="E589" i="28"/>
  <c r="E590" i="28"/>
  <c r="G589" i="28"/>
  <c r="G590" i="28"/>
  <c r="F589" i="28"/>
  <c r="F590" i="28"/>
  <c r="I588" i="28"/>
  <c r="E593" i="28"/>
  <c r="F593" i="28"/>
  <c r="G593" i="28"/>
  <c r="E594" i="28"/>
  <c r="E595" i="28"/>
  <c r="G594" i="28"/>
  <c r="G595" i="28"/>
  <c r="F594" i="28"/>
  <c r="F595" i="28"/>
  <c r="I593" i="28"/>
  <c r="E598" i="28"/>
  <c r="F598" i="28"/>
  <c r="G598" i="28"/>
  <c r="E599" i="28"/>
  <c r="E600" i="28"/>
  <c r="G599" i="28"/>
  <c r="G600" i="28"/>
  <c r="F599" i="28"/>
  <c r="F600" i="28"/>
  <c r="I598" i="28"/>
  <c r="E603" i="28"/>
  <c r="F603" i="28"/>
  <c r="G603" i="28"/>
  <c r="E604" i="28"/>
  <c r="E605" i="28"/>
  <c r="G604" i="28"/>
  <c r="G605" i="28"/>
  <c r="F604" i="28"/>
  <c r="F605" i="28"/>
  <c r="I603" i="28"/>
  <c r="E608" i="28"/>
  <c r="F608" i="28"/>
  <c r="G608" i="28"/>
  <c r="E609" i="28"/>
  <c r="E610" i="28"/>
  <c r="G609" i="28"/>
  <c r="G610" i="28"/>
  <c r="F609" i="28"/>
  <c r="F610" i="28"/>
  <c r="I608" i="28"/>
  <c r="E613" i="28"/>
  <c r="F613" i="28"/>
  <c r="G613" i="28"/>
  <c r="E614" i="28"/>
  <c r="E615" i="28"/>
  <c r="G614" i="28"/>
  <c r="G615" i="28"/>
  <c r="F614" i="28"/>
  <c r="F615" i="28"/>
  <c r="I613" i="28"/>
  <c r="E618" i="28"/>
  <c r="F618" i="28"/>
  <c r="G618" i="28"/>
  <c r="E619" i="28"/>
  <c r="E620" i="28"/>
  <c r="G619" i="28"/>
  <c r="G620" i="28"/>
  <c r="F619" i="28"/>
  <c r="F620" i="28"/>
  <c r="I618" i="28"/>
  <c r="E623" i="28"/>
  <c r="F623" i="28"/>
  <c r="G623" i="28"/>
  <c r="E624" i="28"/>
  <c r="E625" i="28"/>
  <c r="G624" i="28"/>
  <c r="G625" i="28"/>
  <c r="F624" i="28"/>
  <c r="F625" i="28"/>
  <c r="I623" i="28"/>
  <c r="E628" i="28"/>
  <c r="F628" i="28"/>
  <c r="G628" i="28"/>
  <c r="E629" i="28"/>
  <c r="E630" i="28"/>
  <c r="G629" i="28"/>
  <c r="G630" i="28"/>
  <c r="F629" i="28"/>
  <c r="F630" i="28"/>
  <c r="I628" i="28"/>
  <c r="E633" i="28"/>
  <c r="F633" i="28"/>
  <c r="G633" i="28"/>
  <c r="E634" i="28"/>
  <c r="E635" i="28"/>
  <c r="G634" i="28"/>
  <c r="G635" i="28"/>
  <c r="F634" i="28"/>
  <c r="F635" i="28"/>
  <c r="I633" i="28"/>
  <c r="E638" i="28"/>
  <c r="F638" i="28"/>
  <c r="G638" i="28"/>
  <c r="E639" i="28"/>
  <c r="E640" i="28"/>
  <c r="G639" i="28"/>
  <c r="G640" i="28"/>
  <c r="F639" i="28"/>
  <c r="F640" i="28"/>
  <c r="I638" i="28"/>
  <c r="E643" i="28"/>
  <c r="F643" i="28"/>
  <c r="G643" i="28"/>
  <c r="E644" i="28"/>
  <c r="E645" i="28"/>
  <c r="G644" i="28"/>
  <c r="G645" i="28"/>
  <c r="F644" i="28"/>
  <c r="F645" i="28"/>
  <c r="I643" i="28"/>
  <c r="L646" i="28"/>
  <c r="M646" i="28"/>
  <c r="N646" i="28"/>
  <c r="O646" i="28"/>
  <c r="L647" i="28"/>
  <c r="M647" i="28"/>
  <c r="N647" i="28"/>
  <c r="O647" i="28"/>
  <c r="E648" i="28"/>
  <c r="F648" i="28"/>
  <c r="G648" i="28"/>
  <c r="E649" i="28"/>
  <c r="E650" i="28"/>
  <c r="G649" i="28"/>
  <c r="G650" i="28"/>
  <c r="F649" i="28"/>
  <c r="F650" i="28"/>
  <c r="I648" i="28"/>
  <c r="L648" i="28"/>
  <c r="M648" i="28"/>
  <c r="N648" i="28"/>
  <c r="O648" i="28"/>
  <c r="L649" i="28"/>
  <c r="M649" i="28"/>
  <c r="N649" i="28"/>
  <c r="O649" i="28"/>
  <c r="L650" i="28"/>
  <c r="M650" i="28"/>
  <c r="N650" i="28"/>
  <c r="O650" i="28"/>
  <c r="L651" i="28"/>
  <c r="M651" i="28"/>
  <c r="N651" i="28"/>
  <c r="O651" i="28"/>
  <c r="L652" i="28"/>
  <c r="M652" i="28"/>
  <c r="N652" i="28"/>
  <c r="O652" i="28"/>
  <c r="E653" i="28"/>
  <c r="F653" i="28"/>
  <c r="G653" i="28"/>
  <c r="E654" i="28"/>
  <c r="E655" i="28"/>
  <c r="G654" i="28"/>
  <c r="G655" i="28"/>
  <c r="F654" i="28"/>
  <c r="F655" i="28"/>
  <c r="I653" i="28"/>
  <c r="L653" i="28"/>
  <c r="M653" i="28"/>
  <c r="N653" i="28"/>
  <c r="O653" i="28"/>
  <c r="L654" i="28"/>
  <c r="M654" i="28"/>
  <c r="N654" i="28"/>
  <c r="O654" i="28"/>
  <c r="L655" i="28"/>
  <c r="M655" i="28"/>
  <c r="N655" i="28"/>
  <c r="O655" i="28"/>
  <c r="L656" i="28"/>
  <c r="M656" i="28"/>
  <c r="N656" i="28"/>
  <c r="O656" i="28"/>
  <c r="L657" i="28"/>
  <c r="M657" i="28"/>
  <c r="N657" i="28"/>
  <c r="O657" i="28"/>
  <c r="E658" i="28"/>
  <c r="F658" i="28"/>
  <c r="G658" i="28"/>
  <c r="E659" i="28"/>
  <c r="E660" i="28"/>
  <c r="G659" i="28"/>
  <c r="G660" i="28"/>
  <c r="F659" i="28"/>
  <c r="F660" i="28"/>
  <c r="I658" i="28"/>
  <c r="L658" i="28"/>
  <c r="M658" i="28"/>
  <c r="N658" i="28"/>
  <c r="O658" i="28"/>
  <c r="L659" i="28"/>
  <c r="M659" i="28"/>
  <c r="N659" i="28"/>
  <c r="O659" i="28"/>
  <c r="L660" i="28"/>
  <c r="M660" i="28"/>
  <c r="N660" i="28"/>
  <c r="O660" i="28"/>
  <c r="L661" i="28"/>
  <c r="M661" i="28"/>
  <c r="N661" i="28"/>
  <c r="O661" i="28"/>
  <c r="L662" i="28"/>
  <c r="M662" i="28"/>
  <c r="N662" i="28"/>
  <c r="O662" i="28"/>
  <c r="A663" i="28"/>
  <c r="L663" i="28"/>
  <c r="E663" i="28"/>
  <c r="G663" i="28"/>
  <c r="E664" i="28"/>
  <c r="G664" i="28"/>
  <c r="E665" i="28"/>
  <c r="G665" i="28"/>
  <c r="F663" i="28"/>
  <c r="F664" i="28"/>
  <c r="F665" i="28"/>
  <c r="L664" i="28"/>
  <c r="L665" i="28"/>
  <c r="M663" i="28"/>
  <c r="A664" i="28"/>
  <c r="A665" i="28"/>
  <c r="N663" i="28"/>
  <c r="M664" i="28"/>
  <c r="N664" i="28"/>
  <c r="M665" i="28"/>
  <c r="N665" i="28"/>
  <c r="O663" i="28"/>
  <c r="I663" i="28"/>
  <c r="O664" i="28"/>
  <c r="O665" i="28"/>
  <c r="C663" i="28" a="1"/>
  <c r="C663" i="28"/>
  <c r="C664" i="28"/>
  <c r="C665" i="28"/>
  <c r="B663" i="28"/>
  <c r="B664" i="28"/>
  <c r="B665" i="28"/>
  <c r="E668" i="28"/>
  <c r="F668" i="28"/>
  <c r="G668" i="28"/>
  <c r="E669" i="28"/>
  <c r="E670" i="28"/>
  <c r="G669" i="28"/>
  <c r="G670" i="28"/>
  <c r="F669" i="28"/>
  <c r="F670" i="28"/>
  <c r="I668" i="28"/>
  <c r="E673" i="28"/>
  <c r="F673" i="28"/>
  <c r="G673" i="28"/>
  <c r="E674" i="28"/>
  <c r="E675" i="28"/>
  <c r="G674" i="28"/>
  <c r="G675" i="28"/>
  <c r="F674" i="28"/>
  <c r="F675" i="28"/>
  <c r="I673" i="28"/>
  <c r="E678" i="28"/>
  <c r="F678" i="28"/>
  <c r="G678" i="28"/>
  <c r="E679" i="28"/>
  <c r="E680" i="28"/>
  <c r="G679" i="28"/>
  <c r="G680" i="28"/>
  <c r="F679" i="28"/>
  <c r="F680" i="28"/>
  <c r="I678" i="28"/>
  <c r="E683" i="28"/>
  <c r="F683" i="28"/>
  <c r="G683" i="28"/>
  <c r="E684" i="28"/>
  <c r="E685" i="28"/>
  <c r="G684" i="28"/>
  <c r="G685" i="28"/>
  <c r="F684" i="28"/>
  <c r="F685" i="28"/>
  <c r="I683" i="28"/>
  <c r="E688" i="28"/>
  <c r="F688" i="28"/>
  <c r="G688" i="28"/>
  <c r="E689" i="28"/>
  <c r="E690" i="28"/>
  <c r="G689" i="28"/>
  <c r="G690" i="28"/>
  <c r="F689" i="28"/>
  <c r="F690" i="28"/>
  <c r="I688" i="28"/>
  <c r="E693" i="28"/>
  <c r="F693" i="28"/>
  <c r="G693" i="28"/>
  <c r="E694" i="28"/>
  <c r="E695" i="28"/>
  <c r="G694" i="28"/>
  <c r="G695" i="28"/>
  <c r="F694" i="28"/>
  <c r="F695" i="28"/>
  <c r="I693" i="28"/>
  <c r="E698" i="28"/>
  <c r="F698" i="28"/>
  <c r="G698" i="28"/>
  <c r="E699" i="28"/>
  <c r="E700" i="28"/>
  <c r="G699" i="28"/>
  <c r="G700" i="28"/>
  <c r="F699" i="28"/>
  <c r="F700" i="28"/>
  <c r="I698" i="28"/>
  <c r="E703" i="28"/>
  <c r="F703" i="28"/>
  <c r="G703" i="28"/>
  <c r="E704" i="28"/>
  <c r="E705" i="28"/>
  <c r="G704" i="28"/>
  <c r="G705" i="28"/>
  <c r="F704" i="28"/>
  <c r="F705" i="28"/>
  <c r="I703" i="28"/>
  <c r="E708" i="28"/>
  <c r="F708" i="28"/>
  <c r="G708" i="28"/>
  <c r="E709" i="28"/>
  <c r="E710" i="28"/>
  <c r="G709" i="28"/>
  <c r="G710" i="28"/>
  <c r="F709" i="28"/>
  <c r="F710" i="28"/>
  <c r="I708" i="28"/>
  <c r="E713" i="28"/>
  <c r="F713" i="28"/>
  <c r="G713" i="28"/>
  <c r="E714" i="28"/>
  <c r="E715" i="28"/>
  <c r="G714" i="28"/>
  <c r="G715" i="28"/>
  <c r="F714" i="28"/>
  <c r="F715" i="28"/>
  <c r="I713" i="28"/>
  <c r="E718" i="28"/>
  <c r="F718" i="28"/>
  <c r="G718" i="28"/>
  <c r="E719" i="28"/>
  <c r="E720" i="28"/>
  <c r="G719" i="28"/>
  <c r="G720" i="28"/>
  <c r="F719" i="28"/>
  <c r="F720" i="28"/>
  <c r="I718" i="28"/>
  <c r="E723" i="28"/>
  <c r="F723" i="28"/>
  <c r="G723" i="28"/>
  <c r="E724" i="28"/>
  <c r="E725" i="28"/>
  <c r="G724" i="28"/>
  <c r="G725" i="28"/>
  <c r="F724" i="28"/>
  <c r="F725" i="28"/>
  <c r="I723" i="28"/>
  <c r="E728" i="28"/>
  <c r="F728" i="28"/>
  <c r="G728" i="28"/>
  <c r="E729" i="28"/>
  <c r="E730" i="28"/>
  <c r="G729" i="28"/>
  <c r="G730" i="28"/>
  <c r="F729" i="28"/>
  <c r="F730" i="28"/>
  <c r="I728" i="28"/>
  <c r="E733" i="28"/>
  <c r="F733" i="28"/>
  <c r="G733" i="28"/>
  <c r="E734" i="28"/>
  <c r="E735" i="28"/>
  <c r="G734" i="28"/>
  <c r="G735" i="28"/>
  <c r="F734" i="28"/>
  <c r="F735" i="28"/>
  <c r="I733" i="28"/>
  <c r="E738" i="28"/>
  <c r="F738" i="28"/>
  <c r="G738" i="28"/>
  <c r="E739" i="28"/>
  <c r="E740" i="28"/>
  <c r="G739" i="28"/>
  <c r="G740" i="28"/>
  <c r="F739" i="28"/>
  <c r="F740" i="28"/>
  <c r="I738" i="28"/>
  <c r="L741" i="28"/>
  <c r="M741" i="28"/>
  <c r="N741" i="28"/>
  <c r="O741" i="28"/>
  <c r="L742" i="28"/>
  <c r="M742" i="28"/>
  <c r="N742" i="28"/>
  <c r="O742" i="28"/>
  <c r="E743" i="28"/>
  <c r="F743" i="28"/>
  <c r="G743" i="28"/>
  <c r="E744" i="28"/>
  <c r="E745" i="28"/>
  <c r="G744" i="28"/>
  <c r="G745" i="28"/>
  <c r="F744" i="28"/>
  <c r="F745" i="28"/>
  <c r="I743" i="28"/>
  <c r="L743" i="28"/>
  <c r="M743" i="28"/>
  <c r="N743" i="28"/>
  <c r="O743" i="28"/>
  <c r="L744" i="28"/>
  <c r="M744" i="28"/>
  <c r="N744" i="28"/>
  <c r="O744" i="28"/>
  <c r="L745" i="28"/>
  <c r="M745" i="28"/>
  <c r="N745" i="28"/>
  <c r="O745" i="28"/>
  <c r="L746" i="28"/>
  <c r="M746" i="28"/>
  <c r="N746" i="28"/>
  <c r="O746" i="28"/>
  <c r="L747" i="28"/>
  <c r="M747" i="28"/>
  <c r="N747" i="28"/>
  <c r="O747" i="28"/>
  <c r="E748" i="28"/>
  <c r="F748" i="28"/>
  <c r="G748" i="28"/>
  <c r="E749" i="28"/>
  <c r="E750" i="28"/>
  <c r="G749" i="28"/>
  <c r="G750" i="28"/>
  <c r="F749" i="28"/>
  <c r="F750" i="28"/>
  <c r="I748" i="28"/>
  <c r="L748" i="28"/>
  <c r="M748" i="28"/>
  <c r="N748" i="28"/>
  <c r="O748" i="28"/>
  <c r="L749" i="28"/>
  <c r="M749" i="28"/>
  <c r="N749" i="28"/>
  <c r="O749" i="28"/>
  <c r="L750" i="28"/>
  <c r="M750" i="28"/>
  <c r="N750" i="28"/>
  <c r="O750" i="28"/>
  <c r="L751" i="28"/>
  <c r="M751" i="28"/>
  <c r="N751" i="28"/>
  <c r="O751" i="28"/>
  <c r="L752" i="28"/>
  <c r="M752" i="28"/>
  <c r="N752" i="28"/>
  <c r="O752" i="28"/>
  <c r="E753" i="28"/>
  <c r="F753" i="28"/>
  <c r="G753" i="28"/>
  <c r="E754" i="28"/>
  <c r="E755" i="28"/>
  <c r="G754" i="28"/>
  <c r="G755" i="28"/>
  <c r="F754" i="28"/>
  <c r="F755" i="28"/>
  <c r="I753" i="28"/>
  <c r="L753" i="28"/>
  <c r="M753" i="28"/>
  <c r="N753" i="28"/>
  <c r="O753" i="28"/>
  <c r="L754" i="28"/>
  <c r="M754" i="28"/>
  <c r="N754" i="28"/>
  <c r="O754" i="28"/>
  <c r="L755" i="28"/>
  <c r="M755" i="28"/>
  <c r="N755" i="28"/>
  <c r="O755" i="28"/>
  <c r="L756" i="28"/>
  <c r="M756" i="28"/>
  <c r="N756" i="28"/>
  <c r="O756" i="28"/>
  <c r="L757" i="28"/>
  <c r="M757" i="28"/>
  <c r="N757" i="28"/>
  <c r="O757" i="28"/>
  <c r="A758" i="28"/>
  <c r="L758" i="28"/>
  <c r="E758" i="28"/>
  <c r="G758" i="28"/>
  <c r="E759" i="28"/>
  <c r="G759" i="28"/>
  <c r="E760" i="28"/>
  <c r="G760" i="28"/>
  <c r="F758" i="28"/>
  <c r="F759" i="28"/>
  <c r="F760" i="28"/>
  <c r="L759" i="28"/>
  <c r="L760" i="28"/>
  <c r="M758" i="28"/>
  <c r="A759" i="28"/>
  <c r="A760" i="28"/>
  <c r="N758" i="28"/>
  <c r="M759" i="28"/>
  <c r="N759" i="28"/>
  <c r="M760" i="28"/>
  <c r="N760" i="28"/>
  <c r="O758" i="28"/>
  <c r="I758" i="28"/>
  <c r="O759" i="28"/>
  <c r="O760" i="28"/>
  <c r="C758" i="28" a="1"/>
  <c r="C758" i="28"/>
  <c r="C759" i="28"/>
  <c r="C760" i="28"/>
  <c r="B758" i="28"/>
  <c r="B759" i="28"/>
  <c r="B760" i="28"/>
  <c r="E763" i="28"/>
  <c r="F763" i="28"/>
  <c r="G763" i="28"/>
  <c r="E764" i="28"/>
  <c r="E765" i="28"/>
  <c r="G764" i="28"/>
  <c r="G765" i="28"/>
  <c r="F764" i="28"/>
  <c r="F765" i="28"/>
  <c r="I763" i="28"/>
  <c r="E768" i="28"/>
  <c r="F768" i="28"/>
  <c r="G768" i="28"/>
  <c r="E769" i="28"/>
  <c r="E770" i="28"/>
  <c r="G769" i="28"/>
  <c r="G770" i="28"/>
  <c r="F769" i="28"/>
  <c r="F770" i="28"/>
  <c r="I768" i="28"/>
  <c r="E773" i="28"/>
  <c r="F773" i="28"/>
  <c r="G773" i="28"/>
  <c r="E774" i="28"/>
  <c r="E775" i="28"/>
  <c r="G774" i="28"/>
  <c r="G775" i="28"/>
  <c r="F774" i="28"/>
  <c r="F775" i="28"/>
  <c r="I773" i="28"/>
  <c r="E778" i="28"/>
  <c r="F778" i="28"/>
  <c r="G778" i="28"/>
  <c r="E779" i="28"/>
  <c r="E780" i="28"/>
  <c r="G779" i="28"/>
  <c r="G780" i="28"/>
  <c r="F779" i="28"/>
  <c r="F780" i="28"/>
  <c r="I778" i="28"/>
  <c r="E783" i="28"/>
  <c r="F783" i="28"/>
  <c r="G783" i="28"/>
  <c r="E784" i="28"/>
  <c r="E785" i="28"/>
  <c r="G784" i="28"/>
  <c r="G785" i="28"/>
  <c r="F784" i="28"/>
  <c r="F785" i="28"/>
  <c r="I783" i="28"/>
  <c r="E788" i="28"/>
  <c r="F788" i="28"/>
  <c r="G788" i="28"/>
  <c r="E789" i="28"/>
  <c r="E790" i="28"/>
  <c r="G789" i="28"/>
  <c r="G790" i="28"/>
  <c r="F789" i="28"/>
  <c r="F790" i="28"/>
  <c r="I788" i="28"/>
  <c r="E793" i="28"/>
  <c r="F793" i="28"/>
  <c r="G793" i="28"/>
  <c r="E794" i="28"/>
  <c r="E795" i="28"/>
  <c r="G794" i="28"/>
  <c r="G795" i="28"/>
  <c r="F794" i="28"/>
  <c r="F795" i="28"/>
  <c r="I793" i="28"/>
  <c r="E798" i="28"/>
  <c r="F798" i="28"/>
  <c r="G798" i="28"/>
  <c r="E799" i="28"/>
  <c r="E800" i="28"/>
  <c r="G799" i="28"/>
  <c r="G800" i="28"/>
  <c r="F799" i="28"/>
  <c r="F800" i="28"/>
  <c r="I798" i="28"/>
  <c r="E803" i="28"/>
  <c r="F803" i="28"/>
  <c r="G803" i="28"/>
  <c r="E804" i="28"/>
  <c r="E805" i="28"/>
  <c r="G804" i="28"/>
  <c r="G805" i="28"/>
  <c r="F804" i="28"/>
  <c r="F805" i="28"/>
  <c r="I803" i="28"/>
  <c r="E808" i="28"/>
  <c r="F808" i="28"/>
  <c r="G808" i="28"/>
  <c r="E809" i="28"/>
  <c r="E810" i="28"/>
  <c r="G809" i="28"/>
  <c r="G810" i="28"/>
  <c r="F809" i="28"/>
  <c r="F810" i="28"/>
  <c r="I808" i="28"/>
  <c r="E813" i="28"/>
  <c r="F813" i="28"/>
  <c r="G813" i="28"/>
  <c r="E814" i="28"/>
  <c r="E815" i="28"/>
  <c r="G814" i="28"/>
  <c r="G815" i="28"/>
  <c r="F814" i="28"/>
  <c r="F815" i="28"/>
  <c r="I813" i="28"/>
  <c r="E818" i="28"/>
  <c r="F818" i="28"/>
  <c r="G818" i="28"/>
  <c r="E819" i="28"/>
  <c r="E820" i="28"/>
  <c r="G819" i="28"/>
  <c r="G820" i="28"/>
  <c r="F819" i="28"/>
  <c r="F820" i="28"/>
  <c r="I818" i="28"/>
  <c r="E823" i="28"/>
  <c r="F823" i="28"/>
  <c r="G823" i="28"/>
  <c r="E824" i="28"/>
  <c r="E825" i="28"/>
  <c r="G824" i="28"/>
  <c r="G825" i="28"/>
  <c r="F824" i="28"/>
  <c r="F825" i="28"/>
  <c r="I823" i="28"/>
  <c r="E828" i="28"/>
  <c r="F828" i="28"/>
  <c r="G828" i="28"/>
  <c r="E829" i="28"/>
  <c r="E830" i="28"/>
  <c r="G829" i="28"/>
  <c r="G830" i="28"/>
  <c r="F829" i="28"/>
  <c r="F830" i="28"/>
  <c r="I828" i="28"/>
  <c r="E833" i="28"/>
  <c r="F833" i="28"/>
  <c r="G833" i="28"/>
  <c r="E834" i="28"/>
  <c r="E835" i="28"/>
  <c r="G834" i="28"/>
  <c r="G835" i="28"/>
  <c r="F834" i="28"/>
  <c r="F835" i="28"/>
  <c r="I833" i="28"/>
  <c r="L836" i="28"/>
  <c r="M836" i="28"/>
  <c r="N836" i="28"/>
  <c r="O836" i="28"/>
  <c r="L837" i="28"/>
  <c r="M837" i="28"/>
  <c r="N837" i="28"/>
  <c r="O837" i="28"/>
  <c r="E838" i="28"/>
  <c r="F838" i="28"/>
  <c r="G838" i="28"/>
  <c r="E839" i="28"/>
  <c r="E840" i="28"/>
  <c r="G839" i="28"/>
  <c r="G840" i="28"/>
  <c r="F839" i="28"/>
  <c r="F840" i="28"/>
  <c r="I838" i="28"/>
  <c r="L838" i="28"/>
  <c r="M838" i="28"/>
  <c r="N838" i="28"/>
  <c r="O838" i="28"/>
  <c r="L839" i="28"/>
  <c r="M839" i="28"/>
  <c r="N839" i="28"/>
  <c r="O839" i="28"/>
  <c r="L840" i="28"/>
  <c r="M840" i="28"/>
  <c r="N840" i="28"/>
  <c r="O840" i="28"/>
  <c r="L841" i="28"/>
  <c r="M841" i="28"/>
  <c r="N841" i="28"/>
  <c r="O841" i="28"/>
  <c r="L842" i="28"/>
  <c r="M842" i="28"/>
  <c r="N842" i="28"/>
  <c r="O842" i="28"/>
  <c r="E843" i="28"/>
  <c r="F843" i="28"/>
  <c r="G843" i="28"/>
  <c r="E844" i="28"/>
  <c r="E845" i="28"/>
  <c r="G844" i="28"/>
  <c r="G845" i="28"/>
  <c r="F844" i="28"/>
  <c r="F845" i="28"/>
  <c r="I843" i="28"/>
  <c r="L843" i="28"/>
  <c r="M843" i="28"/>
  <c r="N843" i="28"/>
  <c r="O843" i="28"/>
  <c r="L844" i="28"/>
  <c r="M844" i="28"/>
  <c r="N844" i="28"/>
  <c r="O844" i="28"/>
  <c r="L845" i="28"/>
  <c r="M845" i="28"/>
  <c r="N845" i="28"/>
  <c r="O845" i="28"/>
  <c r="L846" i="28"/>
  <c r="M846" i="28"/>
  <c r="N846" i="28"/>
  <c r="O846" i="28"/>
  <c r="L847" i="28"/>
  <c r="M847" i="28"/>
  <c r="N847" i="28"/>
  <c r="O847" i="28"/>
  <c r="E848" i="28"/>
  <c r="F848" i="28"/>
  <c r="G848" i="28"/>
  <c r="E849" i="28"/>
  <c r="E850" i="28"/>
  <c r="G849" i="28"/>
  <c r="G850" i="28"/>
  <c r="F849" i="28"/>
  <c r="F850" i="28"/>
  <c r="I848" i="28"/>
  <c r="L848" i="28"/>
  <c r="M848" i="28"/>
  <c r="N848" i="28"/>
  <c r="O848" i="28"/>
  <c r="L849" i="28"/>
  <c r="M849" i="28"/>
  <c r="N849" i="28"/>
  <c r="O849" i="28"/>
  <c r="L850" i="28"/>
  <c r="M850" i="28"/>
  <c r="N850" i="28"/>
  <c r="O850" i="28"/>
  <c r="L851" i="28"/>
  <c r="M851" i="28"/>
  <c r="N851" i="28"/>
  <c r="O851" i="28"/>
  <c r="L852" i="28"/>
  <c r="M852" i="28"/>
  <c r="N852" i="28"/>
  <c r="O852" i="28"/>
  <c r="A853" i="28"/>
  <c r="L853" i="28"/>
  <c r="E853" i="28"/>
  <c r="G853" i="28"/>
  <c r="E854" i="28"/>
  <c r="G854" i="28"/>
  <c r="E855" i="28"/>
  <c r="G855" i="28"/>
  <c r="F853" i="28"/>
  <c r="F854" i="28"/>
  <c r="F855" i="28"/>
  <c r="L854" i="28"/>
  <c r="L855" i="28"/>
  <c r="M853" i="28"/>
  <c r="A854" i="28"/>
  <c r="A855" i="28"/>
  <c r="N853" i="28"/>
  <c r="M854" i="28"/>
  <c r="N854" i="28"/>
  <c r="M855" i="28"/>
  <c r="N855" i="28"/>
  <c r="O853" i="28"/>
  <c r="I853" i="28"/>
  <c r="O854" i="28"/>
  <c r="O855" i="28"/>
  <c r="T3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" i="15"/>
  <c r="U2" i="15"/>
  <c r="Q41" i="15"/>
  <c r="R41" i="15"/>
  <c r="T41" i="15"/>
  <c r="U41" i="15"/>
  <c r="W41" i="15"/>
  <c r="R42" i="15"/>
  <c r="P42" i="15"/>
  <c r="S42" i="15"/>
  <c r="U42" i="15"/>
  <c r="V42" i="15"/>
  <c r="Q42" i="15"/>
  <c r="T42" i="15"/>
  <c r="W42" i="15"/>
  <c r="R43" i="15"/>
  <c r="P43" i="15"/>
  <c r="S43" i="15"/>
  <c r="U43" i="15"/>
  <c r="V43" i="15"/>
  <c r="Q43" i="15"/>
  <c r="T43" i="15"/>
  <c r="W43" i="15"/>
  <c r="R44" i="15"/>
  <c r="P44" i="15"/>
  <c r="S44" i="15"/>
  <c r="U44" i="15"/>
  <c r="V44" i="15"/>
  <c r="Q44" i="15"/>
  <c r="T44" i="15"/>
  <c r="W44" i="15"/>
  <c r="R45" i="15"/>
  <c r="P45" i="15"/>
  <c r="S45" i="15"/>
  <c r="U45" i="15"/>
  <c r="V45" i="15"/>
  <c r="Q45" i="15"/>
  <c r="T45" i="15"/>
  <c r="W45" i="15"/>
  <c r="R46" i="15"/>
  <c r="P46" i="15"/>
  <c r="S46" i="15"/>
  <c r="U46" i="15"/>
  <c r="V46" i="15"/>
  <c r="Q46" i="15"/>
  <c r="T46" i="15"/>
  <c r="W46" i="15"/>
  <c r="R47" i="15"/>
  <c r="P47" i="15"/>
  <c r="S47" i="15"/>
  <c r="U47" i="15"/>
  <c r="V47" i="15"/>
  <c r="Q47" i="15"/>
  <c r="T47" i="15"/>
  <c r="W47" i="15"/>
  <c r="R48" i="15"/>
  <c r="P48" i="15"/>
  <c r="S48" i="15"/>
  <c r="U48" i="15"/>
  <c r="V48" i="15"/>
  <c r="Q48" i="15"/>
  <c r="T48" i="15"/>
  <c r="W48" i="15"/>
  <c r="R49" i="15"/>
  <c r="P49" i="15"/>
  <c r="S49" i="15"/>
  <c r="U49" i="15"/>
  <c r="V49" i="15"/>
  <c r="Q49" i="15"/>
  <c r="T49" i="15"/>
  <c r="W49" i="15"/>
  <c r="R50" i="15"/>
  <c r="P50" i="15"/>
  <c r="S50" i="15"/>
  <c r="U50" i="15"/>
  <c r="V50" i="15"/>
  <c r="Q50" i="15"/>
  <c r="T50" i="15"/>
  <c r="W50" i="15"/>
  <c r="R51" i="15"/>
  <c r="P51" i="15"/>
  <c r="S51" i="15"/>
  <c r="U51" i="15"/>
  <c r="V51" i="15"/>
  <c r="Q51" i="15"/>
  <c r="T51" i="15"/>
  <c r="W51" i="15"/>
  <c r="R52" i="15"/>
  <c r="P52" i="15"/>
  <c r="S52" i="15"/>
  <c r="U52" i="15"/>
  <c r="V52" i="15"/>
  <c r="Q52" i="15"/>
  <c r="T52" i="15"/>
  <c r="W52" i="15"/>
  <c r="R53" i="15"/>
  <c r="P53" i="15"/>
  <c r="S53" i="15"/>
  <c r="U53" i="15"/>
  <c r="V53" i="15"/>
  <c r="Q53" i="15"/>
  <c r="T53" i="15"/>
  <c r="W53" i="15"/>
  <c r="R54" i="15"/>
  <c r="P54" i="15"/>
  <c r="S54" i="15"/>
  <c r="U54" i="15"/>
  <c r="V54" i="15"/>
  <c r="Q54" i="15"/>
  <c r="T54" i="15"/>
  <c r="W54" i="15"/>
  <c r="R55" i="15"/>
  <c r="P55" i="15"/>
  <c r="S55" i="15"/>
  <c r="U55" i="15"/>
  <c r="V55" i="15"/>
  <c r="Q55" i="15"/>
  <c r="T55" i="15"/>
  <c r="W55" i="15"/>
  <c r="R56" i="15"/>
  <c r="P56" i="15"/>
  <c r="S56" i="15"/>
  <c r="U56" i="15"/>
  <c r="V56" i="15"/>
  <c r="Q56" i="15"/>
  <c r="T56" i="15"/>
  <c r="W56" i="15"/>
  <c r="R57" i="15"/>
  <c r="P57" i="15"/>
  <c r="S57" i="15"/>
  <c r="U57" i="15"/>
  <c r="V57" i="15"/>
  <c r="Q57" i="15"/>
  <c r="T57" i="15"/>
  <c r="W57" i="15"/>
  <c r="R58" i="15"/>
  <c r="P58" i="15"/>
  <c r="S58" i="15"/>
  <c r="U58" i="15"/>
  <c r="V58" i="15"/>
  <c r="Q58" i="15"/>
  <c r="T58" i="15"/>
  <c r="W58" i="15"/>
  <c r="R59" i="15"/>
  <c r="P59" i="15"/>
  <c r="S59" i="15"/>
  <c r="U59" i="15"/>
  <c r="V59" i="15"/>
  <c r="Q59" i="15"/>
  <c r="T59" i="15"/>
  <c r="W59" i="15"/>
  <c r="P41" i="15"/>
  <c r="S41" i="15"/>
  <c r="V41" i="15"/>
  <c r="A42" i="15"/>
  <c r="B42" i="15"/>
  <c r="C42" i="15"/>
  <c r="D42" i="15"/>
  <c r="E42" i="15"/>
  <c r="F42" i="15"/>
  <c r="G42" i="15"/>
  <c r="H42" i="15"/>
  <c r="I42" i="15"/>
  <c r="J42" i="15"/>
  <c r="K42" i="15"/>
  <c r="L42" i="15"/>
  <c r="A43" i="15"/>
  <c r="B43" i="15"/>
  <c r="C43" i="15"/>
  <c r="D43" i="15"/>
  <c r="E43" i="15"/>
  <c r="F43" i="15"/>
  <c r="G43" i="15"/>
  <c r="H43" i="15"/>
  <c r="I43" i="15"/>
  <c r="J43" i="15"/>
  <c r="K43" i="15"/>
  <c r="L43" i="15"/>
  <c r="A44" i="15"/>
  <c r="B44" i="15"/>
  <c r="C44" i="15"/>
  <c r="D44" i="15"/>
  <c r="E44" i="15"/>
  <c r="F44" i="15"/>
  <c r="G44" i="15"/>
  <c r="H44" i="15"/>
  <c r="I44" i="15"/>
  <c r="J44" i="15"/>
  <c r="K44" i="15"/>
  <c r="L44" i="15"/>
  <c r="A45" i="15"/>
  <c r="B45" i="15"/>
  <c r="C45" i="15"/>
  <c r="D45" i="15"/>
  <c r="E45" i="15"/>
  <c r="F45" i="15"/>
  <c r="G45" i="15"/>
  <c r="H45" i="15"/>
  <c r="I45" i="15"/>
  <c r="J45" i="15"/>
  <c r="K45" i="15"/>
  <c r="L45" i="15"/>
  <c r="A46" i="15"/>
  <c r="B46" i="15"/>
  <c r="C46" i="15"/>
  <c r="D46" i="15"/>
  <c r="E46" i="15"/>
  <c r="F46" i="15"/>
  <c r="G46" i="15"/>
  <c r="H46" i="15"/>
  <c r="I46" i="15"/>
  <c r="J46" i="15"/>
  <c r="K46" i="15"/>
  <c r="L46" i="15"/>
  <c r="A47" i="15"/>
  <c r="B47" i="15"/>
  <c r="C47" i="15"/>
  <c r="D47" i="15"/>
  <c r="E47" i="15"/>
  <c r="F47" i="15"/>
  <c r="G47" i="15"/>
  <c r="H47" i="15"/>
  <c r="I47" i="15"/>
  <c r="J47" i="15"/>
  <c r="K47" i="15"/>
  <c r="L47" i="15"/>
  <c r="A48" i="15"/>
  <c r="B48" i="15"/>
  <c r="C48" i="15"/>
  <c r="D48" i="15"/>
  <c r="E48" i="15"/>
  <c r="F48" i="15"/>
  <c r="G48" i="15"/>
  <c r="H48" i="15"/>
  <c r="I48" i="15"/>
  <c r="J48" i="15"/>
  <c r="K48" i="15"/>
  <c r="L48" i="15"/>
  <c r="A49" i="15"/>
  <c r="B49" i="15"/>
  <c r="C49" i="15"/>
  <c r="D49" i="15"/>
  <c r="E49" i="15"/>
  <c r="F49" i="15"/>
  <c r="G49" i="15"/>
  <c r="H49" i="15"/>
  <c r="I49" i="15"/>
  <c r="J49" i="15"/>
  <c r="K49" i="15"/>
  <c r="L49" i="15"/>
  <c r="A50" i="15"/>
  <c r="B50" i="15"/>
  <c r="C50" i="15"/>
  <c r="D50" i="15"/>
  <c r="E50" i="15"/>
  <c r="F50" i="15"/>
  <c r="G50" i="15"/>
  <c r="H50" i="15"/>
  <c r="I50" i="15"/>
  <c r="J50" i="15"/>
  <c r="K50" i="15"/>
  <c r="L50" i="15"/>
  <c r="A51" i="15"/>
  <c r="B51" i="15"/>
  <c r="C51" i="15"/>
  <c r="D51" i="15"/>
  <c r="E51" i="15"/>
  <c r="F51" i="15"/>
  <c r="G51" i="15"/>
  <c r="H51" i="15"/>
  <c r="I51" i="15"/>
  <c r="J51" i="15"/>
  <c r="K51" i="15"/>
  <c r="L51" i="15"/>
  <c r="A52" i="15"/>
  <c r="B52" i="15"/>
  <c r="C52" i="15"/>
  <c r="D52" i="15"/>
  <c r="E52" i="15"/>
  <c r="F52" i="15"/>
  <c r="G52" i="15"/>
  <c r="H52" i="15"/>
  <c r="I52" i="15"/>
  <c r="J52" i="15"/>
  <c r="K52" i="15"/>
  <c r="L52" i="15"/>
  <c r="A53" i="15"/>
  <c r="B53" i="15"/>
  <c r="C53" i="15"/>
  <c r="D53" i="15"/>
  <c r="E53" i="15"/>
  <c r="F53" i="15"/>
  <c r="G53" i="15"/>
  <c r="H53" i="15"/>
  <c r="I53" i="15"/>
  <c r="J53" i="15"/>
  <c r="K53" i="15"/>
  <c r="L53" i="15"/>
  <c r="A54" i="15"/>
  <c r="B54" i="15"/>
  <c r="C54" i="15"/>
  <c r="D54" i="15"/>
  <c r="E54" i="15"/>
  <c r="F54" i="15"/>
  <c r="G54" i="15"/>
  <c r="H54" i="15"/>
  <c r="I54" i="15"/>
  <c r="J54" i="15"/>
  <c r="K54" i="15"/>
  <c r="L54" i="15"/>
  <c r="A55" i="15"/>
  <c r="B55" i="15"/>
  <c r="C55" i="15"/>
  <c r="D55" i="15"/>
  <c r="E55" i="15"/>
  <c r="F55" i="15"/>
  <c r="G55" i="15"/>
  <c r="H55" i="15"/>
  <c r="I55" i="15"/>
  <c r="J55" i="15"/>
  <c r="K55" i="15"/>
  <c r="L55" i="15"/>
  <c r="A56" i="15"/>
  <c r="B56" i="15"/>
  <c r="C56" i="15"/>
  <c r="D56" i="15"/>
  <c r="E56" i="15"/>
  <c r="F56" i="15"/>
  <c r="G56" i="15"/>
  <c r="H56" i="15"/>
  <c r="I56" i="15"/>
  <c r="J56" i="15"/>
  <c r="K56" i="15"/>
  <c r="L56" i="15"/>
  <c r="A57" i="15"/>
  <c r="B57" i="15"/>
  <c r="C57" i="15"/>
  <c r="D57" i="15"/>
  <c r="E57" i="15"/>
  <c r="F57" i="15"/>
  <c r="G57" i="15"/>
  <c r="H57" i="15"/>
  <c r="I57" i="15"/>
  <c r="J57" i="15"/>
  <c r="K57" i="15"/>
  <c r="L57" i="15"/>
  <c r="A58" i="15"/>
  <c r="B58" i="15"/>
  <c r="C58" i="15"/>
  <c r="D58" i="15"/>
  <c r="E58" i="15"/>
  <c r="F58" i="15"/>
  <c r="G58" i="15"/>
  <c r="H58" i="15"/>
  <c r="I58" i="15"/>
  <c r="J58" i="15"/>
  <c r="K58" i="15"/>
  <c r="L58" i="15"/>
  <c r="A59" i="15"/>
  <c r="B59" i="15"/>
  <c r="C59" i="15"/>
  <c r="D59" i="15"/>
  <c r="E59" i="15"/>
  <c r="F59" i="15"/>
  <c r="G59" i="15"/>
  <c r="H59" i="15"/>
  <c r="I59" i="15"/>
  <c r="J59" i="15"/>
  <c r="K59" i="15"/>
  <c r="L59" i="15"/>
  <c r="L41" i="15"/>
  <c r="K41" i="15"/>
  <c r="J41" i="15"/>
  <c r="I41" i="15"/>
  <c r="H41" i="15"/>
  <c r="G41" i="15"/>
  <c r="F41" i="15"/>
  <c r="E41" i="15"/>
  <c r="D41" i="15"/>
  <c r="C41" i="15"/>
  <c r="B41" i="15"/>
  <c r="A41" i="15"/>
  <c r="O5" i="21"/>
  <c r="AA5" i="21"/>
  <c r="AC5" i="21"/>
  <c r="AD5" i="21"/>
  <c r="O4" i="21"/>
  <c r="AA4" i="21"/>
  <c r="AC4" i="21"/>
  <c r="AD4" i="21"/>
  <c r="O3" i="21"/>
  <c r="AA3" i="21"/>
  <c r="AC3" i="21"/>
  <c r="AD3" i="21"/>
  <c r="O2" i="21"/>
  <c r="AA2" i="21"/>
  <c r="AC2" i="21"/>
  <c r="AD2" i="21"/>
  <c r="AE5" i="21"/>
  <c r="F4" i="21"/>
  <c r="T3" i="21"/>
  <c r="AF3" i="21"/>
  <c r="AG3" i="21"/>
  <c r="F5" i="21"/>
  <c r="T4" i="21"/>
  <c r="AF4" i="21"/>
  <c r="AG4" i="21"/>
  <c r="Y2" i="21" a="1"/>
  <c r="Y2" i="21"/>
  <c r="Y3" i="21"/>
  <c r="Y4" i="21"/>
  <c r="Y5" i="21"/>
  <c r="AM2" i="21"/>
  <c r="F6" i="21"/>
  <c r="AN2" i="21"/>
  <c r="AI2" i="21"/>
  <c r="AI3" i="21"/>
  <c r="AK3" i="21"/>
  <c r="AI4" i="21"/>
  <c r="AK4" i="21"/>
  <c r="AI5" i="21"/>
  <c r="F9" i="21"/>
  <c r="T5" i="21"/>
  <c r="AF5" i="21"/>
  <c r="AK5" i="21"/>
  <c r="AI6" i="21"/>
  <c r="T7" i="21"/>
  <c r="AF6" i="21"/>
  <c r="AK6" i="21"/>
  <c r="F3" i="21"/>
  <c r="T2" i="21"/>
  <c r="AF2" i="21"/>
  <c r="AK2" i="21"/>
  <c r="AG6" i="21"/>
  <c r="AE6" i="21"/>
  <c r="AD6" i="21"/>
  <c r="AC6" i="21"/>
  <c r="AG2" i="21"/>
  <c r="AG5" i="21"/>
  <c r="AE4" i="21"/>
  <c r="AE3" i="21"/>
  <c r="AE2" i="21"/>
  <c r="O5" i="24"/>
  <c r="Q5" i="24"/>
  <c r="R5" i="24"/>
  <c r="O4" i="24"/>
  <c r="Q4" i="24"/>
  <c r="R4" i="24"/>
  <c r="O3" i="24"/>
  <c r="Q3" i="24"/>
  <c r="R3" i="24"/>
  <c r="O2" i="24"/>
  <c r="Q2" i="24"/>
  <c r="R2" i="24"/>
  <c r="T7" i="24"/>
  <c r="T5" i="24"/>
  <c r="T3" i="24"/>
  <c r="T4" i="24"/>
  <c r="T2" i="24"/>
  <c r="S2" i="24"/>
  <c r="S3" i="24"/>
  <c r="S4" i="24"/>
  <c r="S5" i="24"/>
  <c r="U2" i="24"/>
  <c r="U3" i="24"/>
  <c r="U4" i="24"/>
  <c r="U5" i="24"/>
  <c r="O5" i="23"/>
  <c r="Q5" i="23"/>
  <c r="R5" i="23"/>
  <c r="O4" i="23"/>
  <c r="Q4" i="23"/>
  <c r="R4" i="23"/>
  <c r="O3" i="23"/>
  <c r="Q3" i="23"/>
  <c r="R3" i="23"/>
  <c r="O2" i="23"/>
  <c r="Q2" i="23"/>
  <c r="R2" i="23"/>
  <c r="T7" i="23"/>
  <c r="T5" i="23"/>
  <c r="T3" i="23"/>
  <c r="T4" i="23"/>
  <c r="T2" i="23"/>
  <c r="U2" i="23"/>
  <c r="U3" i="23"/>
  <c r="U4" i="23"/>
  <c r="U5" i="23"/>
  <c r="S2" i="23"/>
  <c r="S3" i="23"/>
  <c r="S4" i="23"/>
  <c r="S5" i="23"/>
  <c r="Q5" i="21"/>
  <c r="R5" i="21"/>
  <c r="Q4" i="21"/>
  <c r="R4" i="21"/>
  <c r="Q3" i="21"/>
  <c r="R3" i="21"/>
  <c r="Q2" i="21"/>
  <c r="R2" i="21"/>
  <c r="S5" i="21"/>
  <c r="U3" i="21"/>
  <c r="U4" i="21"/>
  <c r="M2" i="21" a="1"/>
  <c r="M2" i="21"/>
  <c r="M3" i="21"/>
  <c r="M4" i="21"/>
  <c r="M5" i="21"/>
  <c r="W7" i="21"/>
  <c r="W5" i="21"/>
  <c r="W3" i="21"/>
  <c r="W4" i="21"/>
  <c r="W2" i="21"/>
  <c r="C9" i="21"/>
  <c r="D9" i="21"/>
  <c r="C8" i="21"/>
  <c r="D8" i="21"/>
  <c r="C7" i="21"/>
  <c r="D7" i="21"/>
  <c r="C6" i="21"/>
  <c r="D6" i="21"/>
  <c r="C5" i="21"/>
  <c r="D5" i="21"/>
  <c r="C4" i="21"/>
  <c r="D4" i="21"/>
  <c r="C3" i="21"/>
  <c r="D3" i="21"/>
  <c r="C2" i="21"/>
  <c r="D2" i="21"/>
  <c r="E9" i="21"/>
  <c r="F2" i="21"/>
  <c r="G2" i="21"/>
  <c r="G4" i="21"/>
  <c r="G5" i="21"/>
  <c r="I2" i="21"/>
  <c r="U5" i="21"/>
  <c r="U2" i="21"/>
  <c r="G3" i="21"/>
  <c r="S3" i="21"/>
  <c r="S4" i="21"/>
  <c r="S2" i="21"/>
  <c r="D8" i="24"/>
  <c r="D9" i="24"/>
  <c r="C9" i="23"/>
  <c r="C8" i="23"/>
  <c r="C7" i="23"/>
  <c r="C6" i="23"/>
  <c r="C5" i="23"/>
  <c r="C4" i="23"/>
  <c r="C3" i="23"/>
  <c r="C2" i="23"/>
  <c r="E8" i="23"/>
  <c r="E9" i="23"/>
  <c r="I8" i="21"/>
  <c r="J8" i="21"/>
  <c r="I9" i="21"/>
  <c r="J9" i="21"/>
  <c r="G8" i="21"/>
  <c r="G9" i="21"/>
  <c r="E8" i="21"/>
  <c r="N10" i="10"/>
  <c r="N9" i="10"/>
  <c r="H7" i="10"/>
  <c r="F7" i="21"/>
  <c r="N8" i="10"/>
  <c r="E7" i="21"/>
  <c r="G7" i="21"/>
  <c r="G6" i="21"/>
  <c r="D7" i="24"/>
  <c r="E7" i="23"/>
  <c r="E2" i="23"/>
  <c r="E3" i="23"/>
  <c r="E4" i="23"/>
  <c r="E5" i="23"/>
  <c r="E6" i="23"/>
  <c r="D3" i="24"/>
  <c r="D4" i="24"/>
  <c r="D5" i="24"/>
  <c r="D6" i="24"/>
  <c r="D2" i="24"/>
  <c r="I3" i="21"/>
  <c r="J3" i="21"/>
  <c r="I4" i="21"/>
  <c r="J4" i="21"/>
  <c r="I5" i="21"/>
  <c r="J5" i="21"/>
  <c r="I6" i="21"/>
  <c r="J6" i="21"/>
  <c r="I7" i="21"/>
  <c r="J7" i="21"/>
  <c r="J2" i="21"/>
  <c r="D13" i="21"/>
  <c r="E2" i="21"/>
  <c r="E3" i="21"/>
  <c r="E4" i="21"/>
  <c r="E5" i="21"/>
  <c r="E6" i="21"/>
  <c r="D38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14" i="21"/>
  <c r="D15" i="21"/>
  <c r="D16" i="21"/>
  <c r="G7" i="6"/>
  <c r="C20" i="20"/>
  <c r="A20" i="20"/>
  <c r="H1615" i="20"/>
  <c r="G1615" i="20"/>
  <c r="P1614" i="20"/>
  <c r="H1614" i="20"/>
  <c r="G1614" i="20"/>
  <c r="G1613" i="20"/>
  <c r="H1613" i="20"/>
  <c r="C19" i="20"/>
  <c r="G1608" i="20"/>
  <c r="A19" i="20"/>
  <c r="G1610" i="20"/>
  <c r="G1609" i="20"/>
  <c r="C18" i="20"/>
  <c r="G1603" i="20"/>
  <c r="A18" i="20"/>
  <c r="G1605" i="20"/>
  <c r="G1604" i="20"/>
  <c r="C17" i="20"/>
  <c r="G1598" i="20"/>
  <c r="A17" i="20"/>
  <c r="G1600" i="20"/>
  <c r="G1599" i="20"/>
  <c r="H1610" i="20"/>
  <c r="C16" i="20"/>
  <c r="G1593" i="20"/>
  <c r="A16" i="20"/>
  <c r="G1595" i="20"/>
  <c r="G1594" i="20"/>
  <c r="H1609" i="20"/>
  <c r="C15" i="20"/>
  <c r="G1588" i="20"/>
  <c r="A15" i="20"/>
  <c r="G1590" i="20"/>
  <c r="G1589" i="20"/>
  <c r="H1608" i="20"/>
  <c r="C14" i="20"/>
  <c r="G1583" i="20"/>
  <c r="A14" i="20"/>
  <c r="G1585" i="20"/>
  <c r="G1584" i="20"/>
  <c r="C13" i="20"/>
  <c r="G1578" i="20"/>
  <c r="A13" i="20"/>
  <c r="G1580" i="20"/>
  <c r="G1579" i="20"/>
  <c r="C12" i="20"/>
  <c r="G1573" i="20"/>
  <c r="A12" i="20"/>
  <c r="G1575" i="20"/>
  <c r="G1574" i="20"/>
  <c r="H1605" i="20"/>
  <c r="C11" i="20"/>
  <c r="G1568" i="20"/>
  <c r="A11" i="20"/>
  <c r="G1570" i="20"/>
  <c r="G1569" i="20"/>
  <c r="H1604" i="20"/>
  <c r="C10" i="20"/>
  <c r="G1563" i="20"/>
  <c r="A10" i="20"/>
  <c r="G1565" i="20"/>
  <c r="G1564" i="20"/>
  <c r="H1603" i="20"/>
  <c r="C9" i="20"/>
  <c r="G1558" i="20"/>
  <c r="A9" i="20"/>
  <c r="G1560" i="20"/>
  <c r="G1559" i="20"/>
  <c r="C8" i="20"/>
  <c r="G1553" i="20"/>
  <c r="A8" i="20"/>
  <c r="G1555" i="20"/>
  <c r="G1554" i="20"/>
  <c r="C7" i="20"/>
  <c r="G1548" i="20"/>
  <c r="A7" i="20"/>
  <c r="G1550" i="20"/>
  <c r="G1549" i="20"/>
  <c r="H1600" i="20"/>
  <c r="C6" i="20"/>
  <c r="G1543" i="20"/>
  <c r="A6" i="20"/>
  <c r="G1545" i="20"/>
  <c r="G1544" i="20"/>
  <c r="H1599" i="20"/>
  <c r="C5" i="20"/>
  <c r="G1538" i="20"/>
  <c r="A5" i="20"/>
  <c r="G1540" i="20"/>
  <c r="G1539" i="20"/>
  <c r="H1598" i="20"/>
  <c r="C4" i="20"/>
  <c r="G1533" i="20"/>
  <c r="A4" i="20"/>
  <c r="G1535" i="20"/>
  <c r="G1534" i="20"/>
  <c r="C3" i="20"/>
  <c r="G1528" i="20"/>
  <c r="A3" i="20"/>
  <c r="G1530" i="20"/>
  <c r="G1529" i="20"/>
  <c r="C2" i="20"/>
  <c r="G1523" i="20"/>
  <c r="A2" i="20"/>
  <c r="G1525" i="20"/>
  <c r="G1524" i="20"/>
  <c r="H1595" i="20"/>
  <c r="H1594" i="20"/>
  <c r="H1593" i="20"/>
  <c r="H1590" i="20"/>
  <c r="H1589" i="20"/>
  <c r="H1588" i="20"/>
  <c r="H1585" i="20"/>
  <c r="H1584" i="20"/>
  <c r="H1583" i="20"/>
  <c r="H1580" i="20"/>
  <c r="H1579" i="20"/>
  <c r="H1578" i="20"/>
  <c r="H1575" i="20"/>
  <c r="H1574" i="20"/>
  <c r="H1573" i="20"/>
  <c r="H1570" i="20"/>
  <c r="H1569" i="20"/>
  <c r="H1568" i="20"/>
  <c r="H1565" i="20"/>
  <c r="H1564" i="20"/>
  <c r="H1563" i="20"/>
  <c r="H1560" i="20"/>
  <c r="H1559" i="20"/>
  <c r="H1558" i="20"/>
  <c r="H1555" i="20"/>
  <c r="H1554" i="20"/>
  <c r="H1553" i="20"/>
  <c r="H1550" i="20"/>
  <c r="H1549" i="20"/>
  <c r="H1548" i="20"/>
  <c r="H1545" i="20"/>
  <c r="H1544" i="20"/>
  <c r="H1543" i="20"/>
  <c r="H1540" i="20"/>
  <c r="H1539" i="20"/>
  <c r="H1538" i="20"/>
  <c r="H1535" i="20"/>
  <c r="H1534" i="20"/>
  <c r="H1533" i="20"/>
  <c r="H1530" i="20"/>
  <c r="H1529" i="20"/>
  <c r="H1528" i="20"/>
  <c r="H1525" i="20"/>
  <c r="H1524" i="20"/>
  <c r="H1523" i="20"/>
  <c r="H1520" i="20"/>
  <c r="G1520" i="20"/>
  <c r="P1519" i="20"/>
  <c r="H1519" i="20"/>
  <c r="G1519" i="20"/>
  <c r="G1518" i="20"/>
  <c r="H1518" i="20"/>
  <c r="G1513" i="20"/>
  <c r="G1515" i="20"/>
  <c r="G1514" i="20"/>
  <c r="G1508" i="20"/>
  <c r="G1510" i="20"/>
  <c r="G1509" i="20"/>
  <c r="G1503" i="20"/>
  <c r="G1505" i="20"/>
  <c r="G1504" i="20"/>
  <c r="H1515" i="20"/>
  <c r="G1498" i="20"/>
  <c r="G1500" i="20"/>
  <c r="G1499" i="20"/>
  <c r="H1514" i="20"/>
  <c r="G1493" i="20"/>
  <c r="G1495" i="20"/>
  <c r="G1494" i="20"/>
  <c r="H1513" i="20"/>
  <c r="G1488" i="20"/>
  <c r="G1490" i="20"/>
  <c r="G1489" i="20"/>
  <c r="G1483" i="20"/>
  <c r="G1485" i="20"/>
  <c r="G1484" i="20"/>
  <c r="G1478" i="20"/>
  <c r="G1480" i="20"/>
  <c r="G1479" i="20"/>
  <c r="H1510" i="20"/>
  <c r="G1473" i="20"/>
  <c r="G1475" i="20"/>
  <c r="G1474" i="20"/>
  <c r="H1509" i="20"/>
  <c r="G1468" i="20"/>
  <c r="G1470" i="20"/>
  <c r="G1469" i="20"/>
  <c r="H1508" i="20"/>
  <c r="G1463" i="20"/>
  <c r="G1465" i="20"/>
  <c r="G1464" i="20"/>
  <c r="G1458" i="20"/>
  <c r="G1460" i="20"/>
  <c r="G1459" i="20"/>
  <c r="G1453" i="20"/>
  <c r="G1455" i="20"/>
  <c r="G1454" i="20"/>
  <c r="H1505" i="20"/>
  <c r="G1448" i="20"/>
  <c r="G1450" i="20"/>
  <c r="G1449" i="20"/>
  <c r="H1504" i="20"/>
  <c r="G1443" i="20"/>
  <c r="G1445" i="20"/>
  <c r="G1444" i="20"/>
  <c r="H1503" i="20"/>
  <c r="G1438" i="20"/>
  <c r="G1440" i="20"/>
  <c r="G1439" i="20"/>
  <c r="G1433" i="20"/>
  <c r="G1435" i="20"/>
  <c r="G1434" i="20"/>
  <c r="G1428" i="20"/>
  <c r="G1430" i="20"/>
  <c r="G1429" i="20"/>
  <c r="H1500" i="20"/>
  <c r="H1499" i="20"/>
  <c r="H1498" i="20"/>
  <c r="H1495" i="20"/>
  <c r="H1494" i="20"/>
  <c r="H1493" i="20"/>
  <c r="H1490" i="20"/>
  <c r="H1489" i="20"/>
  <c r="H1488" i="20"/>
  <c r="H1485" i="20"/>
  <c r="H1484" i="20"/>
  <c r="H1483" i="20"/>
  <c r="H1480" i="20"/>
  <c r="H1479" i="20"/>
  <c r="H1478" i="20"/>
  <c r="H1475" i="20"/>
  <c r="H1474" i="20"/>
  <c r="H1473" i="20"/>
  <c r="H1470" i="20"/>
  <c r="H1469" i="20"/>
  <c r="H1468" i="20"/>
  <c r="H1465" i="20"/>
  <c r="H1464" i="20"/>
  <c r="H1463" i="20"/>
  <c r="H1460" i="20"/>
  <c r="H1459" i="20"/>
  <c r="H1458" i="20"/>
  <c r="H1455" i="20"/>
  <c r="H1454" i="20"/>
  <c r="H1453" i="20"/>
  <c r="H1450" i="20"/>
  <c r="H1449" i="20"/>
  <c r="H1448" i="20"/>
  <c r="H1445" i="20"/>
  <c r="H1444" i="20"/>
  <c r="H1443" i="20"/>
  <c r="H1440" i="20"/>
  <c r="H1439" i="20"/>
  <c r="H1438" i="20"/>
  <c r="H1435" i="20"/>
  <c r="H1434" i="20"/>
  <c r="H1433" i="20"/>
  <c r="H1430" i="20"/>
  <c r="H1429" i="20"/>
  <c r="H1428" i="20"/>
  <c r="H1425" i="20"/>
  <c r="G1425" i="20"/>
  <c r="P1424" i="20"/>
  <c r="H1424" i="20"/>
  <c r="G1424" i="20"/>
  <c r="G1423" i="20"/>
  <c r="H1423" i="20"/>
  <c r="G1418" i="20"/>
  <c r="G1420" i="20"/>
  <c r="G1419" i="20"/>
  <c r="G1413" i="20"/>
  <c r="G1415" i="20"/>
  <c r="G1414" i="20"/>
  <c r="G1408" i="20"/>
  <c r="G1410" i="20"/>
  <c r="G1409" i="20"/>
  <c r="H1420" i="20"/>
  <c r="G1403" i="20"/>
  <c r="G1405" i="20"/>
  <c r="G1404" i="20"/>
  <c r="H1419" i="20"/>
  <c r="G1398" i="20"/>
  <c r="G1400" i="20"/>
  <c r="G1399" i="20"/>
  <c r="H1418" i="20"/>
  <c r="G1393" i="20"/>
  <c r="G1395" i="20"/>
  <c r="G1394" i="20"/>
  <c r="G1388" i="20"/>
  <c r="G1390" i="20"/>
  <c r="G1389" i="20"/>
  <c r="G1383" i="20"/>
  <c r="G1385" i="20"/>
  <c r="G1384" i="20"/>
  <c r="H1415" i="20"/>
  <c r="G1378" i="20"/>
  <c r="G1380" i="20"/>
  <c r="G1379" i="20"/>
  <c r="H1414" i="20"/>
  <c r="G1373" i="20"/>
  <c r="G1375" i="20"/>
  <c r="G1374" i="20"/>
  <c r="H1413" i="20"/>
  <c r="G1368" i="20"/>
  <c r="G1370" i="20"/>
  <c r="G1369" i="20"/>
  <c r="G1363" i="20"/>
  <c r="G1365" i="20"/>
  <c r="G1364" i="20"/>
  <c r="G1358" i="20"/>
  <c r="G1360" i="20"/>
  <c r="G1359" i="20"/>
  <c r="H1410" i="20"/>
  <c r="G1353" i="20"/>
  <c r="G1355" i="20"/>
  <c r="G1354" i="20"/>
  <c r="H1409" i="20"/>
  <c r="G1348" i="20"/>
  <c r="G1350" i="20"/>
  <c r="G1349" i="20"/>
  <c r="H1408" i="20"/>
  <c r="G1343" i="20"/>
  <c r="G1345" i="20"/>
  <c r="G1344" i="20"/>
  <c r="G1338" i="20"/>
  <c r="G1340" i="20"/>
  <c r="G1339" i="20"/>
  <c r="G1333" i="20"/>
  <c r="G1335" i="20"/>
  <c r="G1334" i="20"/>
  <c r="H1405" i="20"/>
  <c r="H1404" i="20"/>
  <c r="H1403" i="20"/>
  <c r="H1400" i="20"/>
  <c r="H1399" i="20"/>
  <c r="H1398" i="20"/>
  <c r="H1395" i="20"/>
  <c r="H1394" i="20"/>
  <c r="H1393" i="20"/>
  <c r="H1390" i="20"/>
  <c r="H1389" i="20"/>
  <c r="H1388" i="20"/>
  <c r="H1385" i="20"/>
  <c r="H1384" i="20"/>
  <c r="H1383" i="20"/>
  <c r="H1380" i="20"/>
  <c r="H1379" i="20"/>
  <c r="H1378" i="20"/>
  <c r="H1375" i="20"/>
  <c r="H1374" i="20"/>
  <c r="H1373" i="20"/>
  <c r="H1370" i="20"/>
  <c r="H1369" i="20"/>
  <c r="H1368" i="20"/>
  <c r="H1365" i="20"/>
  <c r="H1364" i="20"/>
  <c r="H1363" i="20"/>
  <c r="H1360" i="20"/>
  <c r="H1359" i="20"/>
  <c r="H1358" i="20"/>
  <c r="H1355" i="20"/>
  <c r="H1354" i="20"/>
  <c r="H1353" i="20"/>
  <c r="H1350" i="20"/>
  <c r="H1349" i="20"/>
  <c r="H1348" i="20"/>
  <c r="H1345" i="20"/>
  <c r="H1344" i="20"/>
  <c r="H1343" i="20"/>
  <c r="H1340" i="20"/>
  <c r="H1339" i="20"/>
  <c r="H1338" i="20"/>
  <c r="H1335" i="20"/>
  <c r="H1334" i="20"/>
  <c r="H1333" i="20"/>
  <c r="H1330" i="20"/>
  <c r="G1330" i="20"/>
  <c r="P1329" i="20"/>
  <c r="H1329" i="20"/>
  <c r="G1329" i="20"/>
  <c r="G1328" i="20"/>
  <c r="H1328" i="20"/>
  <c r="G1323" i="20"/>
  <c r="G1325" i="20"/>
  <c r="G1324" i="20"/>
  <c r="G1318" i="20"/>
  <c r="G1320" i="20"/>
  <c r="G1319" i="20"/>
  <c r="G1313" i="20"/>
  <c r="G1315" i="20"/>
  <c r="G1314" i="20"/>
  <c r="H1325" i="20"/>
  <c r="G1308" i="20"/>
  <c r="G1310" i="20"/>
  <c r="G1309" i="20"/>
  <c r="H1324" i="20"/>
  <c r="G1303" i="20"/>
  <c r="G1305" i="20"/>
  <c r="G1304" i="20"/>
  <c r="H1323" i="20"/>
  <c r="G1298" i="20"/>
  <c r="G1300" i="20"/>
  <c r="G1299" i="20"/>
  <c r="G1293" i="20"/>
  <c r="G1295" i="20"/>
  <c r="G1294" i="20"/>
  <c r="G1288" i="20"/>
  <c r="G1290" i="20"/>
  <c r="G1289" i="20"/>
  <c r="H1320" i="20"/>
  <c r="G1283" i="20"/>
  <c r="G1285" i="20"/>
  <c r="G1284" i="20"/>
  <c r="H1319" i="20"/>
  <c r="G1278" i="20"/>
  <c r="G1280" i="20"/>
  <c r="G1279" i="20"/>
  <c r="H1318" i="20"/>
  <c r="G1273" i="20"/>
  <c r="G1275" i="20"/>
  <c r="G1274" i="20"/>
  <c r="G1268" i="20"/>
  <c r="G1270" i="20"/>
  <c r="G1269" i="20"/>
  <c r="G1263" i="20"/>
  <c r="G1265" i="20"/>
  <c r="G1264" i="20"/>
  <c r="H1315" i="20"/>
  <c r="G1258" i="20"/>
  <c r="G1260" i="20"/>
  <c r="G1259" i="20"/>
  <c r="H1314" i="20"/>
  <c r="G1253" i="20"/>
  <c r="G1255" i="20"/>
  <c r="G1254" i="20"/>
  <c r="H1313" i="20"/>
  <c r="G1248" i="20"/>
  <c r="G1250" i="20"/>
  <c r="G1249" i="20"/>
  <c r="G1243" i="20"/>
  <c r="G1245" i="20"/>
  <c r="G1244" i="20"/>
  <c r="G1238" i="20"/>
  <c r="G1240" i="20"/>
  <c r="G1239" i="20"/>
  <c r="H1310" i="20"/>
  <c r="H1309" i="20"/>
  <c r="H1308" i="20"/>
  <c r="H1305" i="20"/>
  <c r="H1304" i="20"/>
  <c r="H1303" i="20"/>
  <c r="H1300" i="20"/>
  <c r="H1299" i="20"/>
  <c r="H1298" i="20"/>
  <c r="H1295" i="20"/>
  <c r="H1294" i="20"/>
  <c r="H1293" i="20"/>
  <c r="H1290" i="20"/>
  <c r="H1289" i="20"/>
  <c r="H1288" i="20"/>
  <c r="H1285" i="20"/>
  <c r="H1284" i="20"/>
  <c r="H1283" i="20"/>
  <c r="H1280" i="20"/>
  <c r="H1279" i="20"/>
  <c r="H1278" i="20"/>
  <c r="H1275" i="20"/>
  <c r="H1274" i="20"/>
  <c r="H1273" i="20"/>
  <c r="H1270" i="20"/>
  <c r="H1269" i="20"/>
  <c r="H1268" i="20"/>
  <c r="H1265" i="20"/>
  <c r="H1264" i="20"/>
  <c r="H1263" i="20"/>
  <c r="H1260" i="20"/>
  <c r="H1259" i="20"/>
  <c r="H1258" i="20"/>
  <c r="H1255" i="20"/>
  <c r="H1254" i="20"/>
  <c r="H1253" i="20"/>
  <c r="H1250" i="20"/>
  <c r="H1249" i="20"/>
  <c r="H1248" i="20"/>
  <c r="H1245" i="20"/>
  <c r="H1244" i="20"/>
  <c r="H1243" i="20"/>
  <c r="H1240" i="20"/>
  <c r="H1239" i="20"/>
  <c r="H1238" i="20"/>
  <c r="H1235" i="20"/>
  <c r="G1235" i="20"/>
  <c r="P1234" i="20"/>
  <c r="H1234" i="20"/>
  <c r="G1234" i="20"/>
  <c r="G1233" i="20"/>
  <c r="H1233" i="20"/>
  <c r="G1228" i="20"/>
  <c r="G1230" i="20"/>
  <c r="G1229" i="20"/>
  <c r="G1223" i="20"/>
  <c r="G1225" i="20"/>
  <c r="G1224" i="20"/>
  <c r="G1218" i="20"/>
  <c r="G1220" i="20"/>
  <c r="G1219" i="20"/>
  <c r="H1230" i="20"/>
  <c r="G1213" i="20"/>
  <c r="G1215" i="20"/>
  <c r="G1214" i="20"/>
  <c r="H1229" i="20"/>
  <c r="G1208" i="20"/>
  <c r="G1210" i="20"/>
  <c r="G1209" i="20"/>
  <c r="H1228" i="20"/>
  <c r="G1203" i="20"/>
  <c r="G1205" i="20"/>
  <c r="G1204" i="20"/>
  <c r="G1198" i="20"/>
  <c r="G1200" i="20"/>
  <c r="G1199" i="20"/>
  <c r="G1193" i="20"/>
  <c r="G1195" i="20"/>
  <c r="G1194" i="20"/>
  <c r="H1225" i="20"/>
  <c r="G1188" i="20"/>
  <c r="G1190" i="20"/>
  <c r="G1189" i="20"/>
  <c r="H1224" i="20"/>
  <c r="G1183" i="20"/>
  <c r="G1185" i="20"/>
  <c r="G1184" i="20"/>
  <c r="H1223" i="20"/>
  <c r="G1178" i="20"/>
  <c r="G1180" i="20"/>
  <c r="G1179" i="20"/>
  <c r="G1173" i="20"/>
  <c r="G1175" i="20"/>
  <c r="G1174" i="20"/>
  <c r="G1168" i="20"/>
  <c r="G1170" i="20"/>
  <c r="G1169" i="20"/>
  <c r="H1220" i="20"/>
  <c r="G1163" i="20"/>
  <c r="G1165" i="20"/>
  <c r="G1164" i="20"/>
  <c r="H1219" i="20"/>
  <c r="G1158" i="20"/>
  <c r="G1160" i="20"/>
  <c r="G1159" i="20"/>
  <c r="H1218" i="20"/>
  <c r="G1153" i="20"/>
  <c r="G1155" i="20"/>
  <c r="G1154" i="20"/>
  <c r="G1148" i="20"/>
  <c r="G1150" i="20"/>
  <c r="G1149" i="20"/>
  <c r="G1143" i="20"/>
  <c r="G1145" i="20"/>
  <c r="G1144" i="20"/>
  <c r="H1215" i="20"/>
  <c r="H1214" i="20"/>
  <c r="H1213" i="20"/>
  <c r="H1210" i="20"/>
  <c r="H1209" i="20"/>
  <c r="H1208" i="20"/>
  <c r="H1205" i="20"/>
  <c r="H1204" i="20"/>
  <c r="H1203" i="20"/>
  <c r="H1200" i="20"/>
  <c r="H1199" i="20"/>
  <c r="H1198" i="20"/>
  <c r="H1195" i="20"/>
  <c r="H1194" i="20"/>
  <c r="H1193" i="20"/>
  <c r="H1190" i="20"/>
  <c r="H1189" i="20"/>
  <c r="H1188" i="20"/>
  <c r="H1185" i="20"/>
  <c r="H1184" i="20"/>
  <c r="H1183" i="20"/>
  <c r="H1180" i="20"/>
  <c r="H1179" i="20"/>
  <c r="H1178" i="20"/>
  <c r="H1175" i="20"/>
  <c r="H1174" i="20"/>
  <c r="H1173" i="20"/>
  <c r="H1170" i="20"/>
  <c r="H1169" i="20"/>
  <c r="H1168" i="20"/>
  <c r="H1165" i="20"/>
  <c r="H1164" i="20"/>
  <c r="H1163" i="20"/>
  <c r="H1160" i="20"/>
  <c r="H1159" i="20"/>
  <c r="H1158" i="20"/>
  <c r="H1155" i="20"/>
  <c r="H1154" i="20"/>
  <c r="H1153" i="20"/>
  <c r="H1150" i="20"/>
  <c r="H1149" i="20"/>
  <c r="H1148" i="20"/>
  <c r="H1145" i="20"/>
  <c r="H1144" i="20"/>
  <c r="H1143" i="20"/>
  <c r="H1140" i="20"/>
  <c r="G1140" i="20"/>
  <c r="P1139" i="20"/>
  <c r="H1139" i="20"/>
  <c r="G1139" i="20"/>
  <c r="G1138" i="20"/>
  <c r="H1138" i="20"/>
  <c r="G1133" i="20"/>
  <c r="G1135" i="20"/>
  <c r="G1134" i="20"/>
  <c r="G1128" i="20"/>
  <c r="G1130" i="20"/>
  <c r="G1129" i="20"/>
  <c r="G1123" i="20"/>
  <c r="G1125" i="20"/>
  <c r="G1124" i="20"/>
  <c r="H1135" i="20"/>
  <c r="G1118" i="20"/>
  <c r="G1120" i="20"/>
  <c r="G1119" i="20"/>
  <c r="H1134" i="20"/>
  <c r="G1113" i="20"/>
  <c r="G1115" i="20"/>
  <c r="G1114" i="20"/>
  <c r="H1133" i="20"/>
  <c r="G1108" i="20"/>
  <c r="G1110" i="20"/>
  <c r="G1109" i="20"/>
  <c r="G1103" i="20"/>
  <c r="G1105" i="20"/>
  <c r="G1104" i="20"/>
  <c r="G1098" i="20"/>
  <c r="G1100" i="20"/>
  <c r="G1099" i="20"/>
  <c r="H1130" i="20"/>
  <c r="G1093" i="20"/>
  <c r="G1095" i="20"/>
  <c r="G1094" i="20"/>
  <c r="H1129" i="20"/>
  <c r="G1088" i="20"/>
  <c r="G1090" i="20"/>
  <c r="G1089" i="20"/>
  <c r="H1128" i="20"/>
  <c r="G1083" i="20"/>
  <c r="G1085" i="20"/>
  <c r="G1084" i="20"/>
  <c r="G1078" i="20"/>
  <c r="G1080" i="20"/>
  <c r="G1079" i="20"/>
  <c r="G1073" i="20"/>
  <c r="G1075" i="20"/>
  <c r="G1074" i="20"/>
  <c r="H1125" i="20"/>
  <c r="G1068" i="20"/>
  <c r="G1070" i="20"/>
  <c r="G1069" i="20"/>
  <c r="H1124" i="20"/>
  <c r="G1063" i="20"/>
  <c r="G1065" i="20"/>
  <c r="G1064" i="20"/>
  <c r="H1123" i="20"/>
  <c r="G1058" i="20"/>
  <c r="G1060" i="20"/>
  <c r="G1059" i="20"/>
  <c r="G1053" i="20"/>
  <c r="G1055" i="20"/>
  <c r="G1054" i="20"/>
  <c r="G1048" i="20"/>
  <c r="G1050" i="20"/>
  <c r="G1049" i="20"/>
  <c r="H1120" i="20"/>
  <c r="H1119" i="20"/>
  <c r="H1118" i="20"/>
  <c r="H1115" i="20"/>
  <c r="H1114" i="20"/>
  <c r="H1113" i="20"/>
  <c r="H1110" i="20"/>
  <c r="H1109" i="20"/>
  <c r="H1108" i="20"/>
  <c r="H1105" i="20"/>
  <c r="H1104" i="20"/>
  <c r="H1103" i="20"/>
  <c r="H1100" i="20"/>
  <c r="H1099" i="20"/>
  <c r="H1098" i="20"/>
  <c r="H1095" i="20"/>
  <c r="H1094" i="20"/>
  <c r="H1093" i="20"/>
  <c r="H1090" i="20"/>
  <c r="H1089" i="20"/>
  <c r="H1088" i="20"/>
  <c r="H1085" i="20"/>
  <c r="H1084" i="20"/>
  <c r="H1083" i="20"/>
  <c r="H1080" i="20"/>
  <c r="H1079" i="20"/>
  <c r="H1078" i="20"/>
  <c r="H1075" i="20"/>
  <c r="H1074" i="20"/>
  <c r="H1073" i="20"/>
  <c r="H1070" i="20"/>
  <c r="H1069" i="20"/>
  <c r="H1068" i="20"/>
  <c r="H1065" i="20"/>
  <c r="H1064" i="20"/>
  <c r="H1063" i="20"/>
  <c r="H1060" i="20"/>
  <c r="H1059" i="20"/>
  <c r="H1058" i="20"/>
  <c r="H1055" i="20"/>
  <c r="H1054" i="20"/>
  <c r="H1053" i="20"/>
  <c r="H1050" i="20"/>
  <c r="H1049" i="20"/>
  <c r="H1048" i="20"/>
  <c r="H1045" i="20"/>
  <c r="G1045" i="20"/>
  <c r="P1044" i="20"/>
  <c r="H1044" i="20"/>
  <c r="G1044" i="20"/>
  <c r="G1043" i="20"/>
  <c r="H1043" i="20"/>
  <c r="G1038" i="20"/>
  <c r="G1040" i="20"/>
  <c r="G1039" i="20"/>
  <c r="G1033" i="20"/>
  <c r="G1035" i="20"/>
  <c r="G1034" i="20"/>
  <c r="G1028" i="20"/>
  <c r="G1030" i="20"/>
  <c r="G1029" i="20"/>
  <c r="H1040" i="20"/>
  <c r="G1023" i="20"/>
  <c r="G1025" i="20"/>
  <c r="G1024" i="20"/>
  <c r="H1039" i="20"/>
  <c r="G1018" i="20"/>
  <c r="G1020" i="20"/>
  <c r="G1019" i="20"/>
  <c r="H1038" i="20"/>
  <c r="G1013" i="20"/>
  <c r="G1015" i="20"/>
  <c r="G1014" i="20"/>
  <c r="G1008" i="20"/>
  <c r="G1010" i="20"/>
  <c r="G1009" i="20"/>
  <c r="G1003" i="20"/>
  <c r="G1005" i="20"/>
  <c r="G1004" i="20"/>
  <c r="H1035" i="20"/>
  <c r="G998" i="20"/>
  <c r="G1000" i="20"/>
  <c r="G999" i="20"/>
  <c r="H1034" i="20"/>
  <c r="G993" i="20"/>
  <c r="G995" i="20"/>
  <c r="G994" i="20"/>
  <c r="H1033" i="20"/>
  <c r="G988" i="20"/>
  <c r="G990" i="20"/>
  <c r="G989" i="20"/>
  <c r="G983" i="20"/>
  <c r="G985" i="20"/>
  <c r="G984" i="20"/>
  <c r="G978" i="20"/>
  <c r="G980" i="20"/>
  <c r="G979" i="20"/>
  <c r="H1030" i="20"/>
  <c r="G973" i="20"/>
  <c r="G975" i="20"/>
  <c r="G974" i="20"/>
  <c r="H1029" i="20"/>
  <c r="G968" i="20"/>
  <c r="G970" i="20"/>
  <c r="G969" i="20"/>
  <c r="H1028" i="20"/>
  <c r="G963" i="20"/>
  <c r="G965" i="20"/>
  <c r="G964" i="20"/>
  <c r="G958" i="20"/>
  <c r="G960" i="20"/>
  <c r="G959" i="20"/>
  <c r="G953" i="20"/>
  <c r="G955" i="20"/>
  <c r="G954" i="20"/>
  <c r="H1025" i="20"/>
  <c r="H1024" i="20"/>
  <c r="H1023" i="20"/>
  <c r="H1020" i="20"/>
  <c r="H1019" i="20"/>
  <c r="H1018" i="20"/>
  <c r="H1015" i="20"/>
  <c r="H1014" i="20"/>
  <c r="H1013" i="20"/>
  <c r="H1010" i="20"/>
  <c r="H1009" i="20"/>
  <c r="H1008" i="20"/>
  <c r="H1005" i="20"/>
  <c r="H1004" i="20"/>
  <c r="H1003" i="20"/>
  <c r="H1000" i="20"/>
  <c r="H999" i="20"/>
  <c r="H998" i="20"/>
  <c r="H995" i="20"/>
  <c r="H994" i="20"/>
  <c r="H993" i="20"/>
  <c r="H990" i="20"/>
  <c r="H989" i="20"/>
  <c r="H988" i="20"/>
  <c r="H985" i="20"/>
  <c r="H984" i="20"/>
  <c r="H983" i="20"/>
  <c r="H980" i="20"/>
  <c r="H979" i="20"/>
  <c r="H978" i="20"/>
  <c r="H975" i="20"/>
  <c r="H974" i="20"/>
  <c r="H973" i="20"/>
  <c r="H970" i="20"/>
  <c r="H969" i="20"/>
  <c r="H968" i="20"/>
  <c r="H965" i="20"/>
  <c r="H964" i="20"/>
  <c r="H963" i="20"/>
  <c r="H960" i="20"/>
  <c r="H959" i="20"/>
  <c r="H958" i="20"/>
  <c r="H955" i="20"/>
  <c r="H954" i="20"/>
  <c r="H953" i="20"/>
  <c r="H950" i="20"/>
  <c r="G950" i="20"/>
  <c r="P949" i="20"/>
  <c r="H949" i="20"/>
  <c r="G949" i="20"/>
  <c r="G948" i="20"/>
  <c r="H948" i="20"/>
  <c r="G943" i="20"/>
  <c r="G945" i="20"/>
  <c r="G944" i="20"/>
  <c r="H943" i="20"/>
  <c r="H945" i="20"/>
  <c r="H944" i="20"/>
  <c r="G938" i="20"/>
  <c r="G940" i="20"/>
  <c r="G939" i="20"/>
  <c r="H938" i="20"/>
  <c r="H940" i="20"/>
  <c r="H939" i="20"/>
  <c r="G933" i="20"/>
  <c r="G935" i="20"/>
  <c r="G934" i="20"/>
  <c r="H933" i="20"/>
  <c r="H935" i="20"/>
  <c r="H934" i="20"/>
  <c r="G928" i="20"/>
  <c r="G930" i="20"/>
  <c r="G929" i="20"/>
  <c r="H928" i="20"/>
  <c r="H930" i="20"/>
  <c r="H929" i="20"/>
  <c r="G923" i="20"/>
  <c r="G925" i="20"/>
  <c r="G924" i="20"/>
  <c r="H923" i="20"/>
  <c r="H925" i="20"/>
  <c r="H924" i="20"/>
  <c r="G918" i="20"/>
  <c r="G920" i="20"/>
  <c r="G919" i="20"/>
  <c r="H918" i="20"/>
  <c r="H920" i="20"/>
  <c r="H919" i="20"/>
  <c r="G913" i="20"/>
  <c r="G915" i="20"/>
  <c r="G914" i="20"/>
  <c r="H913" i="20"/>
  <c r="H915" i="20"/>
  <c r="H914" i="20"/>
  <c r="G908" i="20"/>
  <c r="G910" i="20"/>
  <c r="G909" i="20"/>
  <c r="H908" i="20"/>
  <c r="H910" i="20"/>
  <c r="H909" i="20"/>
  <c r="G903" i="20"/>
  <c r="G905" i="20"/>
  <c r="G904" i="20"/>
  <c r="H903" i="20"/>
  <c r="H905" i="20"/>
  <c r="H904" i="20"/>
  <c r="G898" i="20"/>
  <c r="G900" i="20"/>
  <c r="G899" i="20"/>
  <c r="H898" i="20"/>
  <c r="H900" i="20"/>
  <c r="H899" i="20"/>
  <c r="G893" i="20"/>
  <c r="G895" i="20"/>
  <c r="G894" i="20"/>
  <c r="H893" i="20"/>
  <c r="H895" i="20"/>
  <c r="H894" i="20"/>
  <c r="G888" i="20"/>
  <c r="G890" i="20"/>
  <c r="G889" i="20"/>
  <c r="H888" i="20"/>
  <c r="H890" i="20"/>
  <c r="H889" i="20"/>
  <c r="G883" i="20"/>
  <c r="G885" i="20"/>
  <c r="G884" i="20"/>
  <c r="H883" i="20"/>
  <c r="H885" i="20"/>
  <c r="H884" i="20"/>
  <c r="G878" i="20"/>
  <c r="G880" i="20"/>
  <c r="G879" i="20"/>
  <c r="H878" i="20"/>
  <c r="H880" i="20"/>
  <c r="H879" i="20"/>
  <c r="G873" i="20"/>
  <c r="G875" i="20"/>
  <c r="G874" i="20"/>
  <c r="H873" i="20"/>
  <c r="H875" i="20"/>
  <c r="H874" i="20"/>
  <c r="G868" i="20"/>
  <c r="G870" i="20"/>
  <c r="G869" i="20"/>
  <c r="H868" i="20"/>
  <c r="H870" i="20"/>
  <c r="H869" i="20"/>
  <c r="G863" i="20"/>
  <c r="G865" i="20"/>
  <c r="G864" i="20"/>
  <c r="H863" i="20"/>
  <c r="H865" i="20"/>
  <c r="H864" i="20"/>
  <c r="G858" i="20"/>
  <c r="G860" i="20"/>
  <c r="G859" i="20"/>
  <c r="H858" i="20"/>
  <c r="H860" i="20"/>
  <c r="H859" i="20"/>
  <c r="H855" i="20"/>
  <c r="G855" i="20"/>
  <c r="P854" i="20"/>
  <c r="H854" i="20"/>
  <c r="G854" i="20"/>
  <c r="G853" i="20"/>
  <c r="H853" i="20"/>
  <c r="G848" i="20"/>
  <c r="G850" i="20"/>
  <c r="G849" i="20"/>
  <c r="G843" i="20"/>
  <c r="G845" i="20"/>
  <c r="G844" i="20"/>
  <c r="G838" i="20"/>
  <c r="G840" i="20"/>
  <c r="G839" i="20"/>
  <c r="H850" i="20"/>
  <c r="G833" i="20"/>
  <c r="G835" i="20"/>
  <c r="G834" i="20"/>
  <c r="H849" i="20"/>
  <c r="G828" i="20"/>
  <c r="G830" i="20"/>
  <c r="G829" i="20"/>
  <c r="H848" i="20"/>
  <c r="G823" i="20"/>
  <c r="G825" i="20"/>
  <c r="G824" i="20"/>
  <c r="G818" i="20"/>
  <c r="G820" i="20"/>
  <c r="G819" i="20"/>
  <c r="G813" i="20"/>
  <c r="G815" i="20"/>
  <c r="G814" i="20"/>
  <c r="H845" i="20"/>
  <c r="G808" i="20"/>
  <c r="G810" i="20"/>
  <c r="G809" i="20"/>
  <c r="H844" i="20"/>
  <c r="G803" i="20"/>
  <c r="G805" i="20"/>
  <c r="G804" i="20"/>
  <c r="H843" i="20"/>
  <c r="G798" i="20"/>
  <c r="G800" i="20"/>
  <c r="G799" i="20"/>
  <c r="G793" i="20"/>
  <c r="G795" i="20"/>
  <c r="G794" i="20"/>
  <c r="G788" i="20"/>
  <c r="G790" i="20"/>
  <c r="G789" i="20"/>
  <c r="H840" i="20"/>
  <c r="G783" i="20"/>
  <c r="G785" i="20"/>
  <c r="G784" i="20"/>
  <c r="H839" i="20"/>
  <c r="G778" i="20"/>
  <c r="G780" i="20"/>
  <c r="G779" i="20"/>
  <c r="H838" i="20"/>
  <c r="G773" i="20"/>
  <c r="G775" i="20"/>
  <c r="G774" i="20"/>
  <c r="G768" i="20"/>
  <c r="G770" i="20"/>
  <c r="G769" i="20"/>
  <c r="G763" i="20"/>
  <c r="G765" i="20"/>
  <c r="G764" i="20"/>
  <c r="H835" i="20"/>
  <c r="H834" i="20"/>
  <c r="H833" i="20"/>
  <c r="H830" i="20"/>
  <c r="H829" i="20"/>
  <c r="H828" i="20"/>
  <c r="H825" i="20"/>
  <c r="H824" i="20"/>
  <c r="H823" i="20"/>
  <c r="H820" i="20"/>
  <c r="H819" i="20"/>
  <c r="H818" i="20"/>
  <c r="H815" i="20"/>
  <c r="H814" i="20"/>
  <c r="H813" i="20"/>
  <c r="H810" i="20"/>
  <c r="H809" i="20"/>
  <c r="H808" i="20"/>
  <c r="H805" i="20"/>
  <c r="H804" i="20"/>
  <c r="H803" i="20"/>
  <c r="H800" i="20"/>
  <c r="H799" i="20"/>
  <c r="H798" i="20"/>
  <c r="H795" i="20"/>
  <c r="H794" i="20"/>
  <c r="H793" i="20"/>
  <c r="H790" i="20"/>
  <c r="H789" i="20"/>
  <c r="H788" i="20"/>
  <c r="H785" i="20"/>
  <c r="H784" i="20"/>
  <c r="H783" i="20"/>
  <c r="H780" i="20"/>
  <c r="H779" i="20"/>
  <c r="H778" i="20"/>
  <c r="H775" i="20"/>
  <c r="H774" i="20"/>
  <c r="H773" i="20"/>
  <c r="H770" i="20"/>
  <c r="H769" i="20"/>
  <c r="H768" i="20"/>
  <c r="H765" i="20"/>
  <c r="H764" i="20"/>
  <c r="H763" i="20"/>
  <c r="H760" i="20"/>
  <c r="G760" i="20"/>
  <c r="P759" i="20"/>
  <c r="H759" i="20"/>
  <c r="G759" i="20"/>
  <c r="G758" i="20"/>
  <c r="H758" i="20"/>
  <c r="G753" i="20"/>
  <c r="G755" i="20"/>
  <c r="G754" i="20"/>
  <c r="G748" i="20"/>
  <c r="G750" i="20"/>
  <c r="G749" i="20"/>
  <c r="G743" i="20"/>
  <c r="G745" i="20"/>
  <c r="G744" i="20"/>
  <c r="H755" i="20"/>
  <c r="G738" i="20"/>
  <c r="G740" i="20"/>
  <c r="G739" i="20"/>
  <c r="H754" i="20"/>
  <c r="G733" i="20"/>
  <c r="G735" i="20"/>
  <c r="G734" i="20"/>
  <c r="H753" i="20"/>
  <c r="G728" i="20"/>
  <c r="G730" i="20"/>
  <c r="G729" i="20"/>
  <c r="G723" i="20"/>
  <c r="G725" i="20"/>
  <c r="G724" i="20"/>
  <c r="G718" i="20"/>
  <c r="G720" i="20"/>
  <c r="G719" i="20"/>
  <c r="H750" i="20"/>
  <c r="G713" i="20"/>
  <c r="G715" i="20"/>
  <c r="G714" i="20"/>
  <c r="H749" i="20"/>
  <c r="G708" i="20"/>
  <c r="G710" i="20"/>
  <c r="G709" i="20"/>
  <c r="H748" i="20"/>
  <c r="G703" i="20"/>
  <c r="G705" i="20"/>
  <c r="G704" i="20"/>
  <c r="G698" i="20"/>
  <c r="G700" i="20"/>
  <c r="G699" i="20"/>
  <c r="G693" i="20"/>
  <c r="G695" i="20"/>
  <c r="G694" i="20"/>
  <c r="H745" i="20"/>
  <c r="G688" i="20"/>
  <c r="G690" i="20"/>
  <c r="G689" i="20"/>
  <c r="H744" i="20"/>
  <c r="G683" i="20"/>
  <c r="G685" i="20"/>
  <c r="G684" i="20"/>
  <c r="H743" i="20"/>
  <c r="G678" i="20"/>
  <c r="G680" i="20"/>
  <c r="G679" i="20"/>
  <c r="G673" i="20"/>
  <c r="G675" i="20"/>
  <c r="G674" i="20"/>
  <c r="G668" i="20"/>
  <c r="G670" i="20"/>
  <c r="G669" i="20"/>
  <c r="H740" i="20"/>
  <c r="H739" i="20"/>
  <c r="H738" i="20"/>
  <c r="H735" i="20"/>
  <c r="H734" i="20"/>
  <c r="H733" i="20"/>
  <c r="H730" i="20"/>
  <c r="H729" i="20"/>
  <c r="H728" i="20"/>
  <c r="H725" i="20"/>
  <c r="H724" i="20"/>
  <c r="H723" i="20"/>
  <c r="H720" i="20"/>
  <c r="H719" i="20"/>
  <c r="H718" i="20"/>
  <c r="H715" i="20"/>
  <c r="H714" i="20"/>
  <c r="H713" i="20"/>
  <c r="H710" i="20"/>
  <c r="H709" i="20"/>
  <c r="H708" i="20"/>
  <c r="H705" i="20"/>
  <c r="H704" i="20"/>
  <c r="H703" i="20"/>
  <c r="H700" i="20"/>
  <c r="H699" i="20"/>
  <c r="H698" i="20"/>
  <c r="H695" i="20"/>
  <c r="H694" i="20"/>
  <c r="H693" i="20"/>
  <c r="H690" i="20"/>
  <c r="H689" i="20"/>
  <c r="H688" i="20"/>
  <c r="H685" i="20"/>
  <c r="H684" i="20"/>
  <c r="H683" i="20"/>
  <c r="H680" i="20"/>
  <c r="H679" i="20"/>
  <c r="H678" i="20"/>
  <c r="H675" i="20"/>
  <c r="H674" i="20"/>
  <c r="H673" i="20"/>
  <c r="H670" i="20"/>
  <c r="H669" i="20"/>
  <c r="H668" i="20"/>
  <c r="H665" i="20"/>
  <c r="G665" i="20"/>
  <c r="P664" i="20"/>
  <c r="H664" i="20"/>
  <c r="G664" i="20"/>
  <c r="G663" i="20"/>
  <c r="H663" i="20"/>
  <c r="G658" i="20"/>
  <c r="G660" i="20"/>
  <c r="G659" i="20"/>
  <c r="G653" i="20"/>
  <c r="G655" i="20"/>
  <c r="G654" i="20"/>
  <c r="G648" i="20"/>
  <c r="G650" i="20"/>
  <c r="G649" i="20"/>
  <c r="H660" i="20"/>
  <c r="G643" i="20"/>
  <c r="G645" i="20"/>
  <c r="G644" i="20"/>
  <c r="H659" i="20"/>
  <c r="G638" i="20"/>
  <c r="G640" i="20"/>
  <c r="G639" i="20"/>
  <c r="H658" i="20"/>
  <c r="G633" i="20"/>
  <c r="G635" i="20"/>
  <c r="G634" i="20"/>
  <c r="G628" i="20"/>
  <c r="G630" i="20"/>
  <c r="G629" i="20"/>
  <c r="G623" i="20"/>
  <c r="G625" i="20"/>
  <c r="G624" i="20"/>
  <c r="H655" i="20"/>
  <c r="G618" i="20"/>
  <c r="G620" i="20"/>
  <c r="G619" i="20"/>
  <c r="H654" i="20"/>
  <c r="G613" i="20"/>
  <c r="G615" i="20"/>
  <c r="G614" i="20"/>
  <c r="H653" i="20"/>
  <c r="G608" i="20"/>
  <c r="G610" i="20"/>
  <c r="G609" i="20"/>
  <c r="G603" i="20"/>
  <c r="G605" i="20"/>
  <c r="G604" i="20"/>
  <c r="G598" i="20"/>
  <c r="G600" i="20"/>
  <c r="G599" i="20"/>
  <c r="H650" i="20"/>
  <c r="G593" i="20"/>
  <c r="G595" i="20"/>
  <c r="G594" i="20"/>
  <c r="H649" i="20"/>
  <c r="G588" i="20"/>
  <c r="G590" i="20"/>
  <c r="G589" i="20"/>
  <c r="H648" i="20"/>
  <c r="G583" i="20"/>
  <c r="G585" i="20"/>
  <c r="G584" i="20"/>
  <c r="G578" i="20"/>
  <c r="G580" i="20"/>
  <c r="G579" i="20"/>
  <c r="G573" i="20"/>
  <c r="G575" i="20"/>
  <c r="G574" i="20"/>
  <c r="H645" i="20"/>
  <c r="H644" i="20"/>
  <c r="H643" i="20"/>
  <c r="H640" i="20"/>
  <c r="H639" i="20"/>
  <c r="H638" i="20"/>
  <c r="H635" i="20"/>
  <c r="H634" i="20"/>
  <c r="H633" i="20"/>
  <c r="H630" i="20"/>
  <c r="H629" i="20"/>
  <c r="H628" i="20"/>
  <c r="H625" i="20"/>
  <c r="H624" i="20"/>
  <c r="H623" i="20"/>
  <c r="H620" i="20"/>
  <c r="H619" i="20"/>
  <c r="H618" i="20"/>
  <c r="H615" i="20"/>
  <c r="H614" i="20"/>
  <c r="H613" i="20"/>
  <c r="H610" i="20"/>
  <c r="H609" i="20"/>
  <c r="H608" i="20"/>
  <c r="H605" i="20"/>
  <c r="H604" i="20"/>
  <c r="H603" i="20"/>
  <c r="H600" i="20"/>
  <c r="H599" i="20"/>
  <c r="H598" i="20"/>
  <c r="H595" i="20"/>
  <c r="H594" i="20"/>
  <c r="H593" i="20"/>
  <c r="H590" i="20"/>
  <c r="H589" i="20"/>
  <c r="H588" i="20"/>
  <c r="H585" i="20"/>
  <c r="H584" i="20"/>
  <c r="H583" i="20"/>
  <c r="H580" i="20"/>
  <c r="H579" i="20"/>
  <c r="H578" i="20"/>
  <c r="H575" i="20"/>
  <c r="H574" i="20"/>
  <c r="H573" i="20"/>
  <c r="H570" i="20"/>
  <c r="G570" i="20"/>
  <c r="P569" i="20"/>
  <c r="H569" i="20"/>
  <c r="G569" i="20"/>
  <c r="G568" i="20"/>
  <c r="H568" i="20"/>
  <c r="G563" i="20"/>
  <c r="G565" i="20"/>
  <c r="G564" i="20"/>
  <c r="H563" i="20"/>
  <c r="H565" i="20"/>
  <c r="H564" i="20"/>
  <c r="G558" i="20"/>
  <c r="G560" i="20"/>
  <c r="G559" i="20"/>
  <c r="H558" i="20"/>
  <c r="H560" i="20"/>
  <c r="H559" i="20"/>
  <c r="G553" i="20"/>
  <c r="G555" i="20"/>
  <c r="G554" i="20"/>
  <c r="H553" i="20"/>
  <c r="H555" i="20"/>
  <c r="H554" i="20"/>
  <c r="G548" i="20"/>
  <c r="G550" i="20"/>
  <c r="G549" i="20"/>
  <c r="H548" i="20"/>
  <c r="H550" i="20"/>
  <c r="H549" i="20"/>
  <c r="G543" i="20"/>
  <c r="G545" i="20"/>
  <c r="G544" i="20"/>
  <c r="H543" i="20"/>
  <c r="H545" i="20"/>
  <c r="H544" i="20"/>
  <c r="G538" i="20"/>
  <c r="G540" i="20"/>
  <c r="G539" i="20"/>
  <c r="H538" i="20"/>
  <c r="H540" i="20"/>
  <c r="H539" i="20"/>
  <c r="G533" i="20"/>
  <c r="G535" i="20"/>
  <c r="G534" i="20"/>
  <c r="H533" i="20"/>
  <c r="H535" i="20"/>
  <c r="H534" i="20"/>
  <c r="G528" i="20"/>
  <c r="G530" i="20"/>
  <c r="G529" i="20"/>
  <c r="H528" i="20"/>
  <c r="H530" i="20"/>
  <c r="H529" i="20"/>
  <c r="G523" i="20"/>
  <c r="G525" i="20"/>
  <c r="G524" i="20"/>
  <c r="H523" i="20"/>
  <c r="H525" i="20"/>
  <c r="H524" i="20"/>
  <c r="G518" i="20"/>
  <c r="G520" i="20"/>
  <c r="G519" i="20"/>
  <c r="H518" i="20"/>
  <c r="H520" i="20"/>
  <c r="H519" i="20"/>
  <c r="G513" i="20"/>
  <c r="G515" i="20"/>
  <c r="G514" i="20"/>
  <c r="H513" i="20"/>
  <c r="H515" i="20"/>
  <c r="H514" i="20"/>
  <c r="G508" i="20"/>
  <c r="G510" i="20"/>
  <c r="G509" i="20"/>
  <c r="H508" i="20"/>
  <c r="H510" i="20"/>
  <c r="H509" i="20"/>
  <c r="G503" i="20"/>
  <c r="G505" i="20"/>
  <c r="G504" i="20"/>
  <c r="H503" i="20"/>
  <c r="H505" i="20"/>
  <c r="H504" i="20"/>
  <c r="G498" i="20"/>
  <c r="G500" i="20"/>
  <c r="G499" i="20"/>
  <c r="H498" i="20"/>
  <c r="H500" i="20"/>
  <c r="H499" i="20"/>
  <c r="G493" i="20"/>
  <c r="G495" i="20"/>
  <c r="G494" i="20"/>
  <c r="H493" i="20"/>
  <c r="H495" i="20"/>
  <c r="H494" i="20"/>
  <c r="G488" i="20"/>
  <c r="G490" i="20"/>
  <c r="G489" i="20"/>
  <c r="H488" i="20"/>
  <c r="H490" i="20"/>
  <c r="H489" i="20"/>
  <c r="G483" i="20"/>
  <c r="G485" i="20"/>
  <c r="G484" i="20"/>
  <c r="H483" i="20"/>
  <c r="H485" i="20"/>
  <c r="H484" i="20"/>
  <c r="G478" i="20"/>
  <c r="G480" i="20"/>
  <c r="G479" i="20"/>
  <c r="H478" i="20"/>
  <c r="H480" i="20"/>
  <c r="H479" i="20"/>
  <c r="H475" i="20"/>
  <c r="G475" i="20"/>
  <c r="P474" i="20"/>
  <c r="H474" i="20"/>
  <c r="G474" i="20"/>
  <c r="G473" i="20"/>
  <c r="H473" i="20"/>
  <c r="G468" i="20"/>
  <c r="G470" i="20"/>
  <c r="G469" i="20"/>
  <c r="G463" i="20"/>
  <c r="G465" i="20"/>
  <c r="G464" i="20"/>
  <c r="G458" i="20"/>
  <c r="G460" i="20"/>
  <c r="G459" i="20"/>
  <c r="H470" i="20"/>
  <c r="G453" i="20"/>
  <c r="G455" i="20"/>
  <c r="G454" i="20"/>
  <c r="H469" i="20"/>
  <c r="G448" i="20"/>
  <c r="G450" i="20"/>
  <c r="G449" i="20"/>
  <c r="H468" i="20"/>
  <c r="G443" i="20"/>
  <c r="G445" i="20"/>
  <c r="G444" i="20"/>
  <c r="G438" i="20"/>
  <c r="G440" i="20"/>
  <c r="G439" i="20"/>
  <c r="G433" i="20"/>
  <c r="G435" i="20"/>
  <c r="G434" i="20"/>
  <c r="H465" i="20"/>
  <c r="G428" i="20"/>
  <c r="G430" i="20"/>
  <c r="G429" i="20"/>
  <c r="H464" i="20"/>
  <c r="G423" i="20"/>
  <c r="G425" i="20"/>
  <c r="G424" i="20"/>
  <c r="H463" i="20"/>
  <c r="G418" i="20"/>
  <c r="G420" i="20"/>
  <c r="G419" i="20"/>
  <c r="G413" i="20"/>
  <c r="G415" i="20"/>
  <c r="G414" i="20"/>
  <c r="G408" i="20"/>
  <c r="G410" i="20"/>
  <c r="G409" i="20"/>
  <c r="H460" i="20"/>
  <c r="G403" i="20"/>
  <c r="G405" i="20"/>
  <c r="G404" i="20"/>
  <c r="H459" i="20"/>
  <c r="G398" i="20"/>
  <c r="G400" i="20"/>
  <c r="G399" i="20"/>
  <c r="H458" i="20"/>
  <c r="G393" i="20"/>
  <c r="G395" i="20"/>
  <c r="G394" i="20"/>
  <c r="G388" i="20"/>
  <c r="G390" i="20"/>
  <c r="G389" i="20"/>
  <c r="G383" i="20"/>
  <c r="G385" i="20"/>
  <c r="G384" i="20"/>
  <c r="H455" i="20"/>
  <c r="H454" i="20"/>
  <c r="H453" i="20"/>
  <c r="H450" i="20"/>
  <c r="H449" i="20"/>
  <c r="H448" i="20"/>
  <c r="H445" i="20"/>
  <c r="H444" i="20"/>
  <c r="H443" i="20"/>
  <c r="H440" i="20"/>
  <c r="H439" i="20"/>
  <c r="H438" i="20"/>
  <c r="H435" i="20"/>
  <c r="H434" i="20"/>
  <c r="H433" i="20"/>
  <c r="H430" i="20"/>
  <c r="H429" i="20"/>
  <c r="H428" i="20"/>
  <c r="H425" i="20"/>
  <c r="H424" i="20"/>
  <c r="H423" i="20"/>
  <c r="H420" i="20"/>
  <c r="H419" i="20"/>
  <c r="H418" i="20"/>
  <c r="H415" i="20"/>
  <c r="H414" i="20"/>
  <c r="H413" i="20"/>
  <c r="H410" i="20"/>
  <c r="H409" i="20"/>
  <c r="H408" i="20"/>
  <c r="H405" i="20"/>
  <c r="H404" i="20"/>
  <c r="H403" i="20"/>
  <c r="H400" i="20"/>
  <c r="H399" i="20"/>
  <c r="H398" i="20"/>
  <c r="H395" i="20"/>
  <c r="H394" i="20"/>
  <c r="H393" i="20"/>
  <c r="H390" i="20"/>
  <c r="H389" i="20"/>
  <c r="H388" i="20"/>
  <c r="H385" i="20"/>
  <c r="H384" i="20"/>
  <c r="H383" i="20"/>
  <c r="H380" i="20"/>
  <c r="G380" i="20"/>
  <c r="P379" i="20"/>
  <c r="H379" i="20"/>
  <c r="G379" i="20"/>
  <c r="G378" i="20"/>
  <c r="H378" i="20"/>
  <c r="G373" i="20"/>
  <c r="G375" i="20"/>
  <c r="G374" i="20"/>
  <c r="H373" i="20"/>
  <c r="H375" i="20"/>
  <c r="H374" i="20"/>
  <c r="G368" i="20"/>
  <c r="G370" i="20"/>
  <c r="G369" i="20"/>
  <c r="H368" i="20"/>
  <c r="H370" i="20"/>
  <c r="H369" i="20"/>
  <c r="G363" i="20"/>
  <c r="G365" i="20"/>
  <c r="G364" i="20"/>
  <c r="H363" i="20"/>
  <c r="H365" i="20"/>
  <c r="H364" i="20"/>
  <c r="G358" i="20"/>
  <c r="G360" i="20"/>
  <c r="G359" i="20"/>
  <c r="H358" i="20"/>
  <c r="H360" i="20"/>
  <c r="H359" i="20"/>
  <c r="G353" i="20"/>
  <c r="G355" i="20"/>
  <c r="G354" i="20"/>
  <c r="H353" i="20"/>
  <c r="H355" i="20"/>
  <c r="H354" i="20"/>
  <c r="G348" i="20"/>
  <c r="G350" i="20"/>
  <c r="G349" i="20"/>
  <c r="H348" i="20"/>
  <c r="H350" i="20"/>
  <c r="H349" i="20"/>
  <c r="G343" i="20"/>
  <c r="G345" i="20"/>
  <c r="G344" i="20"/>
  <c r="H343" i="20"/>
  <c r="H345" i="20"/>
  <c r="H344" i="20"/>
  <c r="G338" i="20"/>
  <c r="G340" i="20"/>
  <c r="G339" i="20"/>
  <c r="H338" i="20"/>
  <c r="H340" i="20"/>
  <c r="H339" i="20"/>
  <c r="G333" i="20"/>
  <c r="G335" i="20"/>
  <c r="G334" i="20"/>
  <c r="H333" i="20"/>
  <c r="H335" i="20"/>
  <c r="H334" i="20"/>
  <c r="G328" i="20"/>
  <c r="G330" i="20"/>
  <c r="G329" i="20"/>
  <c r="H328" i="20"/>
  <c r="H330" i="20"/>
  <c r="H329" i="20"/>
  <c r="G323" i="20"/>
  <c r="G325" i="20"/>
  <c r="G324" i="20"/>
  <c r="H323" i="20"/>
  <c r="H325" i="20"/>
  <c r="H324" i="20"/>
  <c r="G318" i="20"/>
  <c r="G320" i="20"/>
  <c r="G319" i="20"/>
  <c r="H318" i="20"/>
  <c r="H320" i="20"/>
  <c r="H319" i="20"/>
  <c r="G313" i="20"/>
  <c r="G315" i="20"/>
  <c r="G314" i="20"/>
  <c r="H313" i="20"/>
  <c r="H315" i="20"/>
  <c r="H314" i="20"/>
  <c r="G308" i="20"/>
  <c r="G310" i="20"/>
  <c r="G309" i="20"/>
  <c r="H308" i="20"/>
  <c r="H310" i="20"/>
  <c r="H309" i="20"/>
  <c r="G303" i="20"/>
  <c r="G305" i="20"/>
  <c r="G304" i="20"/>
  <c r="H303" i="20"/>
  <c r="H305" i="20"/>
  <c r="H304" i="20"/>
  <c r="G298" i="20"/>
  <c r="G300" i="20"/>
  <c r="G299" i="20"/>
  <c r="H298" i="20"/>
  <c r="H300" i="20"/>
  <c r="H299" i="20"/>
  <c r="G293" i="20"/>
  <c r="G295" i="20"/>
  <c r="G294" i="20"/>
  <c r="H293" i="20"/>
  <c r="H295" i="20"/>
  <c r="H294" i="20"/>
  <c r="G288" i="20"/>
  <c r="G290" i="20"/>
  <c r="G289" i="20"/>
  <c r="H288" i="20"/>
  <c r="H290" i="20"/>
  <c r="H289" i="20"/>
  <c r="H285" i="20"/>
  <c r="G285" i="20"/>
  <c r="P284" i="20"/>
  <c r="H284" i="20"/>
  <c r="G284" i="20"/>
  <c r="G283" i="20"/>
  <c r="H283" i="20"/>
  <c r="G278" i="20"/>
  <c r="G280" i="20"/>
  <c r="G279" i="20"/>
  <c r="H278" i="20"/>
  <c r="H280" i="20"/>
  <c r="H279" i="20"/>
  <c r="G273" i="20"/>
  <c r="G275" i="20"/>
  <c r="G274" i="20"/>
  <c r="H273" i="20"/>
  <c r="H275" i="20"/>
  <c r="H274" i="20"/>
  <c r="G268" i="20"/>
  <c r="G270" i="20"/>
  <c r="G269" i="20"/>
  <c r="H268" i="20"/>
  <c r="H270" i="20"/>
  <c r="H269" i="20"/>
  <c r="G263" i="20"/>
  <c r="G265" i="20"/>
  <c r="G264" i="20"/>
  <c r="H263" i="20"/>
  <c r="H265" i="20"/>
  <c r="H264" i="20"/>
  <c r="G258" i="20"/>
  <c r="G260" i="20"/>
  <c r="G259" i="20"/>
  <c r="H258" i="20"/>
  <c r="H260" i="20"/>
  <c r="H259" i="20"/>
  <c r="G253" i="20"/>
  <c r="G255" i="20"/>
  <c r="G254" i="20"/>
  <c r="H253" i="20"/>
  <c r="H255" i="20"/>
  <c r="H254" i="20"/>
  <c r="G248" i="20"/>
  <c r="G250" i="20"/>
  <c r="G249" i="20"/>
  <c r="H248" i="20"/>
  <c r="H250" i="20"/>
  <c r="H249" i="20"/>
  <c r="G243" i="20"/>
  <c r="G245" i="20"/>
  <c r="G244" i="20"/>
  <c r="H243" i="20"/>
  <c r="H245" i="20"/>
  <c r="H244" i="20"/>
  <c r="G238" i="20"/>
  <c r="G240" i="20"/>
  <c r="G239" i="20"/>
  <c r="H238" i="20"/>
  <c r="H240" i="20"/>
  <c r="H239" i="20"/>
  <c r="G233" i="20"/>
  <c r="G235" i="20"/>
  <c r="G234" i="20"/>
  <c r="H233" i="20"/>
  <c r="H235" i="20"/>
  <c r="H234" i="20"/>
  <c r="G228" i="20"/>
  <c r="G230" i="20"/>
  <c r="G229" i="20"/>
  <c r="H228" i="20"/>
  <c r="H230" i="20"/>
  <c r="H229" i="20"/>
  <c r="G223" i="20"/>
  <c r="G225" i="20"/>
  <c r="G224" i="20"/>
  <c r="H223" i="20"/>
  <c r="H225" i="20"/>
  <c r="H224" i="20"/>
  <c r="G218" i="20"/>
  <c r="G220" i="20"/>
  <c r="G219" i="20"/>
  <c r="H218" i="20"/>
  <c r="H220" i="20"/>
  <c r="H219" i="20"/>
  <c r="G213" i="20"/>
  <c r="G215" i="20"/>
  <c r="G214" i="20"/>
  <c r="H213" i="20"/>
  <c r="H215" i="20"/>
  <c r="H214" i="20"/>
  <c r="G208" i="20"/>
  <c r="G210" i="20"/>
  <c r="G209" i="20"/>
  <c r="H208" i="20"/>
  <c r="H210" i="20"/>
  <c r="H209" i="20"/>
  <c r="G203" i="20"/>
  <c r="G205" i="20"/>
  <c r="G204" i="20"/>
  <c r="H203" i="20"/>
  <c r="H205" i="20"/>
  <c r="H204" i="20"/>
  <c r="G198" i="20"/>
  <c r="G200" i="20"/>
  <c r="G199" i="20"/>
  <c r="H198" i="20"/>
  <c r="H200" i="20"/>
  <c r="H199" i="20"/>
  <c r="G193" i="20"/>
  <c r="G195" i="20"/>
  <c r="G194" i="20"/>
  <c r="H193" i="20"/>
  <c r="H195" i="20"/>
  <c r="H194" i="20"/>
  <c r="G3" i="20"/>
  <c r="G4" i="20"/>
  <c r="G5" i="20"/>
  <c r="H3" i="20"/>
  <c r="H4" i="20"/>
  <c r="H5" i="20"/>
  <c r="M75" i="20"/>
  <c r="G8" i="20"/>
  <c r="G9" i="20"/>
  <c r="G10" i="20"/>
  <c r="H8" i="20"/>
  <c r="H9" i="20"/>
  <c r="H10" i="20"/>
  <c r="M76" i="20"/>
  <c r="G13" i="20"/>
  <c r="G14" i="20"/>
  <c r="G15" i="20"/>
  <c r="H13" i="20"/>
  <c r="H14" i="20"/>
  <c r="H15" i="20"/>
  <c r="M77" i="20"/>
  <c r="G18" i="20"/>
  <c r="G19" i="20"/>
  <c r="G20" i="20"/>
  <c r="H18" i="20"/>
  <c r="H19" i="20"/>
  <c r="H20" i="20"/>
  <c r="M78" i="20"/>
  <c r="N75" i="20"/>
  <c r="O75" i="20"/>
  <c r="P75" i="20"/>
  <c r="Q75" i="20"/>
  <c r="R75" i="20"/>
  <c r="N76" i="20"/>
  <c r="O76" i="20"/>
  <c r="P76" i="20"/>
  <c r="Q76" i="20"/>
  <c r="R76" i="20"/>
  <c r="N77" i="20"/>
  <c r="O77" i="20"/>
  <c r="P77" i="20"/>
  <c r="Q77" i="20"/>
  <c r="R77" i="20"/>
  <c r="N78" i="20"/>
  <c r="O78" i="20"/>
  <c r="P78" i="20"/>
  <c r="Q78" i="20"/>
  <c r="R78" i="20"/>
  <c r="G23" i="20"/>
  <c r="G24" i="20"/>
  <c r="G25" i="20"/>
  <c r="H23" i="20"/>
  <c r="H24" i="20"/>
  <c r="H25" i="20"/>
  <c r="M79" i="20"/>
  <c r="N79" i="20"/>
  <c r="O79" i="20"/>
  <c r="P79" i="20"/>
  <c r="Q79" i="20"/>
  <c r="R79" i="20"/>
  <c r="G28" i="20"/>
  <c r="G29" i="20"/>
  <c r="G30" i="20"/>
  <c r="H28" i="20"/>
  <c r="H29" i="20"/>
  <c r="H30" i="20"/>
  <c r="M80" i="20"/>
  <c r="N80" i="20"/>
  <c r="O80" i="20"/>
  <c r="P80" i="20"/>
  <c r="Q80" i="20"/>
  <c r="R80" i="20"/>
  <c r="G33" i="20"/>
  <c r="G34" i="20"/>
  <c r="G35" i="20"/>
  <c r="H33" i="20"/>
  <c r="H34" i="20"/>
  <c r="H35" i="20"/>
  <c r="M81" i="20"/>
  <c r="N81" i="20"/>
  <c r="O81" i="20"/>
  <c r="P81" i="20"/>
  <c r="Q81" i="20"/>
  <c r="R81" i="20"/>
  <c r="G38" i="20"/>
  <c r="G39" i="20"/>
  <c r="G40" i="20"/>
  <c r="H38" i="20"/>
  <c r="H39" i="20"/>
  <c r="H40" i="20"/>
  <c r="M82" i="20"/>
  <c r="N82" i="20"/>
  <c r="O82" i="20"/>
  <c r="P82" i="20"/>
  <c r="Q82" i="20"/>
  <c r="R82" i="20"/>
  <c r="G43" i="20"/>
  <c r="G44" i="20"/>
  <c r="G45" i="20"/>
  <c r="H43" i="20"/>
  <c r="H44" i="20"/>
  <c r="H45" i="20"/>
  <c r="M83" i="20"/>
  <c r="N83" i="20"/>
  <c r="O83" i="20"/>
  <c r="P83" i="20"/>
  <c r="Q83" i="20"/>
  <c r="R83" i="20"/>
  <c r="G48" i="20"/>
  <c r="G49" i="20"/>
  <c r="G50" i="20"/>
  <c r="H48" i="20"/>
  <c r="H49" i="20"/>
  <c r="H50" i="20"/>
  <c r="M84" i="20"/>
  <c r="N84" i="20"/>
  <c r="O84" i="20"/>
  <c r="P84" i="20"/>
  <c r="Q84" i="20"/>
  <c r="R84" i="20"/>
  <c r="G53" i="20"/>
  <c r="G54" i="20"/>
  <c r="G55" i="20"/>
  <c r="H53" i="20"/>
  <c r="H54" i="20"/>
  <c r="H55" i="20"/>
  <c r="M85" i="20"/>
  <c r="N85" i="20"/>
  <c r="O85" i="20"/>
  <c r="P85" i="20"/>
  <c r="Q85" i="20"/>
  <c r="R85" i="20"/>
  <c r="G58" i="20"/>
  <c r="G59" i="20"/>
  <c r="G60" i="20"/>
  <c r="H58" i="20"/>
  <c r="H59" i="20"/>
  <c r="H60" i="20"/>
  <c r="M86" i="20"/>
  <c r="N86" i="20"/>
  <c r="O86" i="20"/>
  <c r="P86" i="20"/>
  <c r="Q86" i="20"/>
  <c r="R86" i="20"/>
  <c r="G63" i="20"/>
  <c r="G64" i="20"/>
  <c r="G65" i="20"/>
  <c r="H63" i="20"/>
  <c r="H64" i="20"/>
  <c r="H65" i="20"/>
  <c r="M87" i="20"/>
  <c r="N87" i="20"/>
  <c r="O87" i="20"/>
  <c r="P87" i="20"/>
  <c r="Q87" i="20"/>
  <c r="R87" i="20"/>
  <c r="G68" i="20"/>
  <c r="G69" i="20"/>
  <c r="G70" i="20"/>
  <c r="H68" i="20"/>
  <c r="H69" i="20"/>
  <c r="H70" i="20"/>
  <c r="M88" i="20"/>
  <c r="N88" i="20"/>
  <c r="O88" i="20"/>
  <c r="P88" i="20"/>
  <c r="Q88" i="20"/>
  <c r="R88" i="20"/>
  <c r="G73" i="20"/>
  <c r="G74" i="20"/>
  <c r="G75" i="20"/>
  <c r="H73" i="20"/>
  <c r="H74" i="20"/>
  <c r="H75" i="20"/>
  <c r="M89" i="20"/>
  <c r="N89" i="20"/>
  <c r="O89" i="20"/>
  <c r="P89" i="20"/>
  <c r="Q89" i="20"/>
  <c r="R89" i="20"/>
  <c r="G78" i="20"/>
  <c r="G79" i="20"/>
  <c r="G80" i="20"/>
  <c r="H78" i="20"/>
  <c r="H79" i="20"/>
  <c r="H80" i="20"/>
  <c r="M90" i="20"/>
  <c r="N90" i="20"/>
  <c r="O90" i="20"/>
  <c r="P90" i="20"/>
  <c r="Q90" i="20"/>
  <c r="R90" i="20"/>
  <c r="G83" i="20"/>
  <c r="G84" i="20"/>
  <c r="G85" i="20"/>
  <c r="H83" i="20"/>
  <c r="H84" i="20"/>
  <c r="H85" i="20"/>
  <c r="M91" i="20"/>
  <c r="N91" i="20"/>
  <c r="O91" i="20"/>
  <c r="P91" i="20"/>
  <c r="Q91" i="20"/>
  <c r="R91" i="20"/>
  <c r="G88" i="20"/>
  <c r="G89" i="20"/>
  <c r="G90" i="20"/>
  <c r="H88" i="20"/>
  <c r="H89" i="20"/>
  <c r="H90" i="20"/>
  <c r="M92" i="20"/>
  <c r="N92" i="20"/>
  <c r="O92" i="20"/>
  <c r="P92" i="20"/>
  <c r="Q92" i="20"/>
  <c r="R92" i="20"/>
  <c r="G93" i="20"/>
  <c r="G94" i="20"/>
  <c r="G95" i="20"/>
  <c r="H93" i="20"/>
  <c r="H94" i="20"/>
  <c r="H95" i="20"/>
  <c r="M93" i="20"/>
  <c r="N93" i="20"/>
  <c r="O93" i="20"/>
  <c r="P93" i="20"/>
  <c r="Q93" i="20"/>
  <c r="R93" i="20"/>
  <c r="J3" i="20"/>
  <c r="S75" i="20"/>
  <c r="J8" i="20"/>
  <c r="S76" i="20"/>
  <c r="J13" i="20"/>
  <c r="S77" i="20"/>
  <c r="J18" i="20"/>
  <c r="S78" i="20"/>
  <c r="J23" i="20"/>
  <c r="S79" i="20"/>
  <c r="J28" i="20"/>
  <c r="S80" i="20"/>
  <c r="J33" i="20"/>
  <c r="S81" i="20"/>
  <c r="J38" i="20"/>
  <c r="S82" i="20"/>
  <c r="J43" i="20"/>
  <c r="S83" i="20"/>
  <c r="J48" i="20"/>
  <c r="S84" i="20"/>
  <c r="J53" i="20"/>
  <c r="S85" i="20"/>
  <c r="J58" i="20"/>
  <c r="S86" i="20"/>
  <c r="J63" i="20"/>
  <c r="S87" i="20"/>
  <c r="J68" i="20"/>
  <c r="S88" i="20"/>
  <c r="J73" i="20"/>
  <c r="S89" i="20"/>
  <c r="J78" i="20"/>
  <c r="S90" i="20"/>
  <c r="J83" i="20"/>
  <c r="S91" i="20"/>
  <c r="J88" i="20"/>
  <c r="S92" i="20"/>
  <c r="J93" i="20"/>
  <c r="S93" i="20"/>
  <c r="C90" i="20" a="1"/>
  <c r="C94" i="20"/>
  <c r="C93" i="20"/>
  <c r="C95" i="20"/>
  <c r="B94" i="20"/>
  <c r="F99" i="20"/>
  <c r="B95" i="20"/>
  <c r="F100" i="20"/>
  <c r="B93" i="20"/>
  <c r="F98" i="20"/>
  <c r="C91" i="20"/>
  <c r="C90" i="20"/>
  <c r="C92" i="20"/>
  <c r="B91" i="20"/>
  <c r="E99" i="20"/>
  <c r="B92" i="20"/>
  <c r="E100" i="20"/>
  <c r="B90" i="20"/>
  <c r="E98" i="20"/>
  <c r="F188" i="20"/>
  <c r="F103" i="20"/>
  <c r="F108" i="20"/>
  <c r="F113" i="20"/>
  <c r="F118" i="20"/>
  <c r="F123" i="20"/>
  <c r="F128" i="20"/>
  <c r="F133" i="20"/>
  <c r="F138" i="20"/>
  <c r="F143" i="20"/>
  <c r="F148" i="20"/>
  <c r="F153" i="20"/>
  <c r="F158" i="20"/>
  <c r="F163" i="20"/>
  <c r="F168" i="20"/>
  <c r="F173" i="20"/>
  <c r="F178" i="20"/>
  <c r="F183" i="20"/>
  <c r="F189" i="20"/>
  <c r="F104" i="20"/>
  <c r="F109" i="20"/>
  <c r="F114" i="20"/>
  <c r="F119" i="20"/>
  <c r="F124" i="20"/>
  <c r="F129" i="20"/>
  <c r="F134" i="20"/>
  <c r="F139" i="20"/>
  <c r="F144" i="20"/>
  <c r="F149" i="20"/>
  <c r="F154" i="20"/>
  <c r="F159" i="20"/>
  <c r="F164" i="20"/>
  <c r="F169" i="20"/>
  <c r="F174" i="20"/>
  <c r="F179" i="20"/>
  <c r="F184" i="20"/>
  <c r="F190" i="20"/>
  <c r="F105" i="20"/>
  <c r="F110" i="20"/>
  <c r="F115" i="20"/>
  <c r="F120" i="20"/>
  <c r="F125" i="20"/>
  <c r="F130" i="20"/>
  <c r="F135" i="20"/>
  <c r="F140" i="20"/>
  <c r="F145" i="20"/>
  <c r="F150" i="20"/>
  <c r="F155" i="20"/>
  <c r="F160" i="20"/>
  <c r="F165" i="20"/>
  <c r="F170" i="20"/>
  <c r="F175" i="20"/>
  <c r="F180" i="20"/>
  <c r="F185" i="20"/>
  <c r="S190" i="20"/>
  <c r="R190" i="20"/>
  <c r="Q190" i="20"/>
  <c r="P190" i="20"/>
  <c r="H190" i="20"/>
  <c r="G190" i="20"/>
  <c r="E190" i="20"/>
  <c r="A190" i="20"/>
  <c r="E188" i="20"/>
  <c r="E103" i="20"/>
  <c r="E108" i="20"/>
  <c r="E113" i="20"/>
  <c r="E118" i="20"/>
  <c r="E123" i="20"/>
  <c r="E128" i="20"/>
  <c r="E133" i="20"/>
  <c r="E138" i="20"/>
  <c r="E143" i="20"/>
  <c r="E148" i="20"/>
  <c r="E153" i="20"/>
  <c r="E158" i="20"/>
  <c r="E163" i="20"/>
  <c r="E168" i="20"/>
  <c r="E173" i="20"/>
  <c r="E178" i="20"/>
  <c r="E183" i="20"/>
  <c r="E189" i="20"/>
  <c r="E104" i="20"/>
  <c r="E109" i="20"/>
  <c r="E114" i="20"/>
  <c r="E119" i="20"/>
  <c r="E124" i="20"/>
  <c r="E129" i="20"/>
  <c r="E134" i="20"/>
  <c r="E139" i="20"/>
  <c r="E144" i="20"/>
  <c r="E149" i="20"/>
  <c r="E154" i="20"/>
  <c r="E159" i="20"/>
  <c r="E164" i="20"/>
  <c r="E169" i="20"/>
  <c r="E174" i="20"/>
  <c r="E179" i="20"/>
  <c r="E184" i="20"/>
  <c r="E105" i="20"/>
  <c r="E110" i="20"/>
  <c r="E115" i="20"/>
  <c r="E120" i="20"/>
  <c r="E125" i="20"/>
  <c r="E130" i="20"/>
  <c r="E135" i="20"/>
  <c r="E140" i="20"/>
  <c r="E145" i="20"/>
  <c r="E150" i="20"/>
  <c r="E155" i="20"/>
  <c r="E160" i="20"/>
  <c r="E165" i="20"/>
  <c r="E170" i="20"/>
  <c r="E175" i="20"/>
  <c r="E180" i="20"/>
  <c r="E185" i="20"/>
  <c r="S189" i="20"/>
  <c r="P189" i="20"/>
  <c r="O189" i="20"/>
  <c r="N189" i="20"/>
  <c r="M189" i="20"/>
  <c r="H189" i="20"/>
  <c r="G189" i="20"/>
  <c r="A189" i="20"/>
  <c r="G188" i="20"/>
  <c r="H188" i="20"/>
  <c r="J188" i="20"/>
  <c r="S188" i="20"/>
  <c r="R188" i="20"/>
  <c r="Q188" i="20"/>
  <c r="P188" i="20"/>
  <c r="O188" i="20"/>
  <c r="N188" i="20"/>
  <c r="M188" i="20"/>
  <c r="A188" i="20"/>
  <c r="G183" i="20"/>
  <c r="G185" i="20"/>
  <c r="G184" i="20"/>
  <c r="H183" i="20"/>
  <c r="H185" i="20"/>
  <c r="H184" i="20"/>
  <c r="R187" i="20"/>
  <c r="Q187" i="20"/>
  <c r="P187" i="20"/>
  <c r="O187" i="20"/>
  <c r="N187" i="20"/>
  <c r="M187" i="20"/>
  <c r="A187" i="20"/>
  <c r="G178" i="20"/>
  <c r="G180" i="20"/>
  <c r="G179" i="20"/>
  <c r="H178" i="20"/>
  <c r="H180" i="20"/>
  <c r="H179" i="20"/>
  <c r="R186" i="20"/>
  <c r="Q186" i="20"/>
  <c r="P186" i="20"/>
  <c r="O186" i="20"/>
  <c r="N186" i="20"/>
  <c r="M186" i="20"/>
  <c r="A186" i="20"/>
  <c r="G173" i="20"/>
  <c r="G175" i="20"/>
  <c r="G174" i="20"/>
  <c r="H173" i="20"/>
  <c r="H175" i="20"/>
  <c r="H174" i="20"/>
  <c r="R185" i="20"/>
  <c r="Q185" i="20"/>
  <c r="P185" i="20"/>
  <c r="O185" i="20"/>
  <c r="N185" i="20"/>
  <c r="M185" i="20"/>
  <c r="A185" i="20"/>
  <c r="G168" i="20"/>
  <c r="G170" i="20"/>
  <c r="G169" i="20"/>
  <c r="H168" i="20"/>
  <c r="H170" i="20"/>
  <c r="H169" i="20"/>
  <c r="R184" i="20"/>
  <c r="Q184" i="20"/>
  <c r="P184" i="20"/>
  <c r="O184" i="20"/>
  <c r="N184" i="20"/>
  <c r="M184" i="20"/>
  <c r="G163" i="20"/>
  <c r="G165" i="20"/>
  <c r="G164" i="20"/>
  <c r="H163" i="20"/>
  <c r="H165" i="20"/>
  <c r="H164" i="20"/>
  <c r="R183" i="20"/>
  <c r="Q183" i="20"/>
  <c r="P183" i="20"/>
  <c r="O183" i="20"/>
  <c r="N183" i="20"/>
  <c r="M183" i="20"/>
  <c r="G158" i="20"/>
  <c r="G160" i="20"/>
  <c r="G159" i="20"/>
  <c r="H158" i="20"/>
  <c r="H160" i="20"/>
  <c r="H159" i="20"/>
  <c r="R182" i="20"/>
  <c r="Q182" i="20"/>
  <c r="P182" i="20"/>
  <c r="O182" i="20"/>
  <c r="N182" i="20"/>
  <c r="M182" i="20"/>
  <c r="G153" i="20"/>
  <c r="G155" i="20"/>
  <c r="G154" i="20"/>
  <c r="H153" i="20"/>
  <c r="H155" i="20"/>
  <c r="H154" i="20"/>
  <c r="R181" i="20"/>
  <c r="Q181" i="20"/>
  <c r="P181" i="20"/>
  <c r="O181" i="20"/>
  <c r="N181" i="20"/>
  <c r="M181" i="20"/>
  <c r="G148" i="20"/>
  <c r="G150" i="20"/>
  <c r="G149" i="20"/>
  <c r="H148" i="20"/>
  <c r="H150" i="20"/>
  <c r="H149" i="20"/>
  <c r="R180" i="20"/>
  <c r="Q180" i="20"/>
  <c r="P180" i="20"/>
  <c r="O180" i="20"/>
  <c r="N180" i="20"/>
  <c r="M180" i="20"/>
  <c r="G143" i="20"/>
  <c r="G145" i="20"/>
  <c r="G144" i="20"/>
  <c r="H143" i="20"/>
  <c r="H145" i="20"/>
  <c r="H144" i="20"/>
  <c r="R179" i="20"/>
  <c r="Q179" i="20"/>
  <c r="P179" i="20"/>
  <c r="O179" i="20"/>
  <c r="N179" i="20"/>
  <c r="M179" i="20"/>
  <c r="G138" i="20"/>
  <c r="G140" i="20"/>
  <c r="G139" i="20"/>
  <c r="H138" i="20"/>
  <c r="H140" i="20"/>
  <c r="H139" i="20"/>
  <c r="R178" i="20"/>
  <c r="Q178" i="20"/>
  <c r="P178" i="20"/>
  <c r="O178" i="20"/>
  <c r="N178" i="20"/>
  <c r="M178" i="20"/>
  <c r="G133" i="20"/>
  <c r="G135" i="20"/>
  <c r="G134" i="20"/>
  <c r="H133" i="20"/>
  <c r="H135" i="20"/>
  <c r="H134" i="20"/>
  <c r="R177" i="20"/>
  <c r="Q177" i="20"/>
  <c r="P177" i="20"/>
  <c r="O177" i="20"/>
  <c r="N177" i="20"/>
  <c r="M177" i="20"/>
  <c r="G128" i="20"/>
  <c r="G130" i="20"/>
  <c r="G129" i="20"/>
  <c r="H128" i="20"/>
  <c r="H130" i="20"/>
  <c r="H129" i="20"/>
  <c r="R176" i="20"/>
  <c r="Q176" i="20"/>
  <c r="P176" i="20"/>
  <c r="O176" i="20"/>
  <c r="N176" i="20"/>
  <c r="M176" i="20"/>
  <c r="G123" i="20"/>
  <c r="G125" i="20"/>
  <c r="G124" i="20"/>
  <c r="H123" i="20"/>
  <c r="H125" i="20"/>
  <c r="H124" i="20"/>
  <c r="R175" i="20"/>
  <c r="Q175" i="20"/>
  <c r="P175" i="20"/>
  <c r="O175" i="20"/>
  <c r="N175" i="20"/>
  <c r="M175" i="20"/>
  <c r="G118" i="20"/>
  <c r="G120" i="20"/>
  <c r="G119" i="20"/>
  <c r="H118" i="20"/>
  <c r="H120" i="20"/>
  <c r="H119" i="20"/>
  <c r="R174" i="20"/>
  <c r="Q174" i="20"/>
  <c r="P174" i="20"/>
  <c r="O174" i="20"/>
  <c r="N174" i="20"/>
  <c r="M174" i="20"/>
  <c r="G113" i="20"/>
  <c r="G115" i="20"/>
  <c r="G114" i="20"/>
  <c r="H113" i="20"/>
  <c r="H115" i="20"/>
  <c r="H114" i="20"/>
  <c r="R173" i="20"/>
  <c r="Q173" i="20"/>
  <c r="P173" i="20"/>
  <c r="O173" i="20"/>
  <c r="N173" i="20"/>
  <c r="M173" i="20"/>
  <c r="G108" i="20"/>
  <c r="G110" i="20"/>
  <c r="G109" i="20"/>
  <c r="H108" i="20"/>
  <c r="H110" i="20"/>
  <c r="H109" i="20"/>
  <c r="R172" i="20"/>
  <c r="Q172" i="20"/>
  <c r="P172" i="20"/>
  <c r="O172" i="20"/>
  <c r="N172" i="20"/>
  <c r="M172" i="20"/>
  <c r="G103" i="20"/>
  <c r="G105" i="20"/>
  <c r="G104" i="20"/>
  <c r="H103" i="20"/>
  <c r="H105" i="20"/>
  <c r="H104" i="20"/>
  <c r="R171" i="20"/>
  <c r="Q171" i="20"/>
  <c r="P171" i="20"/>
  <c r="O171" i="20"/>
  <c r="N171" i="20"/>
  <c r="M171" i="20"/>
  <c r="G98" i="20"/>
  <c r="G100" i="20"/>
  <c r="G99" i="20"/>
  <c r="H98" i="20"/>
  <c r="H100" i="20"/>
  <c r="H99" i="20"/>
  <c r="R170" i="20"/>
  <c r="Q170" i="20"/>
  <c r="P170" i="20"/>
  <c r="O170" i="20"/>
  <c r="N170" i="20"/>
  <c r="M170" i="20"/>
  <c r="F93" i="20"/>
  <c r="F8" i="20"/>
  <c r="F13" i="20"/>
  <c r="F18" i="20"/>
  <c r="F23" i="20"/>
  <c r="F28" i="20"/>
  <c r="F33" i="20"/>
  <c r="F38" i="20"/>
  <c r="F43" i="20"/>
  <c r="F48" i="20"/>
  <c r="F53" i="20"/>
  <c r="F58" i="20"/>
  <c r="F63" i="20"/>
  <c r="F68" i="20"/>
  <c r="F73" i="20"/>
  <c r="F78" i="20"/>
  <c r="F83" i="20"/>
  <c r="F88" i="20"/>
  <c r="F94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F95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E3" i="20"/>
  <c r="E93" i="20"/>
  <c r="E8" i="20"/>
  <c r="E13" i="20"/>
  <c r="E18" i="20"/>
  <c r="E23" i="20"/>
  <c r="E28" i="20"/>
  <c r="E33" i="20"/>
  <c r="E38" i="20"/>
  <c r="E43" i="20"/>
  <c r="E48" i="20"/>
  <c r="E53" i="20"/>
  <c r="E58" i="20"/>
  <c r="E63" i="20"/>
  <c r="E68" i="20"/>
  <c r="E73" i="20"/>
  <c r="E78" i="20"/>
  <c r="E83" i="20"/>
  <c r="E88" i="20"/>
  <c r="E94" i="20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E95" i="20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M94" i="20"/>
  <c r="N94" i="20"/>
  <c r="O94" i="20"/>
  <c r="P95" i="20"/>
  <c r="Q95" i="20"/>
  <c r="R95" i="20"/>
  <c r="S94" i="20"/>
  <c r="S95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" i="20"/>
  <c r="P94" i="20"/>
  <c r="N6" i="10"/>
  <c r="N7" i="10"/>
  <c r="N3" i="10"/>
  <c r="E7" i="6"/>
  <c r="E6" i="6"/>
  <c r="E5" i="6"/>
  <c r="B19" i="1"/>
  <c r="B17" i="1"/>
  <c r="B15" i="1"/>
  <c r="C8" i="10"/>
  <c r="A90" i="20"/>
  <c r="A91" i="20"/>
  <c r="A92" i="20"/>
  <c r="A93" i="20"/>
  <c r="A94" i="20"/>
  <c r="A95" i="20"/>
  <c r="A79" i="20"/>
  <c r="B77" i="20"/>
  <c r="A77" i="20"/>
  <c r="B79" i="20"/>
  <c r="C78" i="20"/>
  <c r="A78" i="20"/>
  <c r="B78" i="20"/>
  <c r="C77" i="20"/>
  <c r="C84" i="20"/>
  <c r="C79" i="20"/>
  <c r="B84" i="20"/>
  <c r="C83" i="20"/>
  <c r="B83" i="20"/>
  <c r="C82" i="20"/>
  <c r="B82" i="20"/>
  <c r="A72" i="20"/>
  <c r="J98" i="20"/>
  <c r="S170" i="20"/>
  <c r="J103" i="20"/>
  <c r="S171" i="20"/>
  <c r="J108" i="20"/>
  <c r="S172" i="20"/>
  <c r="J113" i="20"/>
  <c r="S173" i="20"/>
  <c r="J118" i="20"/>
  <c r="S174" i="20"/>
  <c r="J123" i="20"/>
  <c r="S175" i="20"/>
  <c r="J128" i="20"/>
  <c r="S176" i="20"/>
  <c r="J133" i="20"/>
  <c r="S177" i="20"/>
  <c r="J138" i="20"/>
  <c r="S178" i="20"/>
  <c r="J143" i="20"/>
  <c r="S179" i="20"/>
  <c r="J148" i="20"/>
  <c r="S180" i="20"/>
  <c r="J153" i="20"/>
  <c r="S181" i="20"/>
  <c r="J158" i="20"/>
  <c r="S182" i="20"/>
  <c r="J163" i="20"/>
  <c r="S183" i="20"/>
  <c r="J168" i="20"/>
  <c r="S184" i="20"/>
  <c r="J173" i="20"/>
  <c r="S185" i="20"/>
  <c r="J178" i="20"/>
  <c r="S186" i="20"/>
  <c r="J183" i="20"/>
  <c r="S187" i="20"/>
  <c r="C185" i="20" a="1"/>
  <c r="C187" i="20"/>
  <c r="C190" i="20"/>
  <c r="A174" i="20"/>
  <c r="C186" i="20"/>
  <c r="C189" i="20"/>
  <c r="B172" i="20"/>
  <c r="C185" i="20"/>
  <c r="C188" i="20"/>
  <c r="A172" i="20"/>
  <c r="B174" i="20"/>
  <c r="C173" i="20"/>
  <c r="A173" i="20"/>
  <c r="B173" i="20"/>
  <c r="C172" i="20"/>
  <c r="C179" i="20"/>
  <c r="C174" i="20"/>
  <c r="B179" i="20"/>
  <c r="C178" i="20"/>
  <c r="B178" i="20"/>
  <c r="C177" i="20"/>
  <c r="B177" i="20"/>
  <c r="A167" i="20"/>
  <c r="B188" i="20"/>
  <c r="F193" i="20"/>
  <c r="B189" i="20"/>
  <c r="F194" i="20"/>
  <c r="B190" i="20"/>
  <c r="F195" i="20"/>
  <c r="M265" i="20"/>
  <c r="N265" i="20"/>
  <c r="O265" i="20"/>
  <c r="B185" i="20"/>
  <c r="E193" i="20"/>
  <c r="B186" i="20"/>
  <c r="E194" i="20"/>
  <c r="B187" i="20"/>
  <c r="E195" i="20"/>
  <c r="P265" i="20"/>
  <c r="Q265" i="20"/>
  <c r="R265" i="20"/>
  <c r="F283" i="20"/>
  <c r="F198" i="20"/>
  <c r="F284" i="20"/>
  <c r="F199" i="20"/>
  <c r="F285" i="20"/>
  <c r="F200" i="20"/>
  <c r="M266" i="20"/>
  <c r="N266" i="20"/>
  <c r="O266" i="20"/>
  <c r="E283" i="20"/>
  <c r="E198" i="20"/>
  <c r="E284" i="20"/>
  <c r="E199" i="20"/>
  <c r="E285" i="20"/>
  <c r="E200" i="20"/>
  <c r="P266" i="20"/>
  <c r="Q266" i="20"/>
  <c r="R266" i="20"/>
  <c r="F203" i="20"/>
  <c r="F204" i="20"/>
  <c r="F205" i="20"/>
  <c r="M267" i="20"/>
  <c r="N267" i="20"/>
  <c r="O267" i="20"/>
  <c r="E203" i="20"/>
  <c r="E204" i="20"/>
  <c r="E205" i="20"/>
  <c r="P267" i="20"/>
  <c r="Q267" i="20"/>
  <c r="R267" i="20"/>
  <c r="F208" i="20"/>
  <c r="F209" i="20"/>
  <c r="F210" i="20"/>
  <c r="M268" i="20"/>
  <c r="N268" i="20"/>
  <c r="O268" i="20"/>
  <c r="E208" i="20"/>
  <c r="E209" i="20"/>
  <c r="E210" i="20"/>
  <c r="P268" i="20"/>
  <c r="Q268" i="20"/>
  <c r="R268" i="20"/>
  <c r="F213" i="20"/>
  <c r="F214" i="20"/>
  <c r="F215" i="20"/>
  <c r="M269" i="20"/>
  <c r="N269" i="20"/>
  <c r="O269" i="20"/>
  <c r="E213" i="20"/>
  <c r="E214" i="20"/>
  <c r="E215" i="20"/>
  <c r="P269" i="20"/>
  <c r="Q269" i="20"/>
  <c r="R269" i="20"/>
  <c r="F218" i="20"/>
  <c r="F219" i="20"/>
  <c r="F220" i="20"/>
  <c r="M270" i="20"/>
  <c r="N270" i="20"/>
  <c r="O270" i="20"/>
  <c r="E218" i="20"/>
  <c r="E219" i="20"/>
  <c r="E220" i="20"/>
  <c r="P270" i="20"/>
  <c r="Q270" i="20"/>
  <c r="R270" i="20"/>
  <c r="F223" i="20"/>
  <c r="F224" i="20"/>
  <c r="F225" i="20"/>
  <c r="M271" i="20"/>
  <c r="N271" i="20"/>
  <c r="O271" i="20"/>
  <c r="E223" i="20"/>
  <c r="E224" i="20"/>
  <c r="E225" i="20"/>
  <c r="P271" i="20"/>
  <c r="Q271" i="20"/>
  <c r="R271" i="20"/>
  <c r="F228" i="20"/>
  <c r="F229" i="20"/>
  <c r="F230" i="20"/>
  <c r="M272" i="20"/>
  <c r="N272" i="20"/>
  <c r="O272" i="20"/>
  <c r="E228" i="20"/>
  <c r="E229" i="20"/>
  <c r="E230" i="20"/>
  <c r="P272" i="20"/>
  <c r="Q272" i="20"/>
  <c r="R272" i="20"/>
  <c r="F233" i="20"/>
  <c r="F234" i="20"/>
  <c r="F235" i="20"/>
  <c r="M273" i="20"/>
  <c r="N273" i="20"/>
  <c r="O273" i="20"/>
  <c r="E233" i="20"/>
  <c r="E234" i="20"/>
  <c r="E235" i="20"/>
  <c r="P273" i="20"/>
  <c r="Q273" i="20"/>
  <c r="R273" i="20"/>
  <c r="F238" i="20"/>
  <c r="F239" i="20"/>
  <c r="F240" i="20"/>
  <c r="M274" i="20"/>
  <c r="N274" i="20"/>
  <c r="O274" i="20"/>
  <c r="E238" i="20"/>
  <c r="E239" i="20"/>
  <c r="E240" i="20"/>
  <c r="P274" i="20"/>
  <c r="Q274" i="20"/>
  <c r="R274" i="20"/>
  <c r="F243" i="20"/>
  <c r="F244" i="20"/>
  <c r="F245" i="20"/>
  <c r="M275" i="20"/>
  <c r="N275" i="20"/>
  <c r="O275" i="20"/>
  <c r="E243" i="20"/>
  <c r="E244" i="20"/>
  <c r="E245" i="20"/>
  <c r="P275" i="20"/>
  <c r="Q275" i="20"/>
  <c r="R275" i="20"/>
  <c r="F248" i="20"/>
  <c r="F249" i="20"/>
  <c r="F250" i="20"/>
  <c r="M276" i="20"/>
  <c r="N276" i="20"/>
  <c r="O276" i="20"/>
  <c r="E248" i="20"/>
  <c r="E249" i="20"/>
  <c r="E250" i="20"/>
  <c r="P276" i="20"/>
  <c r="Q276" i="20"/>
  <c r="R276" i="20"/>
  <c r="F253" i="20"/>
  <c r="F254" i="20"/>
  <c r="F255" i="20"/>
  <c r="M277" i="20"/>
  <c r="N277" i="20"/>
  <c r="O277" i="20"/>
  <c r="E253" i="20"/>
  <c r="E254" i="20"/>
  <c r="E255" i="20"/>
  <c r="P277" i="20"/>
  <c r="Q277" i="20"/>
  <c r="R277" i="20"/>
  <c r="F258" i="20"/>
  <c r="F259" i="20"/>
  <c r="F260" i="20"/>
  <c r="M278" i="20"/>
  <c r="N278" i="20"/>
  <c r="O278" i="20"/>
  <c r="E258" i="20"/>
  <c r="E259" i="20"/>
  <c r="E260" i="20"/>
  <c r="P278" i="20"/>
  <c r="Q278" i="20"/>
  <c r="R278" i="20"/>
  <c r="F263" i="20"/>
  <c r="F264" i="20"/>
  <c r="F265" i="20"/>
  <c r="M279" i="20"/>
  <c r="N279" i="20"/>
  <c r="O279" i="20"/>
  <c r="E263" i="20"/>
  <c r="E264" i="20"/>
  <c r="E265" i="20"/>
  <c r="P279" i="20"/>
  <c r="Q279" i="20"/>
  <c r="R279" i="20"/>
  <c r="A280" i="20"/>
  <c r="F268" i="20"/>
  <c r="F269" i="20"/>
  <c r="F270" i="20"/>
  <c r="M280" i="20"/>
  <c r="N280" i="20"/>
  <c r="O280" i="20"/>
  <c r="E268" i="20"/>
  <c r="E269" i="20"/>
  <c r="E270" i="20"/>
  <c r="P280" i="20"/>
  <c r="Q280" i="20"/>
  <c r="R280" i="20"/>
  <c r="A281" i="20"/>
  <c r="F273" i="20"/>
  <c r="F274" i="20"/>
  <c r="F275" i="20"/>
  <c r="M281" i="20"/>
  <c r="N281" i="20"/>
  <c r="O281" i="20"/>
  <c r="E273" i="20"/>
  <c r="E274" i="20"/>
  <c r="E275" i="20"/>
  <c r="P281" i="20"/>
  <c r="Q281" i="20"/>
  <c r="R281" i="20"/>
  <c r="A282" i="20"/>
  <c r="F278" i="20"/>
  <c r="F279" i="20"/>
  <c r="F280" i="20"/>
  <c r="M282" i="20"/>
  <c r="N282" i="20"/>
  <c r="O282" i="20"/>
  <c r="E278" i="20"/>
  <c r="E279" i="20"/>
  <c r="E280" i="20"/>
  <c r="P282" i="20"/>
  <c r="Q282" i="20"/>
  <c r="R282" i="20"/>
  <c r="A283" i="20"/>
  <c r="M283" i="20"/>
  <c r="N283" i="20"/>
  <c r="O283" i="20"/>
  <c r="P283" i="20"/>
  <c r="Q283" i="20"/>
  <c r="R283" i="20"/>
  <c r="J283" i="20"/>
  <c r="S283" i="20"/>
  <c r="A284" i="20"/>
  <c r="M284" i="20"/>
  <c r="N284" i="20"/>
  <c r="O284" i="20"/>
  <c r="S284" i="20"/>
  <c r="A285" i="20"/>
  <c r="P285" i="20"/>
  <c r="Q285" i="20"/>
  <c r="R285" i="20"/>
  <c r="S285" i="20"/>
  <c r="J193" i="20"/>
  <c r="S265" i="20"/>
  <c r="J198" i="20"/>
  <c r="S266" i="20"/>
  <c r="J203" i="20"/>
  <c r="S267" i="20"/>
  <c r="J208" i="20"/>
  <c r="S268" i="20"/>
  <c r="J213" i="20"/>
  <c r="S269" i="20"/>
  <c r="J218" i="20"/>
  <c r="S270" i="20"/>
  <c r="J223" i="20"/>
  <c r="S271" i="20"/>
  <c r="J228" i="20"/>
  <c r="S272" i="20"/>
  <c r="J233" i="20"/>
  <c r="S273" i="20"/>
  <c r="J238" i="20"/>
  <c r="S274" i="20"/>
  <c r="J243" i="20"/>
  <c r="S275" i="20"/>
  <c r="J248" i="20"/>
  <c r="S276" i="20"/>
  <c r="J253" i="20"/>
  <c r="S277" i="20"/>
  <c r="J258" i="20"/>
  <c r="S278" i="20"/>
  <c r="J263" i="20"/>
  <c r="S279" i="20"/>
  <c r="J268" i="20"/>
  <c r="S280" i="20"/>
  <c r="J273" i="20"/>
  <c r="S281" i="20"/>
  <c r="J278" i="20"/>
  <c r="S282" i="20"/>
  <c r="C280" i="20" a="1"/>
  <c r="C283" i="20"/>
  <c r="C284" i="20"/>
  <c r="C285" i="20"/>
  <c r="B283" i="20"/>
  <c r="F288" i="20"/>
  <c r="F378" i="20"/>
  <c r="F293" i="20"/>
  <c r="F298" i="20"/>
  <c r="F303" i="20"/>
  <c r="F308" i="20"/>
  <c r="F313" i="20"/>
  <c r="F318" i="20"/>
  <c r="F323" i="20"/>
  <c r="F328" i="20"/>
  <c r="F333" i="20"/>
  <c r="F338" i="20"/>
  <c r="F343" i="20"/>
  <c r="F348" i="20"/>
  <c r="F353" i="20"/>
  <c r="F358" i="20"/>
  <c r="F363" i="20"/>
  <c r="F368" i="20"/>
  <c r="F373" i="20"/>
  <c r="B284" i="20"/>
  <c r="F289" i="20"/>
  <c r="F379" i="20"/>
  <c r="F294" i="20"/>
  <c r="F299" i="20"/>
  <c r="F304" i="20"/>
  <c r="F309" i="20"/>
  <c r="F314" i="20"/>
  <c r="F319" i="20"/>
  <c r="F324" i="20"/>
  <c r="F329" i="20"/>
  <c r="F334" i="20"/>
  <c r="F339" i="20"/>
  <c r="F344" i="20"/>
  <c r="F349" i="20"/>
  <c r="F354" i="20"/>
  <c r="F359" i="20"/>
  <c r="F364" i="20"/>
  <c r="F369" i="20"/>
  <c r="F374" i="20"/>
  <c r="B285" i="20"/>
  <c r="F290" i="20"/>
  <c r="F380" i="20"/>
  <c r="F295" i="20"/>
  <c r="F300" i="20"/>
  <c r="F305" i="20"/>
  <c r="F310" i="20"/>
  <c r="F315" i="20"/>
  <c r="F320" i="20"/>
  <c r="F325" i="20"/>
  <c r="F330" i="20"/>
  <c r="F335" i="20"/>
  <c r="F340" i="20"/>
  <c r="F345" i="20"/>
  <c r="F350" i="20"/>
  <c r="F355" i="20"/>
  <c r="F360" i="20"/>
  <c r="F365" i="20"/>
  <c r="F370" i="20"/>
  <c r="F375" i="20"/>
  <c r="S380" i="20"/>
  <c r="R380" i="20"/>
  <c r="Q380" i="20"/>
  <c r="P380" i="20"/>
  <c r="A380" i="20"/>
  <c r="C280" i="20"/>
  <c r="C281" i="20"/>
  <c r="C282" i="20"/>
  <c r="B280" i="20"/>
  <c r="E288" i="20"/>
  <c r="E378" i="20"/>
  <c r="E293" i="20"/>
  <c r="E298" i="20"/>
  <c r="E303" i="20"/>
  <c r="E308" i="20"/>
  <c r="E313" i="20"/>
  <c r="E318" i="20"/>
  <c r="E323" i="20"/>
  <c r="E328" i="20"/>
  <c r="E333" i="20"/>
  <c r="E338" i="20"/>
  <c r="E343" i="20"/>
  <c r="E348" i="20"/>
  <c r="E353" i="20"/>
  <c r="E358" i="20"/>
  <c r="E363" i="20"/>
  <c r="E368" i="20"/>
  <c r="E373" i="20"/>
  <c r="B281" i="20"/>
  <c r="E289" i="20"/>
  <c r="E379" i="20"/>
  <c r="E294" i="20"/>
  <c r="E299" i="20"/>
  <c r="E304" i="20"/>
  <c r="E309" i="20"/>
  <c r="E314" i="20"/>
  <c r="E319" i="20"/>
  <c r="E324" i="20"/>
  <c r="E329" i="20"/>
  <c r="E334" i="20"/>
  <c r="E339" i="20"/>
  <c r="E344" i="20"/>
  <c r="E349" i="20"/>
  <c r="E354" i="20"/>
  <c r="E359" i="20"/>
  <c r="E364" i="20"/>
  <c r="E369" i="20"/>
  <c r="E374" i="20"/>
  <c r="B282" i="20"/>
  <c r="E290" i="20"/>
  <c r="E380" i="20"/>
  <c r="E295" i="20"/>
  <c r="E300" i="20"/>
  <c r="E305" i="20"/>
  <c r="E310" i="20"/>
  <c r="E315" i="20"/>
  <c r="E320" i="20"/>
  <c r="E325" i="20"/>
  <c r="E330" i="20"/>
  <c r="E335" i="20"/>
  <c r="E340" i="20"/>
  <c r="E345" i="20"/>
  <c r="E350" i="20"/>
  <c r="E355" i="20"/>
  <c r="E360" i="20"/>
  <c r="E365" i="20"/>
  <c r="E370" i="20"/>
  <c r="E375" i="20"/>
  <c r="S379" i="20"/>
  <c r="O379" i="20"/>
  <c r="N379" i="20"/>
  <c r="M379" i="20"/>
  <c r="A379" i="20"/>
  <c r="J378" i="20"/>
  <c r="S378" i="20"/>
  <c r="R378" i="20"/>
  <c r="Q378" i="20"/>
  <c r="P378" i="20"/>
  <c r="O378" i="20"/>
  <c r="N378" i="20"/>
  <c r="M378" i="20"/>
  <c r="A378" i="20"/>
  <c r="R377" i="20"/>
  <c r="Q377" i="20"/>
  <c r="P377" i="20"/>
  <c r="O377" i="20"/>
  <c r="N377" i="20"/>
  <c r="M377" i="20"/>
  <c r="A377" i="20"/>
  <c r="R376" i="20"/>
  <c r="Q376" i="20"/>
  <c r="P376" i="20"/>
  <c r="O376" i="20"/>
  <c r="N376" i="20"/>
  <c r="M376" i="20"/>
  <c r="A376" i="20"/>
  <c r="R375" i="20"/>
  <c r="Q375" i="20"/>
  <c r="P375" i="20"/>
  <c r="O375" i="20"/>
  <c r="N375" i="20"/>
  <c r="M375" i="20"/>
  <c r="A375" i="20"/>
  <c r="R374" i="20"/>
  <c r="Q374" i="20"/>
  <c r="P374" i="20"/>
  <c r="O374" i="20"/>
  <c r="N374" i="20"/>
  <c r="M374" i="20"/>
  <c r="R373" i="20"/>
  <c r="Q373" i="20"/>
  <c r="P373" i="20"/>
  <c r="O373" i="20"/>
  <c r="N373" i="20"/>
  <c r="M373" i="20"/>
  <c r="R372" i="20"/>
  <c r="Q372" i="20"/>
  <c r="P372" i="20"/>
  <c r="O372" i="20"/>
  <c r="N372" i="20"/>
  <c r="M372" i="20"/>
  <c r="R371" i="20"/>
  <c r="Q371" i="20"/>
  <c r="P371" i="20"/>
  <c r="O371" i="20"/>
  <c r="N371" i="20"/>
  <c r="M371" i="20"/>
  <c r="R370" i="20"/>
  <c r="Q370" i="20"/>
  <c r="P370" i="20"/>
  <c r="O370" i="20"/>
  <c r="N370" i="20"/>
  <c r="M370" i="20"/>
  <c r="R369" i="20"/>
  <c r="Q369" i="20"/>
  <c r="P369" i="20"/>
  <c r="O369" i="20"/>
  <c r="N369" i="20"/>
  <c r="M369" i="20"/>
  <c r="R368" i="20"/>
  <c r="Q368" i="20"/>
  <c r="P368" i="20"/>
  <c r="O368" i="20"/>
  <c r="N368" i="20"/>
  <c r="M368" i="20"/>
  <c r="R367" i="20"/>
  <c r="Q367" i="20"/>
  <c r="P367" i="20"/>
  <c r="O367" i="20"/>
  <c r="N367" i="20"/>
  <c r="M367" i="20"/>
  <c r="R366" i="20"/>
  <c r="Q366" i="20"/>
  <c r="P366" i="20"/>
  <c r="O366" i="20"/>
  <c r="N366" i="20"/>
  <c r="M366" i="20"/>
  <c r="R365" i="20"/>
  <c r="Q365" i="20"/>
  <c r="P365" i="20"/>
  <c r="O365" i="20"/>
  <c r="N365" i="20"/>
  <c r="M365" i="20"/>
  <c r="R364" i="20"/>
  <c r="Q364" i="20"/>
  <c r="P364" i="20"/>
  <c r="O364" i="20"/>
  <c r="N364" i="20"/>
  <c r="M364" i="20"/>
  <c r="R363" i="20"/>
  <c r="Q363" i="20"/>
  <c r="P363" i="20"/>
  <c r="O363" i="20"/>
  <c r="N363" i="20"/>
  <c r="M363" i="20"/>
  <c r="R362" i="20"/>
  <c r="Q362" i="20"/>
  <c r="P362" i="20"/>
  <c r="O362" i="20"/>
  <c r="N362" i="20"/>
  <c r="M362" i="20"/>
  <c r="R361" i="20"/>
  <c r="Q361" i="20"/>
  <c r="P361" i="20"/>
  <c r="O361" i="20"/>
  <c r="N361" i="20"/>
  <c r="M361" i="20"/>
  <c r="R360" i="20"/>
  <c r="Q360" i="20"/>
  <c r="P360" i="20"/>
  <c r="O360" i="20"/>
  <c r="N360" i="20"/>
  <c r="M360" i="20"/>
  <c r="A262" i="20"/>
  <c r="B267" i="20"/>
  <c r="A268" i="20"/>
  <c r="B269" i="20"/>
  <c r="A269" i="20"/>
  <c r="B268" i="20"/>
  <c r="C267" i="20"/>
  <c r="A267" i="20"/>
  <c r="B272" i="20"/>
  <c r="C272" i="20"/>
  <c r="B273" i="20"/>
  <c r="C273" i="20"/>
  <c r="C269" i="20"/>
  <c r="C268" i="20"/>
  <c r="B274" i="20"/>
  <c r="C274" i="20"/>
  <c r="J288" i="20"/>
  <c r="S360" i="20"/>
  <c r="J293" i="20"/>
  <c r="S361" i="20"/>
  <c r="J298" i="20"/>
  <c r="S362" i="20"/>
  <c r="J303" i="20"/>
  <c r="S363" i="20"/>
  <c r="J308" i="20"/>
  <c r="S364" i="20"/>
  <c r="J313" i="20"/>
  <c r="S365" i="20"/>
  <c r="J318" i="20"/>
  <c r="S366" i="20"/>
  <c r="J323" i="20"/>
  <c r="S367" i="20"/>
  <c r="J328" i="20"/>
  <c r="S368" i="20"/>
  <c r="J333" i="20"/>
  <c r="S369" i="20"/>
  <c r="J338" i="20"/>
  <c r="S370" i="20"/>
  <c r="J343" i="20"/>
  <c r="S371" i="20"/>
  <c r="J348" i="20"/>
  <c r="S372" i="20"/>
  <c r="J353" i="20"/>
  <c r="S373" i="20"/>
  <c r="J358" i="20"/>
  <c r="S374" i="20"/>
  <c r="J363" i="20"/>
  <c r="S375" i="20"/>
  <c r="J368" i="20"/>
  <c r="S376" i="20"/>
  <c r="J373" i="20"/>
  <c r="S377" i="20"/>
  <c r="C375" i="20" a="1"/>
  <c r="C375" i="20"/>
  <c r="C378" i="20"/>
  <c r="C376" i="20"/>
  <c r="C379" i="20"/>
  <c r="C377" i="20"/>
  <c r="C380" i="20"/>
  <c r="A357" i="20"/>
  <c r="B362" i="20"/>
  <c r="A363" i="20"/>
  <c r="B364" i="20"/>
  <c r="A364" i="20"/>
  <c r="B363" i="20"/>
  <c r="C362" i="20"/>
  <c r="A362" i="20"/>
  <c r="B367" i="20"/>
  <c r="C367" i="20"/>
  <c r="B368" i="20"/>
  <c r="C368" i="20"/>
  <c r="C364" i="20"/>
  <c r="C363" i="20"/>
  <c r="B369" i="20"/>
  <c r="C369" i="20"/>
  <c r="B378" i="20"/>
  <c r="F383" i="20"/>
  <c r="B379" i="20"/>
  <c r="F384" i="20"/>
  <c r="B380" i="20"/>
  <c r="F385" i="20"/>
  <c r="M455" i="20"/>
  <c r="N455" i="20"/>
  <c r="O455" i="20"/>
  <c r="B375" i="20"/>
  <c r="E383" i="20"/>
  <c r="B376" i="20"/>
  <c r="E384" i="20"/>
  <c r="B377" i="20"/>
  <c r="E385" i="20"/>
  <c r="P455" i="20"/>
  <c r="Q455" i="20"/>
  <c r="R455" i="20"/>
  <c r="J383" i="20"/>
  <c r="S455" i="20"/>
  <c r="F473" i="20"/>
  <c r="F388" i="20"/>
  <c r="F474" i="20"/>
  <c r="F389" i="20"/>
  <c r="F475" i="20"/>
  <c r="F390" i="20"/>
  <c r="M456" i="20"/>
  <c r="N456" i="20"/>
  <c r="O456" i="20"/>
  <c r="E473" i="20"/>
  <c r="E388" i="20"/>
  <c r="E474" i="20"/>
  <c r="E389" i="20"/>
  <c r="E475" i="20"/>
  <c r="E390" i="20"/>
  <c r="P456" i="20"/>
  <c r="Q456" i="20"/>
  <c r="R456" i="20"/>
  <c r="J388" i="20"/>
  <c r="S456" i="20"/>
  <c r="F393" i="20"/>
  <c r="F394" i="20"/>
  <c r="F395" i="20"/>
  <c r="M457" i="20"/>
  <c r="N457" i="20"/>
  <c r="O457" i="20"/>
  <c r="E393" i="20"/>
  <c r="E394" i="20"/>
  <c r="E395" i="20"/>
  <c r="P457" i="20"/>
  <c r="Q457" i="20"/>
  <c r="R457" i="20"/>
  <c r="J393" i="20"/>
  <c r="S457" i="20"/>
  <c r="F398" i="20"/>
  <c r="F399" i="20"/>
  <c r="F400" i="20"/>
  <c r="M458" i="20"/>
  <c r="N458" i="20"/>
  <c r="O458" i="20"/>
  <c r="E398" i="20"/>
  <c r="E399" i="20"/>
  <c r="E400" i="20"/>
  <c r="P458" i="20"/>
  <c r="Q458" i="20"/>
  <c r="R458" i="20"/>
  <c r="J398" i="20"/>
  <c r="S458" i="20"/>
  <c r="F403" i="20"/>
  <c r="F404" i="20"/>
  <c r="F405" i="20"/>
  <c r="M459" i="20"/>
  <c r="N459" i="20"/>
  <c r="O459" i="20"/>
  <c r="E403" i="20"/>
  <c r="E404" i="20"/>
  <c r="E405" i="20"/>
  <c r="P459" i="20"/>
  <c r="Q459" i="20"/>
  <c r="R459" i="20"/>
  <c r="J403" i="20"/>
  <c r="S459" i="20"/>
  <c r="F408" i="20"/>
  <c r="F409" i="20"/>
  <c r="F410" i="20"/>
  <c r="M460" i="20"/>
  <c r="N460" i="20"/>
  <c r="O460" i="20"/>
  <c r="E408" i="20"/>
  <c r="E409" i="20"/>
  <c r="E410" i="20"/>
  <c r="P460" i="20"/>
  <c r="Q460" i="20"/>
  <c r="R460" i="20"/>
  <c r="J408" i="20"/>
  <c r="S460" i="20"/>
  <c r="F413" i="20"/>
  <c r="F414" i="20"/>
  <c r="F415" i="20"/>
  <c r="M461" i="20"/>
  <c r="N461" i="20"/>
  <c r="O461" i="20"/>
  <c r="E413" i="20"/>
  <c r="E414" i="20"/>
  <c r="E415" i="20"/>
  <c r="P461" i="20"/>
  <c r="Q461" i="20"/>
  <c r="R461" i="20"/>
  <c r="J413" i="20"/>
  <c r="S461" i="20"/>
  <c r="F418" i="20"/>
  <c r="F419" i="20"/>
  <c r="F420" i="20"/>
  <c r="M462" i="20"/>
  <c r="N462" i="20"/>
  <c r="O462" i="20"/>
  <c r="E418" i="20"/>
  <c r="E419" i="20"/>
  <c r="E420" i="20"/>
  <c r="P462" i="20"/>
  <c r="Q462" i="20"/>
  <c r="R462" i="20"/>
  <c r="J418" i="20"/>
  <c r="S462" i="20"/>
  <c r="F423" i="20"/>
  <c r="F424" i="20"/>
  <c r="F425" i="20"/>
  <c r="M463" i="20"/>
  <c r="N463" i="20"/>
  <c r="O463" i="20"/>
  <c r="E423" i="20"/>
  <c r="E424" i="20"/>
  <c r="E425" i="20"/>
  <c r="P463" i="20"/>
  <c r="Q463" i="20"/>
  <c r="R463" i="20"/>
  <c r="J423" i="20"/>
  <c r="S463" i="20"/>
  <c r="F428" i="20"/>
  <c r="F429" i="20"/>
  <c r="F430" i="20"/>
  <c r="M464" i="20"/>
  <c r="N464" i="20"/>
  <c r="O464" i="20"/>
  <c r="E428" i="20"/>
  <c r="E429" i="20"/>
  <c r="E430" i="20"/>
  <c r="P464" i="20"/>
  <c r="Q464" i="20"/>
  <c r="R464" i="20"/>
  <c r="J428" i="20"/>
  <c r="S464" i="20"/>
  <c r="F433" i="20"/>
  <c r="F434" i="20"/>
  <c r="F435" i="20"/>
  <c r="M465" i="20"/>
  <c r="N465" i="20"/>
  <c r="O465" i="20"/>
  <c r="E433" i="20"/>
  <c r="E434" i="20"/>
  <c r="E435" i="20"/>
  <c r="P465" i="20"/>
  <c r="Q465" i="20"/>
  <c r="R465" i="20"/>
  <c r="J433" i="20"/>
  <c r="S465" i="20"/>
  <c r="F438" i="20"/>
  <c r="F439" i="20"/>
  <c r="F440" i="20"/>
  <c r="M466" i="20"/>
  <c r="N466" i="20"/>
  <c r="O466" i="20"/>
  <c r="E438" i="20"/>
  <c r="E439" i="20"/>
  <c r="E440" i="20"/>
  <c r="P466" i="20"/>
  <c r="Q466" i="20"/>
  <c r="R466" i="20"/>
  <c r="J438" i="20"/>
  <c r="S466" i="20"/>
  <c r="F443" i="20"/>
  <c r="F444" i="20"/>
  <c r="F445" i="20"/>
  <c r="M467" i="20"/>
  <c r="N467" i="20"/>
  <c r="O467" i="20"/>
  <c r="E443" i="20"/>
  <c r="E444" i="20"/>
  <c r="E445" i="20"/>
  <c r="P467" i="20"/>
  <c r="Q467" i="20"/>
  <c r="R467" i="20"/>
  <c r="J443" i="20"/>
  <c r="S467" i="20"/>
  <c r="F448" i="20"/>
  <c r="F449" i="20"/>
  <c r="F450" i="20"/>
  <c r="M468" i="20"/>
  <c r="N468" i="20"/>
  <c r="O468" i="20"/>
  <c r="E448" i="20"/>
  <c r="E449" i="20"/>
  <c r="E450" i="20"/>
  <c r="P468" i="20"/>
  <c r="Q468" i="20"/>
  <c r="R468" i="20"/>
  <c r="J448" i="20"/>
  <c r="S468" i="20"/>
  <c r="F453" i="20"/>
  <c r="F454" i="20"/>
  <c r="F455" i="20"/>
  <c r="M469" i="20"/>
  <c r="N469" i="20"/>
  <c r="O469" i="20"/>
  <c r="E453" i="20"/>
  <c r="E454" i="20"/>
  <c r="E455" i="20"/>
  <c r="P469" i="20"/>
  <c r="Q469" i="20"/>
  <c r="R469" i="20"/>
  <c r="J453" i="20"/>
  <c r="S469" i="20"/>
  <c r="A470" i="20"/>
  <c r="F458" i="20"/>
  <c r="F459" i="20"/>
  <c r="F460" i="20"/>
  <c r="M470" i="20"/>
  <c r="N470" i="20"/>
  <c r="O470" i="20"/>
  <c r="E458" i="20"/>
  <c r="E459" i="20"/>
  <c r="E460" i="20"/>
  <c r="P470" i="20"/>
  <c r="Q470" i="20"/>
  <c r="R470" i="20"/>
  <c r="J458" i="20"/>
  <c r="S470" i="20"/>
  <c r="A471" i="20"/>
  <c r="F463" i="20"/>
  <c r="F464" i="20"/>
  <c r="F465" i="20"/>
  <c r="M471" i="20"/>
  <c r="N471" i="20"/>
  <c r="O471" i="20"/>
  <c r="E463" i="20"/>
  <c r="E464" i="20"/>
  <c r="E465" i="20"/>
  <c r="P471" i="20"/>
  <c r="Q471" i="20"/>
  <c r="R471" i="20"/>
  <c r="J463" i="20"/>
  <c r="S471" i="20"/>
  <c r="A472" i="20"/>
  <c r="F468" i="20"/>
  <c r="F469" i="20"/>
  <c r="F470" i="20"/>
  <c r="M472" i="20"/>
  <c r="N472" i="20"/>
  <c r="O472" i="20"/>
  <c r="E468" i="20"/>
  <c r="E469" i="20"/>
  <c r="E470" i="20"/>
  <c r="P472" i="20"/>
  <c r="Q472" i="20"/>
  <c r="R472" i="20"/>
  <c r="J468" i="20"/>
  <c r="S472" i="20"/>
  <c r="A473" i="20"/>
  <c r="M473" i="20"/>
  <c r="N473" i="20"/>
  <c r="O473" i="20"/>
  <c r="P473" i="20"/>
  <c r="Q473" i="20"/>
  <c r="R473" i="20"/>
  <c r="J473" i="20"/>
  <c r="S473" i="20"/>
  <c r="A474" i="20"/>
  <c r="M474" i="20"/>
  <c r="N474" i="20"/>
  <c r="O474" i="20"/>
  <c r="S474" i="20"/>
  <c r="A475" i="20"/>
  <c r="P475" i="20"/>
  <c r="Q475" i="20"/>
  <c r="R475" i="20"/>
  <c r="S475" i="20"/>
  <c r="C470" i="20" a="1"/>
  <c r="C470" i="20"/>
  <c r="C473" i="20"/>
  <c r="C471" i="20"/>
  <c r="C474" i="20"/>
  <c r="C472" i="20"/>
  <c r="C475" i="20"/>
  <c r="A452" i="20"/>
  <c r="A459" i="20"/>
  <c r="A457" i="20"/>
  <c r="A458" i="20"/>
  <c r="B462" i="20"/>
  <c r="C462" i="20"/>
  <c r="B459" i="20"/>
  <c r="B457" i="20"/>
  <c r="B458" i="20"/>
  <c r="B463" i="20"/>
  <c r="C463" i="20"/>
  <c r="C459" i="20"/>
  <c r="C457" i="20"/>
  <c r="C458" i="20"/>
  <c r="B464" i="20"/>
  <c r="C464" i="20"/>
  <c r="B473" i="20"/>
  <c r="F478" i="20"/>
  <c r="B474" i="20"/>
  <c r="F479" i="20"/>
  <c r="B475" i="20"/>
  <c r="F480" i="20"/>
  <c r="M550" i="20"/>
  <c r="N550" i="20"/>
  <c r="O550" i="20"/>
  <c r="B470" i="20"/>
  <c r="E478" i="20"/>
  <c r="B471" i="20"/>
  <c r="E479" i="20"/>
  <c r="B472" i="20"/>
  <c r="E480" i="20"/>
  <c r="P550" i="20"/>
  <c r="Q550" i="20"/>
  <c r="R550" i="20"/>
  <c r="F568" i="20"/>
  <c r="F483" i="20"/>
  <c r="F569" i="20"/>
  <c r="F484" i="20"/>
  <c r="F570" i="20"/>
  <c r="F485" i="20"/>
  <c r="M551" i="20"/>
  <c r="N551" i="20"/>
  <c r="O551" i="20"/>
  <c r="E568" i="20"/>
  <c r="E483" i="20"/>
  <c r="E569" i="20"/>
  <c r="E484" i="20"/>
  <c r="E570" i="20"/>
  <c r="E485" i="20"/>
  <c r="P551" i="20"/>
  <c r="Q551" i="20"/>
  <c r="R551" i="20"/>
  <c r="F488" i="20"/>
  <c r="F489" i="20"/>
  <c r="F490" i="20"/>
  <c r="M552" i="20"/>
  <c r="N552" i="20"/>
  <c r="O552" i="20"/>
  <c r="E488" i="20"/>
  <c r="E489" i="20"/>
  <c r="E490" i="20"/>
  <c r="P552" i="20"/>
  <c r="Q552" i="20"/>
  <c r="R552" i="20"/>
  <c r="F493" i="20"/>
  <c r="F494" i="20"/>
  <c r="F495" i="20"/>
  <c r="M553" i="20"/>
  <c r="N553" i="20"/>
  <c r="O553" i="20"/>
  <c r="E493" i="20"/>
  <c r="E494" i="20"/>
  <c r="E495" i="20"/>
  <c r="P553" i="20"/>
  <c r="Q553" i="20"/>
  <c r="R553" i="20"/>
  <c r="F498" i="20"/>
  <c r="F499" i="20"/>
  <c r="F500" i="20"/>
  <c r="M554" i="20"/>
  <c r="N554" i="20"/>
  <c r="O554" i="20"/>
  <c r="E498" i="20"/>
  <c r="E499" i="20"/>
  <c r="E500" i="20"/>
  <c r="P554" i="20"/>
  <c r="Q554" i="20"/>
  <c r="R554" i="20"/>
  <c r="F503" i="20"/>
  <c r="F504" i="20"/>
  <c r="F505" i="20"/>
  <c r="M555" i="20"/>
  <c r="N555" i="20"/>
  <c r="O555" i="20"/>
  <c r="E503" i="20"/>
  <c r="E504" i="20"/>
  <c r="E505" i="20"/>
  <c r="P555" i="20"/>
  <c r="Q555" i="20"/>
  <c r="R555" i="20"/>
  <c r="F508" i="20"/>
  <c r="F509" i="20"/>
  <c r="F510" i="20"/>
  <c r="M556" i="20"/>
  <c r="N556" i="20"/>
  <c r="O556" i="20"/>
  <c r="E508" i="20"/>
  <c r="E509" i="20"/>
  <c r="E510" i="20"/>
  <c r="P556" i="20"/>
  <c r="Q556" i="20"/>
  <c r="R556" i="20"/>
  <c r="F513" i="20"/>
  <c r="F514" i="20"/>
  <c r="F515" i="20"/>
  <c r="M557" i="20"/>
  <c r="N557" i="20"/>
  <c r="O557" i="20"/>
  <c r="E513" i="20"/>
  <c r="E514" i="20"/>
  <c r="E515" i="20"/>
  <c r="P557" i="20"/>
  <c r="Q557" i="20"/>
  <c r="R557" i="20"/>
  <c r="F518" i="20"/>
  <c r="F519" i="20"/>
  <c r="F520" i="20"/>
  <c r="M558" i="20"/>
  <c r="N558" i="20"/>
  <c r="O558" i="20"/>
  <c r="E518" i="20"/>
  <c r="E519" i="20"/>
  <c r="E520" i="20"/>
  <c r="P558" i="20"/>
  <c r="Q558" i="20"/>
  <c r="R558" i="20"/>
  <c r="F523" i="20"/>
  <c r="F524" i="20"/>
  <c r="F525" i="20"/>
  <c r="M559" i="20"/>
  <c r="N559" i="20"/>
  <c r="O559" i="20"/>
  <c r="E523" i="20"/>
  <c r="E524" i="20"/>
  <c r="E525" i="20"/>
  <c r="P559" i="20"/>
  <c r="Q559" i="20"/>
  <c r="R559" i="20"/>
  <c r="F528" i="20"/>
  <c r="F529" i="20"/>
  <c r="F530" i="20"/>
  <c r="M560" i="20"/>
  <c r="N560" i="20"/>
  <c r="O560" i="20"/>
  <c r="E528" i="20"/>
  <c r="E529" i="20"/>
  <c r="E530" i="20"/>
  <c r="P560" i="20"/>
  <c r="Q560" i="20"/>
  <c r="R560" i="20"/>
  <c r="F533" i="20"/>
  <c r="F534" i="20"/>
  <c r="F535" i="20"/>
  <c r="M561" i="20"/>
  <c r="N561" i="20"/>
  <c r="O561" i="20"/>
  <c r="E533" i="20"/>
  <c r="E534" i="20"/>
  <c r="E535" i="20"/>
  <c r="P561" i="20"/>
  <c r="Q561" i="20"/>
  <c r="R561" i="20"/>
  <c r="F538" i="20"/>
  <c r="F539" i="20"/>
  <c r="F540" i="20"/>
  <c r="M562" i="20"/>
  <c r="N562" i="20"/>
  <c r="O562" i="20"/>
  <c r="E538" i="20"/>
  <c r="E539" i="20"/>
  <c r="E540" i="20"/>
  <c r="P562" i="20"/>
  <c r="Q562" i="20"/>
  <c r="R562" i="20"/>
  <c r="F543" i="20"/>
  <c r="F544" i="20"/>
  <c r="F545" i="20"/>
  <c r="M563" i="20"/>
  <c r="N563" i="20"/>
  <c r="O563" i="20"/>
  <c r="E543" i="20"/>
  <c r="E544" i="20"/>
  <c r="E545" i="20"/>
  <c r="P563" i="20"/>
  <c r="Q563" i="20"/>
  <c r="R563" i="20"/>
  <c r="F548" i="20"/>
  <c r="F549" i="20"/>
  <c r="F550" i="20"/>
  <c r="M564" i="20"/>
  <c r="N564" i="20"/>
  <c r="O564" i="20"/>
  <c r="E548" i="20"/>
  <c r="E549" i="20"/>
  <c r="E550" i="20"/>
  <c r="P564" i="20"/>
  <c r="Q564" i="20"/>
  <c r="R564" i="20"/>
  <c r="A565" i="20"/>
  <c r="F553" i="20"/>
  <c r="F554" i="20"/>
  <c r="F555" i="20"/>
  <c r="M565" i="20"/>
  <c r="N565" i="20"/>
  <c r="O565" i="20"/>
  <c r="E553" i="20"/>
  <c r="E554" i="20"/>
  <c r="E555" i="20"/>
  <c r="P565" i="20"/>
  <c r="Q565" i="20"/>
  <c r="R565" i="20"/>
  <c r="A566" i="20"/>
  <c r="F558" i="20"/>
  <c r="F559" i="20"/>
  <c r="F560" i="20"/>
  <c r="M566" i="20"/>
  <c r="N566" i="20"/>
  <c r="O566" i="20"/>
  <c r="E558" i="20"/>
  <c r="E559" i="20"/>
  <c r="E560" i="20"/>
  <c r="P566" i="20"/>
  <c r="Q566" i="20"/>
  <c r="R566" i="20"/>
  <c r="A567" i="20"/>
  <c r="F563" i="20"/>
  <c r="F564" i="20"/>
  <c r="F565" i="20"/>
  <c r="M567" i="20"/>
  <c r="N567" i="20"/>
  <c r="O567" i="20"/>
  <c r="E563" i="20"/>
  <c r="E564" i="20"/>
  <c r="E565" i="20"/>
  <c r="P567" i="20"/>
  <c r="Q567" i="20"/>
  <c r="R567" i="20"/>
  <c r="A568" i="20"/>
  <c r="M568" i="20"/>
  <c r="N568" i="20"/>
  <c r="O568" i="20"/>
  <c r="P568" i="20"/>
  <c r="Q568" i="20"/>
  <c r="R568" i="20"/>
  <c r="J568" i="20"/>
  <c r="S568" i="20"/>
  <c r="A569" i="20"/>
  <c r="M569" i="20"/>
  <c r="N569" i="20"/>
  <c r="O569" i="20"/>
  <c r="S569" i="20"/>
  <c r="A570" i="20"/>
  <c r="P570" i="20"/>
  <c r="Q570" i="20"/>
  <c r="R570" i="20"/>
  <c r="S570" i="20"/>
  <c r="J478" i="20"/>
  <c r="S550" i="20"/>
  <c r="J483" i="20"/>
  <c r="S551" i="20"/>
  <c r="J488" i="20"/>
  <c r="S552" i="20"/>
  <c r="J493" i="20"/>
  <c r="S553" i="20"/>
  <c r="J498" i="20"/>
  <c r="S554" i="20"/>
  <c r="J503" i="20"/>
  <c r="S555" i="20"/>
  <c r="J508" i="20"/>
  <c r="S556" i="20"/>
  <c r="J513" i="20"/>
  <c r="S557" i="20"/>
  <c r="J518" i="20"/>
  <c r="S558" i="20"/>
  <c r="J523" i="20"/>
  <c r="S559" i="20"/>
  <c r="J528" i="20"/>
  <c r="S560" i="20"/>
  <c r="J533" i="20"/>
  <c r="S561" i="20"/>
  <c r="J538" i="20"/>
  <c r="S562" i="20"/>
  <c r="J543" i="20"/>
  <c r="S563" i="20"/>
  <c r="J548" i="20"/>
  <c r="S564" i="20"/>
  <c r="J553" i="20"/>
  <c r="S565" i="20"/>
  <c r="J558" i="20"/>
  <c r="S566" i="20"/>
  <c r="J563" i="20"/>
  <c r="S567" i="20"/>
  <c r="C565" i="20" a="1"/>
  <c r="C565" i="20"/>
  <c r="C568" i="20"/>
  <c r="C566" i="20"/>
  <c r="C569" i="20"/>
  <c r="C567" i="20"/>
  <c r="C570" i="20"/>
  <c r="A547" i="20"/>
  <c r="B552" i="20"/>
  <c r="A553" i="20"/>
  <c r="B554" i="20"/>
  <c r="A554" i="20"/>
  <c r="B553" i="20"/>
  <c r="C552" i="20"/>
  <c r="A552" i="20"/>
  <c r="B557" i="20"/>
  <c r="C557" i="20"/>
  <c r="B558" i="20"/>
  <c r="C558" i="20"/>
  <c r="C554" i="20"/>
  <c r="C553" i="20"/>
  <c r="B559" i="20"/>
  <c r="C559" i="20"/>
  <c r="B568" i="20"/>
  <c r="F573" i="20"/>
  <c r="B569" i="20"/>
  <c r="F574" i="20"/>
  <c r="B570" i="20"/>
  <c r="F575" i="20"/>
  <c r="M645" i="20"/>
  <c r="N645" i="20"/>
  <c r="O645" i="20"/>
  <c r="B565" i="20"/>
  <c r="E573" i="20"/>
  <c r="B566" i="20"/>
  <c r="E574" i="20"/>
  <c r="B567" i="20"/>
  <c r="E575" i="20"/>
  <c r="P645" i="20"/>
  <c r="Q645" i="20"/>
  <c r="R645" i="20"/>
  <c r="J573" i="20"/>
  <c r="S645" i="20"/>
  <c r="F663" i="20"/>
  <c r="F578" i="20"/>
  <c r="F664" i="20"/>
  <c r="F579" i="20"/>
  <c r="F665" i="20"/>
  <c r="F580" i="20"/>
  <c r="M646" i="20"/>
  <c r="N646" i="20"/>
  <c r="O646" i="20"/>
  <c r="E663" i="20"/>
  <c r="E578" i="20"/>
  <c r="E664" i="20"/>
  <c r="E579" i="20"/>
  <c r="E665" i="20"/>
  <c r="E580" i="20"/>
  <c r="P646" i="20"/>
  <c r="Q646" i="20"/>
  <c r="R646" i="20"/>
  <c r="J578" i="20"/>
  <c r="S646" i="20"/>
  <c r="F583" i="20"/>
  <c r="F584" i="20"/>
  <c r="F585" i="20"/>
  <c r="M647" i="20"/>
  <c r="N647" i="20"/>
  <c r="O647" i="20"/>
  <c r="E583" i="20"/>
  <c r="E584" i="20"/>
  <c r="E585" i="20"/>
  <c r="P647" i="20"/>
  <c r="Q647" i="20"/>
  <c r="R647" i="20"/>
  <c r="J583" i="20"/>
  <c r="S647" i="20"/>
  <c r="F588" i="20"/>
  <c r="F589" i="20"/>
  <c r="F590" i="20"/>
  <c r="M648" i="20"/>
  <c r="N648" i="20"/>
  <c r="O648" i="20"/>
  <c r="E588" i="20"/>
  <c r="E589" i="20"/>
  <c r="E590" i="20"/>
  <c r="P648" i="20"/>
  <c r="Q648" i="20"/>
  <c r="R648" i="20"/>
  <c r="J588" i="20"/>
  <c r="S648" i="20"/>
  <c r="F593" i="20"/>
  <c r="F594" i="20"/>
  <c r="F595" i="20"/>
  <c r="M649" i="20"/>
  <c r="N649" i="20"/>
  <c r="O649" i="20"/>
  <c r="E593" i="20"/>
  <c r="E594" i="20"/>
  <c r="E595" i="20"/>
  <c r="P649" i="20"/>
  <c r="Q649" i="20"/>
  <c r="R649" i="20"/>
  <c r="J593" i="20"/>
  <c r="S649" i="20"/>
  <c r="F598" i="20"/>
  <c r="F599" i="20"/>
  <c r="F600" i="20"/>
  <c r="M650" i="20"/>
  <c r="N650" i="20"/>
  <c r="O650" i="20"/>
  <c r="E598" i="20"/>
  <c r="E599" i="20"/>
  <c r="E600" i="20"/>
  <c r="P650" i="20"/>
  <c r="Q650" i="20"/>
  <c r="R650" i="20"/>
  <c r="J598" i="20"/>
  <c r="S650" i="20"/>
  <c r="F603" i="20"/>
  <c r="F604" i="20"/>
  <c r="F605" i="20"/>
  <c r="M651" i="20"/>
  <c r="N651" i="20"/>
  <c r="O651" i="20"/>
  <c r="E603" i="20"/>
  <c r="E604" i="20"/>
  <c r="E605" i="20"/>
  <c r="P651" i="20"/>
  <c r="Q651" i="20"/>
  <c r="R651" i="20"/>
  <c r="J603" i="20"/>
  <c r="S651" i="20"/>
  <c r="F608" i="20"/>
  <c r="F609" i="20"/>
  <c r="F610" i="20"/>
  <c r="M652" i="20"/>
  <c r="N652" i="20"/>
  <c r="O652" i="20"/>
  <c r="E608" i="20"/>
  <c r="E609" i="20"/>
  <c r="E610" i="20"/>
  <c r="P652" i="20"/>
  <c r="Q652" i="20"/>
  <c r="R652" i="20"/>
  <c r="J608" i="20"/>
  <c r="S652" i="20"/>
  <c r="F613" i="20"/>
  <c r="F614" i="20"/>
  <c r="F615" i="20"/>
  <c r="M653" i="20"/>
  <c r="N653" i="20"/>
  <c r="O653" i="20"/>
  <c r="E613" i="20"/>
  <c r="E614" i="20"/>
  <c r="E615" i="20"/>
  <c r="P653" i="20"/>
  <c r="Q653" i="20"/>
  <c r="R653" i="20"/>
  <c r="J613" i="20"/>
  <c r="S653" i="20"/>
  <c r="F618" i="20"/>
  <c r="F619" i="20"/>
  <c r="F620" i="20"/>
  <c r="M654" i="20"/>
  <c r="N654" i="20"/>
  <c r="O654" i="20"/>
  <c r="E618" i="20"/>
  <c r="E619" i="20"/>
  <c r="E620" i="20"/>
  <c r="P654" i="20"/>
  <c r="Q654" i="20"/>
  <c r="R654" i="20"/>
  <c r="J618" i="20"/>
  <c r="S654" i="20"/>
  <c r="F623" i="20"/>
  <c r="F624" i="20"/>
  <c r="F625" i="20"/>
  <c r="M655" i="20"/>
  <c r="N655" i="20"/>
  <c r="O655" i="20"/>
  <c r="E623" i="20"/>
  <c r="E624" i="20"/>
  <c r="E625" i="20"/>
  <c r="P655" i="20"/>
  <c r="Q655" i="20"/>
  <c r="R655" i="20"/>
  <c r="J623" i="20"/>
  <c r="S655" i="20"/>
  <c r="F628" i="20"/>
  <c r="F629" i="20"/>
  <c r="F630" i="20"/>
  <c r="M656" i="20"/>
  <c r="N656" i="20"/>
  <c r="O656" i="20"/>
  <c r="E628" i="20"/>
  <c r="E629" i="20"/>
  <c r="E630" i="20"/>
  <c r="P656" i="20"/>
  <c r="Q656" i="20"/>
  <c r="R656" i="20"/>
  <c r="J628" i="20"/>
  <c r="S656" i="20"/>
  <c r="F633" i="20"/>
  <c r="F634" i="20"/>
  <c r="F635" i="20"/>
  <c r="M657" i="20"/>
  <c r="N657" i="20"/>
  <c r="O657" i="20"/>
  <c r="E633" i="20"/>
  <c r="E634" i="20"/>
  <c r="E635" i="20"/>
  <c r="P657" i="20"/>
  <c r="Q657" i="20"/>
  <c r="R657" i="20"/>
  <c r="J633" i="20"/>
  <c r="S657" i="20"/>
  <c r="F638" i="20"/>
  <c r="F639" i="20"/>
  <c r="F640" i="20"/>
  <c r="M658" i="20"/>
  <c r="N658" i="20"/>
  <c r="O658" i="20"/>
  <c r="E638" i="20"/>
  <c r="E639" i="20"/>
  <c r="E640" i="20"/>
  <c r="P658" i="20"/>
  <c r="Q658" i="20"/>
  <c r="R658" i="20"/>
  <c r="J638" i="20"/>
  <c r="S658" i="20"/>
  <c r="F643" i="20"/>
  <c r="F644" i="20"/>
  <c r="F645" i="20"/>
  <c r="M659" i="20"/>
  <c r="N659" i="20"/>
  <c r="O659" i="20"/>
  <c r="E643" i="20"/>
  <c r="E644" i="20"/>
  <c r="E645" i="20"/>
  <c r="P659" i="20"/>
  <c r="Q659" i="20"/>
  <c r="R659" i="20"/>
  <c r="J643" i="20"/>
  <c r="S659" i="20"/>
  <c r="A660" i="20"/>
  <c r="F648" i="20"/>
  <c r="F649" i="20"/>
  <c r="F650" i="20"/>
  <c r="M660" i="20"/>
  <c r="N660" i="20"/>
  <c r="O660" i="20"/>
  <c r="E648" i="20"/>
  <c r="E649" i="20"/>
  <c r="E650" i="20"/>
  <c r="P660" i="20"/>
  <c r="Q660" i="20"/>
  <c r="R660" i="20"/>
  <c r="J648" i="20"/>
  <c r="S660" i="20"/>
  <c r="A661" i="20"/>
  <c r="F653" i="20"/>
  <c r="F654" i="20"/>
  <c r="F655" i="20"/>
  <c r="M661" i="20"/>
  <c r="N661" i="20"/>
  <c r="O661" i="20"/>
  <c r="E653" i="20"/>
  <c r="E654" i="20"/>
  <c r="E655" i="20"/>
  <c r="P661" i="20"/>
  <c r="Q661" i="20"/>
  <c r="R661" i="20"/>
  <c r="J653" i="20"/>
  <c r="S661" i="20"/>
  <c r="A662" i="20"/>
  <c r="F658" i="20"/>
  <c r="F659" i="20"/>
  <c r="F660" i="20"/>
  <c r="M662" i="20"/>
  <c r="N662" i="20"/>
  <c r="O662" i="20"/>
  <c r="E658" i="20"/>
  <c r="E659" i="20"/>
  <c r="E660" i="20"/>
  <c r="P662" i="20"/>
  <c r="Q662" i="20"/>
  <c r="R662" i="20"/>
  <c r="J658" i="20"/>
  <c r="S662" i="20"/>
  <c r="A663" i="20"/>
  <c r="M663" i="20"/>
  <c r="N663" i="20"/>
  <c r="O663" i="20"/>
  <c r="P663" i="20"/>
  <c r="Q663" i="20"/>
  <c r="R663" i="20"/>
  <c r="J663" i="20"/>
  <c r="S663" i="20"/>
  <c r="A664" i="20"/>
  <c r="M664" i="20"/>
  <c r="N664" i="20"/>
  <c r="O664" i="20"/>
  <c r="S664" i="20"/>
  <c r="A665" i="20"/>
  <c r="P665" i="20"/>
  <c r="Q665" i="20"/>
  <c r="R665" i="20"/>
  <c r="S665" i="20"/>
  <c r="C660" i="20" a="1"/>
  <c r="C663" i="20"/>
  <c r="C664" i="20"/>
  <c r="C665" i="20"/>
  <c r="B663" i="20"/>
  <c r="F668" i="20"/>
  <c r="F758" i="20"/>
  <c r="F673" i="20"/>
  <c r="F678" i="20"/>
  <c r="F683" i="20"/>
  <c r="F688" i="20"/>
  <c r="F693" i="20"/>
  <c r="F698" i="20"/>
  <c r="F703" i="20"/>
  <c r="F708" i="20"/>
  <c r="F713" i="20"/>
  <c r="F718" i="20"/>
  <c r="F723" i="20"/>
  <c r="F728" i="20"/>
  <c r="F733" i="20"/>
  <c r="F738" i="20"/>
  <c r="F743" i="20"/>
  <c r="F748" i="20"/>
  <c r="F753" i="20"/>
  <c r="B664" i="20"/>
  <c r="F669" i="20"/>
  <c r="F759" i="20"/>
  <c r="F674" i="20"/>
  <c r="F679" i="20"/>
  <c r="F684" i="20"/>
  <c r="F689" i="20"/>
  <c r="F694" i="20"/>
  <c r="F699" i="20"/>
  <c r="F704" i="20"/>
  <c r="F709" i="20"/>
  <c r="F714" i="20"/>
  <c r="F719" i="20"/>
  <c r="F724" i="20"/>
  <c r="F729" i="20"/>
  <c r="F734" i="20"/>
  <c r="F739" i="20"/>
  <c r="F744" i="20"/>
  <c r="F749" i="20"/>
  <c r="F754" i="20"/>
  <c r="B665" i="20"/>
  <c r="F670" i="20"/>
  <c r="F760" i="20"/>
  <c r="F675" i="20"/>
  <c r="F680" i="20"/>
  <c r="F685" i="20"/>
  <c r="F690" i="20"/>
  <c r="F695" i="20"/>
  <c r="F700" i="20"/>
  <c r="F705" i="20"/>
  <c r="F710" i="20"/>
  <c r="F715" i="20"/>
  <c r="F720" i="20"/>
  <c r="F725" i="20"/>
  <c r="F730" i="20"/>
  <c r="F735" i="20"/>
  <c r="F740" i="20"/>
  <c r="F745" i="20"/>
  <c r="F750" i="20"/>
  <c r="F755" i="20"/>
  <c r="S760" i="20"/>
  <c r="R760" i="20"/>
  <c r="Q760" i="20"/>
  <c r="P760" i="20"/>
  <c r="A760" i="20"/>
  <c r="C660" i="20"/>
  <c r="C661" i="20"/>
  <c r="C662" i="20"/>
  <c r="B660" i="20"/>
  <c r="E668" i="20"/>
  <c r="E758" i="20"/>
  <c r="E673" i="20"/>
  <c r="E678" i="20"/>
  <c r="E683" i="20"/>
  <c r="E688" i="20"/>
  <c r="E693" i="20"/>
  <c r="E698" i="20"/>
  <c r="E703" i="20"/>
  <c r="E708" i="20"/>
  <c r="E713" i="20"/>
  <c r="E718" i="20"/>
  <c r="E723" i="20"/>
  <c r="E728" i="20"/>
  <c r="E733" i="20"/>
  <c r="E738" i="20"/>
  <c r="E743" i="20"/>
  <c r="E748" i="20"/>
  <c r="E753" i="20"/>
  <c r="B661" i="20"/>
  <c r="E669" i="20"/>
  <c r="E759" i="20"/>
  <c r="E674" i="20"/>
  <c r="E679" i="20"/>
  <c r="E684" i="20"/>
  <c r="E689" i="20"/>
  <c r="E694" i="20"/>
  <c r="E699" i="20"/>
  <c r="E704" i="20"/>
  <c r="E709" i="20"/>
  <c r="E714" i="20"/>
  <c r="E719" i="20"/>
  <c r="E724" i="20"/>
  <c r="E729" i="20"/>
  <c r="E734" i="20"/>
  <c r="E739" i="20"/>
  <c r="E744" i="20"/>
  <c r="E749" i="20"/>
  <c r="E754" i="20"/>
  <c r="B662" i="20"/>
  <c r="E670" i="20"/>
  <c r="E760" i="20"/>
  <c r="E675" i="20"/>
  <c r="E680" i="20"/>
  <c r="E685" i="20"/>
  <c r="E690" i="20"/>
  <c r="E695" i="20"/>
  <c r="E700" i="20"/>
  <c r="E705" i="20"/>
  <c r="E710" i="20"/>
  <c r="E715" i="20"/>
  <c r="E720" i="20"/>
  <c r="E725" i="20"/>
  <c r="E730" i="20"/>
  <c r="E735" i="20"/>
  <c r="E740" i="20"/>
  <c r="E745" i="20"/>
  <c r="E750" i="20"/>
  <c r="E755" i="20"/>
  <c r="S759" i="20"/>
  <c r="O759" i="20"/>
  <c r="N759" i="20"/>
  <c r="M759" i="20"/>
  <c r="A759" i="20"/>
  <c r="J758" i="20"/>
  <c r="S758" i="20"/>
  <c r="R758" i="20"/>
  <c r="Q758" i="20"/>
  <c r="P758" i="20"/>
  <c r="O758" i="20"/>
  <c r="N758" i="20"/>
  <c r="M758" i="20"/>
  <c r="A758" i="20"/>
  <c r="J753" i="20"/>
  <c r="S757" i="20"/>
  <c r="R757" i="20"/>
  <c r="Q757" i="20"/>
  <c r="P757" i="20"/>
  <c r="O757" i="20"/>
  <c r="N757" i="20"/>
  <c r="M757" i="20"/>
  <c r="A757" i="20"/>
  <c r="J748" i="20"/>
  <c r="S756" i="20"/>
  <c r="R756" i="20"/>
  <c r="Q756" i="20"/>
  <c r="P756" i="20"/>
  <c r="O756" i="20"/>
  <c r="N756" i="20"/>
  <c r="M756" i="20"/>
  <c r="A756" i="20"/>
  <c r="J743" i="20"/>
  <c r="S755" i="20"/>
  <c r="R755" i="20"/>
  <c r="Q755" i="20"/>
  <c r="P755" i="20"/>
  <c r="O755" i="20"/>
  <c r="N755" i="20"/>
  <c r="M755" i="20"/>
  <c r="A755" i="20"/>
  <c r="J738" i="20"/>
  <c r="S754" i="20"/>
  <c r="R754" i="20"/>
  <c r="Q754" i="20"/>
  <c r="P754" i="20"/>
  <c r="O754" i="20"/>
  <c r="N754" i="20"/>
  <c r="M754" i="20"/>
  <c r="J733" i="20"/>
  <c r="S753" i="20"/>
  <c r="R753" i="20"/>
  <c r="Q753" i="20"/>
  <c r="P753" i="20"/>
  <c r="O753" i="20"/>
  <c r="N753" i="20"/>
  <c r="M753" i="20"/>
  <c r="J728" i="20"/>
  <c r="S752" i="20"/>
  <c r="R752" i="20"/>
  <c r="Q752" i="20"/>
  <c r="P752" i="20"/>
  <c r="O752" i="20"/>
  <c r="N752" i="20"/>
  <c r="M752" i="20"/>
  <c r="J723" i="20"/>
  <c r="S751" i="20"/>
  <c r="R751" i="20"/>
  <c r="Q751" i="20"/>
  <c r="P751" i="20"/>
  <c r="O751" i="20"/>
  <c r="N751" i="20"/>
  <c r="M751" i="20"/>
  <c r="J718" i="20"/>
  <c r="S750" i="20"/>
  <c r="R750" i="20"/>
  <c r="Q750" i="20"/>
  <c r="P750" i="20"/>
  <c r="O750" i="20"/>
  <c r="N750" i="20"/>
  <c r="M750" i="20"/>
  <c r="J713" i="20"/>
  <c r="S749" i="20"/>
  <c r="R749" i="20"/>
  <c r="Q749" i="20"/>
  <c r="P749" i="20"/>
  <c r="O749" i="20"/>
  <c r="N749" i="20"/>
  <c r="M749" i="20"/>
  <c r="J708" i="20"/>
  <c r="S748" i="20"/>
  <c r="R748" i="20"/>
  <c r="Q748" i="20"/>
  <c r="P748" i="20"/>
  <c r="O748" i="20"/>
  <c r="N748" i="20"/>
  <c r="M748" i="20"/>
  <c r="J703" i="20"/>
  <c r="S747" i="20"/>
  <c r="R747" i="20"/>
  <c r="Q747" i="20"/>
  <c r="P747" i="20"/>
  <c r="O747" i="20"/>
  <c r="N747" i="20"/>
  <c r="M747" i="20"/>
  <c r="J698" i="20"/>
  <c r="S746" i="20"/>
  <c r="R746" i="20"/>
  <c r="Q746" i="20"/>
  <c r="P746" i="20"/>
  <c r="O746" i="20"/>
  <c r="N746" i="20"/>
  <c r="M746" i="20"/>
  <c r="J693" i="20"/>
  <c r="S745" i="20"/>
  <c r="R745" i="20"/>
  <c r="Q745" i="20"/>
  <c r="P745" i="20"/>
  <c r="O745" i="20"/>
  <c r="N745" i="20"/>
  <c r="M745" i="20"/>
  <c r="J688" i="20"/>
  <c r="S744" i="20"/>
  <c r="R744" i="20"/>
  <c r="Q744" i="20"/>
  <c r="P744" i="20"/>
  <c r="O744" i="20"/>
  <c r="N744" i="20"/>
  <c r="M744" i="20"/>
  <c r="J683" i="20"/>
  <c r="S743" i="20"/>
  <c r="R743" i="20"/>
  <c r="Q743" i="20"/>
  <c r="P743" i="20"/>
  <c r="O743" i="20"/>
  <c r="N743" i="20"/>
  <c r="M743" i="20"/>
  <c r="J678" i="20"/>
  <c r="S742" i="20"/>
  <c r="R742" i="20"/>
  <c r="Q742" i="20"/>
  <c r="P742" i="20"/>
  <c r="O742" i="20"/>
  <c r="N742" i="20"/>
  <c r="M742" i="20"/>
  <c r="J673" i="20"/>
  <c r="S741" i="20"/>
  <c r="R741" i="20"/>
  <c r="Q741" i="20"/>
  <c r="P741" i="20"/>
  <c r="O741" i="20"/>
  <c r="N741" i="20"/>
  <c r="M741" i="20"/>
  <c r="J668" i="20"/>
  <c r="S740" i="20"/>
  <c r="R740" i="20"/>
  <c r="Q740" i="20"/>
  <c r="P740" i="20"/>
  <c r="O740" i="20"/>
  <c r="N740" i="20"/>
  <c r="M740" i="20"/>
  <c r="B647" i="20"/>
  <c r="A648" i="20"/>
  <c r="B649" i="20"/>
  <c r="A649" i="20"/>
  <c r="B648" i="20"/>
  <c r="C647" i="20"/>
  <c r="A647" i="20"/>
  <c r="C648" i="20"/>
  <c r="C654" i="20"/>
  <c r="C649" i="20"/>
  <c r="B654" i="20"/>
  <c r="C653" i="20"/>
  <c r="B653" i="20"/>
  <c r="C652" i="20"/>
  <c r="B652" i="20"/>
  <c r="A642" i="20"/>
  <c r="C755" i="20" a="1"/>
  <c r="C755" i="20"/>
  <c r="C758" i="20"/>
  <c r="C756" i="20"/>
  <c r="C759" i="20"/>
  <c r="C757" i="20"/>
  <c r="C760" i="20"/>
  <c r="A737" i="20"/>
  <c r="B742" i="20"/>
  <c r="A743" i="20"/>
  <c r="B744" i="20"/>
  <c r="A744" i="20"/>
  <c r="B743" i="20"/>
  <c r="C742" i="20"/>
  <c r="A742" i="20"/>
  <c r="B747" i="20"/>
  <c r="C747" i="20"/>
  <c r="B748" i="20"/>
  <c r="C748" i="20"/>
  <c r="C744" i="20"/>
  <c r="C743" i="20"/>
  <c r="B749" i="20"/>
  <c r="C749" i="20"/>
  <c r="B758" i="20"/>
  <c r="F763" i="20"/>
  <c r="B759" i="20"/>
  <c r="F764" i="20"/>
  <c r="B760" i="20"/>
  <c r="F765" i="20"/>
  <c r="M835" i="20"/>
  <c r="N835" i="20"/>
  <c r="O835" i="20"/>
  <c r="B755" i="20"/>
  <c r="E763" i="20"/>
  <c r="B756" i="20"/>
  <c r="E764" i="20"/>
  <c r="B757" i="20"/>
  <c r="E765" i="20"/>
  <c r="P835" i="20"/>
  <c r="Q835" i="20"/>
  <c r="R835" i="20"/>
  <c r="J763" i="20"/>
  <c r="S835" i="20"/>
  <c r="F853" i="20"/>
  <c r="F768" i="20"/>
  <c r="F854" i="20"/>
  <c r="F769" i="20"/>
  <c r="F855" i="20"/>
  <c r="F770" i="20"/>
  <c r="M836" i="20"/>
  <c r="N836" i="20"/>
  <c r="O836" i="20"/>
  <c r="E853" i="20"/>
  <c r="E768" i="20"/>
  <c r="E854" i="20"/>
  <c r="E769" i="20"/>
  <c r="E855" i="20"/>
  <c r="E770" i="20"/>
  <c r="P836" i="20"/>
  <c r="Q836" i="20"/>
  <c r="R836" i="20"/>
  <c r="J768" i="20"/>
  <c r="S836" i="20"/>
  <c r="F773" i="20"/>
  <c r="F774" i="20"/>
  <c r="F775" i="20"/>
  <c r="M837" i="20"/>
  <c r="N837" i="20"/>
  <c r="O837" i="20"/>
  <c r="E773" i="20"/>
  <c r="E774" i="20"/>
  <c r="E775" i="20"/>
  <c r="P837" i="20"/>
  <c r="Q837" i="20"/>
  <c r="R837" i="20"/>
  <c r="J773" i="20"/>
  <c r="S837" i="20"/>
  <c r="F778" i="20"/>
  <c r="F779" i="20"/>
  <c r="F780" i="20"/>
  <c r="M838" i="20"/>
  <c r="N838" i="20"/>
  <c r="O838" i="20"/>
  <c r="E778" i="20"/>
  <c r="E779" i="20"/>
  <c r="E780" i="20"/>
  <c r="P838" i="20"/>
  <c r="Q838" i="20"/>
  <c r="R838" i="20"/>
  <c r="J778" i="20"/>
  <c r="S838" i="20"/>
  <c r="F783" i="20"/>
  <c r="F784" i="20"/>
  <c r="F785" i="20"/>
  <c r="M839" i="20"/>
  <c r="N839" i="20"/>
  <c r="O839" i="20"/>
  <c r="E783" i="20"/>
  <c r="E784" i="20"/>
  <c r="E785" i="20"/>
  <c r="P839" i="20"/>
  <c r="Q839" i="20"/>
  <c r="R839" i="20"/>
  <c r="J783" i="20"/>
  <c r="S839" i="20"/>
  <c r="F788" i="20"/>
  <c r="F789" i="20"/>
  <c r="F790" i="20"/>
  <c r="M840" i="20"/>
  <c r="N840" i="20"/>
  <c r="O840" i="20"/>
  <c r="E788" i="20"/>
  <c r="E789" i="20"/>
  <c r="E790" i="20"/>
  <c r="P840" i="20"/>
  <c r="Q840" i="20"/>
  <c r="R840" i="20"/>
  <c r="J788" i="20"/>
  <c r="S840" i="20"/>
  <c r="F793" i="20"/>
  <c r="F794" i="20"/>
  <c r="F795" i="20"/>
  <c r="M841" i="20"/>
  <c r="N841" i="20"/>
  <c r="O841" i="20"/>
  <c r="E793" i="20"/>
  <c r="E794" i="20"/>
  <c r="E795" i="20"/>
  <c r="P841" i="20"/>
  <c r="Q841" i="20"/>
  <c r="R841" i="20"/>
  <c r="J793" i="20"/>
  <c r="S841" i="20"/>
  <c r="F798" i="20"/>
  <c r="F799" i="20"/>
  <c r="F800" i="20"/>
  <c r="M842" i="20"/>
  <c r="N842" i="20"/>
  <c r="O842" i="20"/>
  <c r="E798" i="20"/>
  <c r="E799" i="20"/>
  <c r="E800" i="20"/>
  <c r="P842" i="20"/>
  <c r="Q842" i="20"/>
  <c r="R842" i="20"/>
  <c r="J798" i="20"/>
  <c r="S842" i="20"/>
  <c r="F803" i="20"/>
  <c r="F804" i="20"/>
  <c r="F805" i="20"/>
  <c r="M843" i="20"/>
  <c r="N843" i="20"/>
  <c r="O843" i="20"/>
  <c r="E803" i="20"/>
  <c r="E804" i="20"/>
  <c r="E805" i="20"/>
  <c r="P843" i="20"/>
  <c r="Q843" i="20"/>
  <c r="R843" i="20"/>
  <c r="J803" i="20"/>
  <c r="S843" i="20"/>
  <c r="F808" i="20"/>
  <c r="F809" i="20"/>
  <c r="F810" i="20"/>
  <c r="M844" i="20"/>
  <c r="N844" i="20"/>
  <c r="O844" i="20"/>
  <c r="E808" i="20"/>
  <c r="E809" i="20"/>
  <c r="E810" i="20"/>
  <c r="P844" i="20"/>
  <c r="Q844" i="20"/>
  <c r="R844" i="20"/>
  <c r="J808" i="20"/>
  <c r="S844" i="20"/>
  <c r="F813" i="20"/>
  <c r="F814" i="20"/>
  <c r="F815" i="20"/>
  <c r="M845" i="20"/>
  <c r="N845" i="20"/>
  <c r="O845" i="20"/>
  <c r="E813" i="20"/>
  <c r="E814" i="20"/>
  <c r="E815" i="20"/>
  <c r="P845" i="20"/>
  <c r="Q845" i="20"/>
  <c r="R845" i="20"/>
  <c r="J813" i="20"/>
  <c r="S845" i="20"/>
  <c r="F818" i="20"/>
  <c r="F819" i="20"/>
  <c r="F820" i="20"/>
  <c r="M846" i="20"/>
  <c r="N846" i="20"/>
  <c r="O846" i="20"/>
  <c r="E818" i="20"/>
  <c r="E819" i="20"/>
  <c r="E820" i="20"/>
  <c r="P846" i="20"/>
  <c r="Q846" i="20"/>
  <c r="R846" i="20"/>
  <c r="J818" i="20"/>
  <c r="S846" i="20"/>
  <c r="F823" i="20"/>
  <c r="F824" i="20"/>
  <c r="F825" i="20"/>
  <c r="M847" i="20"/>
  <c r="N847" i="20"/>
  <c r="O847" i="20"/>
  <c r="E823" i="20"/>
  <c r="E824" i="20"/>
  <c r="E825" i="20"/>
  <c r="P847" i="20"/>
  <c r="Q847" i="20"/>
  <c r="R847" i="20"/>
  <c r="J823" i="20"/>
  <c r="S847" i="20"/>
  <c r="F828" i="20"/>
  <c r="F829" i="20"/>
  <c r="F830" i="20"/>
  <c r="M848" i="20"/>
  <c r="N848" i="20"/>
  <c r="O848" i="20"/>
  <c r="E828" i="20"/>
  <c r="E829" i="20"/>
  <c r="E830" i="20"/>
  <c r="P848" i="20"/>
  <c r="Q848" i="20"/>
  <c r="R848" i="20"/>
  <c r="J828" i="20"/>
  <c r="S848" i="20"/>
  <c r="F833" i="20"/>
  <c r="F834" i="20"/>
  <c r="F835" i="20"/>
  <c r="M849" i="20"/>
  <c r="N849" i="20"/>
  <c r="O849" i="20"/>
  <c r="E833" i="20"/>
  <c r="E834" i="20"/>
  <c r="E835" i="20"/>
  <c r="P849" i="20"/>
  <c r="Q849" i="20"/>
  <c r="R849" i="20"/>
  <c r="J833" i="20"/>
  <c r="S849" i="20"/>
  <c r="A850" i="20"/>
  <c r="F838" i="20"/>
  <c r="F839" i="20"/>
  <c r="F840" i="20"/>
  <c r="M850" i="20"/>
  <c r="N850" i="20"/>
  <c r="O850" i="20"/>
  <c r="E838" i="20"/>
  <c r="E839" i="20"/>
  <c r="E840" i="20"/>
  <c r="P850" i="20"/>
  <c r="Q850" i="20"/>
  <c r="R850" i="20"/>
  <c r="J838" i="20"/>
  <c r="S850" i="20"/>
  <c r="A851" i="20"/>
  <c r="F843" i="20"/>
  <c r="F844" i="20"/>
  <c r="F845" i="20"/>
  <c r="M851" i="20"/>
  <c r="N851" i="20"/>
  <c r="O851" i="20"/>
  <c r="E843" i="20"/>
  <c r="E844" i="20"/>
  <c r="E845" i="20"/>
  <c r="P851" i="20"/>
  <c r="Q851" i="20"/>
  <c r="R851" i="20"/>
  <c r="J843" i="20"/>
  <c r="S851" i="20"/>
  <c r="A852" i="20"/>
  <c r="F848" i="20"/>
  <c r="F849" i="20"/>
  <c r="F850" i="20"/>
  <c r="M852" i="20"/>
  <c r="N852" i="20"/>
  <c r="O852" i="20"/>
  <c r="E848" i="20"/>
  <c r="E849" i="20"/>
  <c r="E850" i="20"/>
  <c r="P852" i="20"/>
  <c r="Q852" i="20"/>
  <c r="R852" i="20"/>
  <c r="J848" i="20"/>
  <c r="S852" i="20"/>
  <c r="A853" i="20"/>
  <c r="M853" i="20"/>
  <c r="N853" i="20"/>
  <c r="O853" i="20"/>
  <c r="P853" i="20"/>
  <c r="Q853" i="20"/>
  <c r="R853" i="20"/>
  <c r="J853" i="20"/>
  <c r="S853" i="20"/>
  <c r="A854" i="20"/>
  <c r="M854" i="20"/>
  <c r="N854" i="20"/>
  <c r="O854" i="20"/>
  <c r="S854" i="20"/>
  <c r="A855" i="20"/>
  <c r="P855" i="20"/>
  <c r="Q855" i="20"/>
  <c r="R855" i="20"/>
  <c r="S855" i="20"/>
  <c r="C850" i="20" a="1"/>
  <c r="C850" i="20"/>
  <c r="C853" i="20"/>
  <c r="C851" i="20"/>
  <c r="C854" i="20"/>
  <c r="C852" i="20"/>
  <c r="C855" i="20"/>
  <c r="A832" i="20"/>
  <c r="A839" i="20"/>
  <c r="A837" i="20"/>
  <c r="A838" i="20"/>
  <c r="B842" i="20"/>
  <c r="C842" i="20"/>
  <c r="B839" i="20"/>
  <c r="B837" i="20"/>
  <c r="B838" i="20"/>
  <c r="B843" i="20"/>
  <c r="C843" i="20"/>
  <c r="C839" i="20"/>
  <c r="C837" i="20"/>
  <c r="C838" i="20"/>
  <c r="B844" i="20"/>
  <c r="C844" i="20"/>
  <c r="B853" i="20"/>
  <c r="F858" i="20"/>
  <c r="B854" i="20"/>
  <c r="F859" i="20"/>
  <c r="B855" i="20"/>
  <c r="F860" i="20"/>
  <c r="M930" i="20"/>
  <c r="N930" i="20"/>
  <c r="O930" i="20"/>
  <c r="B850" i="20"/>
  <c r="E858" i="20"/>
  <c r="B851" i="20"/>
  <c r="E859" i="20"/>
  <c r="B852" i="20"/>
  <c r="E860" i="20"/>
  <c r="P930" i="20"/>
  <c r="Q930" i="20"/>
  <c r="R930" i="20"/>
  <c r="F948" i="20"/>
  <c r="F863" i="20"/>
  <c r="F949" i="20"/>
  <c r="F864" i="20"/>
  <c r="F950" i="20"/>
  <c r="F865" i="20"/>
  <c r="M931" i="20"/>
  <c r="N931" i="20"/>
  <c r="O931" i="20"/>
  <c r="E948" i="20"/>
  <c r="E863" i="20"/>
  <c r="E949" i="20"/>
  <c r="E864" i="20"/>
  <c r="E950" i="20"/>
  <c r="E865" i="20"/>
  <c r="P931" i="20"/>
  <c r="Q931" i="20"/>
  <c r="R931" i="20"/>
  <c r="F868" i="20"/>
  <c r="F869" i="20"/>
  <c r="F870" i="20"/>
  <c r="M932" i="20"/>
  <c r="N932" i="20"/>
  <c r="O932" i="20"/>
  <c r="E868" i="20"/>
  <c r="E869" i="20"/>
  <c r="E870" i="20"/>
  <c r="P932" i="20"/>
  <c r="Q932" i="20"/>
  <c r="R932" i="20"/>
  <c r="F873" i="20"/>
  <c r="F874" i="20"/>
  <c r="F875" i="20"/>
  <c r="M933" i="20"/>
  <c r="N933" i="20"/>
  <c r="O933" i="20"/>
  <c r="E873" i="20"/>
  <c r="E874" i="20"/>
  <c r="E875" i="20"/>
  <c r="P933" i="20"/>
  <c r="Q933" i="20"/>
  <c r="R933" i="20"/>
  <c r="F878" i="20"/>
  <c r="F879" i="20"/>
  <c r="F880" i="20"/>
  <c r="M934" i="20"/>
  <c r="N934" i="20"/>
  <c r="O934" i="20"/>
  <c r="E878" i="20"/>
  <c r="E879" i="20"/>
  <c r="E880" i="20"/>
  <c r="P934" i="20"/>
  <c r="Q934" i="20"/>
  <c r="R934" i="20"/>
  <c r="F883" i="20"/>
  <c r="F884" i="20"/>
  <c r="F885" i="20"/>
  <c r="M935" i="20"/>
  <c r="N935" i="20"/>
  <c r="O935" i="20"/>
  <c r="E883" i="20"/>
  <c r="E884" i="20"/>
  <c r="E885" i="20"/>
  <c r="P935" i="20"/>
  <c r="Q935" i="20"/>
  <c r="R935" i="20"/>
  <c r="F888" i="20"/>
  <c r="F889" i="20"/>
  <c r="F890" i="20"/>
  <c r="M936" i="20"/>
  <c r="N936" i="20"/>
  <c r="O936" i="20"/>
  <c r="E888" i="20"/>
  <c r="E889" i="20"/>
  <c r="E890" i="20"/>
  <c r="P936" i="20"/>
  <c r="Q936" i="20"/>
  <c r="R936" i="20"/>
  <c r="F893" i="20"/>
  <c r="F894" i="20"/>
  <c r="F895" i="20"/>
  <c r="M937" i="20"/>
  <c r="N937" i="20"/>
  <c r="O937" i="20"/>
  <c r="E893" i="20"/>
  <c r="E894" i="20"/>
  <c r="E895" i="20"/>
  <c r="P937" i="20"/>
  <c r="Q937" i="20"/>
  <c r="R937" i="20"/>
  <c r="F898" i="20"/>
  <c r="F899" i="20"/>
  <c r="F900" i="20"/>
  <c r="M938" i="20"/>
  <c r="N938" i="20"/>
  <c r="O938" i="20"/>
  <c r="E898" i="20"/>
  <c r="E899" i="20"/>
  <c r="E900" i="20"/>
  <c r="P938" i="20"/>
  <c r="Q938" i="20"/>
  <c r="R938" i="20"/>
  <c r="F903" i="20"/>
  <c r="F904" i="20"/>
  <c r="F905" i="20"/>
  <c r="M939" i="20"/>
  <c r="N939" i="20"/>
  <c r="O939" i="20"/>
  <c r="E903" i="20"/>
  <c r="E904" i="20"/>
  <c r="E905" i="20"/>
  <c r="P939" i="20"/>
  <c r="Q939" i="20"/>
  <c r="R939" i="20"/>
  <c r="F908" i="20"/>
  <c r="F909" i="20"/>
  <c r="F910" i="20"/>
  <c r="M940" i="20"/>
  <c r="N940" i="20"/>
  <c r="O940" i="20"/>
  <c r="E908" i="20"/>
  <c r="E909" i="20"/>
  <c r="E910" i="20"/>
  <c r="P940" i="20"/>
  <c r="Q940" i="20"/>
  <c r="R940" i="20"/>
  <c r="F913" i="20"/>
  <c r="F914" i="20"/>
  <c r="F915" i="20"/>
  <c r="M941" i="20"/>
  <c r="N941" i="20"/>
  <c r="O941" i="20"/>
  <c r="E913" i="20"/>
  <c r="E914" i="20"/>
  <c r="E915" i="20"/>
  <c r="P941" i="20"/>
  <c r="Q941" i="20"/>
  <c r="R941" i="20"/>
  <c r="F918" i="20"/>
  <c r="F919" i="20"/>
  <c r="F920" i="20"/>
  <c r="M942" i="20"/>
  <c r="N942" i="20"/>
  <c r="O942" i="20"/>
  <c r="E918" i="20"/>
  <c r="E919" i="20"/>
  <c r="E920" i="20"/>
  <c r="P942" i="20"/>
  <c r="Q942" i="20"/>
  <c r="R942" i="20"/>
  <c r="F923" i="20"/>
  <c r="F924" i="20"/>
  <c r="F925" i="20"/>
  <c r="M943" i="20"/>
  <c r="N943" i="20"/>
  <c r="O943" i="20"/>
  <c r="E923" i="20"/>
  <c r="E924" i="20"/>
  <c r="E925" i="20"/>
  <c r="P943" i="20"/>
  <c r="Q943" i="20"/>
  <c r="R943" i="20"/>
  <c r="F928" i="20"/>
  <c r="F929" i="20"/>
  <c r="F930" i="20"/>
  <c r="M944" i="20"/>
  <c r="N944" i="20"/>
  <c r="O944" i="20"/>
  <c r="E928" i="20"/>
  <c r="E929" i="20"/>
  <c r="E930" i="20"/>
  <c r="P944" i="20"/>
  <c r="Q944" i="20"/>
  <c r="R944" i="20"/>
  <c r="A945" i="20"/>
  <c r="F933" i="20"/>
  <c r="F934" i="20"/>
  <c r="F935" i="20"/>
  <c r="M945" i="20"/>
  <c r="N945" i="20"/>
  <c r="O945" i="20"/>
  <c r="E933" i="20"/>
  <c r="E934" i="20"/>
  <c r="E935" i="20"/>
  <c r="P945" i="20"/>
  <c r="Q945" i="20"/>
  <c r="R945" i="20"/>
  <c r="A946" i="20"/>
  <c r="F938" i="20"/>
  <c r="F939" i="20"/>
  <c r="F940" i="20"/>
  <c r="M946" i="20"/>
  <c r="N946" i="20"/>
  <c r="O946" i="20"/>
  <c r="E938" i="20"/>
  <c r="E939" i="20"/>
  <c r="E940" i="20"/>
  <c r="P946" i="20"/>
  <c r="Q946" i="20"/>
  <c r="R946" i="20"/>
  <c r="A947" i="20"/>
  <c r="F943" i="20"/>
  <c r="F944" i="20"/>
  <c r="F945" i="20"/>
  <c r="M947" i="20"/>
  <c r="N947" i="20"/>
  <c r="O947" i="20"/>
  <c r="E943" i="20"/>
  <c r="E944" i="20"/>
  <c r="E945" i="20"/>
  <c r="P947" i="20"/>
  <c r="Q947" i="20"/>
  <c r="R947" i="20"/>
  <c r="A948" i="20"/>
  <c r="M948" i="20"/>
  <c r="N948" i="20"/>
  <c r="O948" i="20"/>
  <c r="P948" i="20"/>
  <c r="Q948" i="20"/>
  <c r="R948" i="20"/>
  <c r="J948" i="20"/>
  <c r="S948" i="20"/>
  <c r="A949" i="20"/>
  <c r="M949" i="20"/>
  <c r="N949" i="20"/>
  <c r="O949" i="20"/>
  <c r="S949" i="20"/>
  <c r="A950" i="20"/>
  <c r="P950" i="20"/>
  <c r="Q950" i="20"/>
  <c r="R950" i="20"/>
  <c r="S950" i="20"/>
  <c r="J858" i="20"/>
  <c r="S930" i="20"/>
  <c r="J863" i="20"/>
  <c r="S931" i="20"/>
  <c r="J868" i="20"/>
  <c r="S932" i="20"/>
  <c r="J873" i="20"/>
  <c r="S933" i="20"/>
  <c r="J878" i="20"/>
  <c r="S934" i="20"/>
  <c r="J883" i="20"/>
  <c r="S935" i="20"/>
  <c r="J888" i="20"/>
  <c r="S936" i="20"/>
  <c r="J893" i="20"/>
  <c r="S937" i="20"/>
  <c r="J898" i="20"/>
  <c r="S938" i="20"/>
  <c r="J903" i="20"/>
  <c r="S939" i="20"/>
  <c r="J908" i="20"/>
  <c r="S940" i="20"/>
  <c r="J913" i="20"/>
  <c r="S941" i="20"/>
  <c r="J918" i="20"/>
  <c r="S942" i="20"/>
  <c r="J923" i="20"/>
  <c r="S943" i="20"/>
  <c r="J928" i="20"/>
  <c r="S944" i="20"/>
  <c r="J933" i="20"/>
  <c r="S945" i="20"/>
  <c r="J938" i="20"/>
  <c r="S946" i="20"/>
  <c r="J943" i="20"/>
  <c r="S947" i="20"/>
  <c r="C945" i="20" a="1"/>
  <c r="C945" i="20"/>
  <c r="C948" i="20"/>
  <c r="C946" i="20"/>
  <c r="C949" i="20"/>
  <c r="C947" i="20"/>
  <c r="C950" i="20"/>
  <c r="A927" i="20"/>
  <c r="B932" i="20"/>
  <c r="A933" i="20"/>
  <c r="B934" i="20"/>
  <c r="A934" i="20"/>
  <c r="B933" i="20"/>
  <c r="C932" i="20"/>
  <c r="A932" i="20"/>
  <c r="B937" i="20"/>
  <c r="C937" i="20"/>
  <c r="B938" i="20"/>
  <c r="C938" i="20"/>
  <c r="C934" i="20"/>
  <c r="C933" i="20"/>
  <c r="B939" i="20"/>
  <c r="C939" i="20"/>
  <c r="B948" i="20"/>
  <c r="F953" i="20"/>
  <c r="B949" i="20"/>
  <c r="F954" i="20"/>
  <c r="B950" i="20"/>
  <c r="F955" i="20"/>
  <c r="M1025" i="20"/>
  <c r="N1025" i="20"/>
  <c r="O1025" i="20"/>
  <c r="B945" i="20"/>
  <c r="E953" i="20"/>
  <c r="B946" i="20"/>
  <c r="E954" i="20"/>
  <c r="B947" i="20"/>
  <c r="E955" i="20"/>
  <c r="P1025" i="20"/>
  <c r="Q1025" i="20"/>
  <c r="R1025" i="20"/>
  <c r="J953" i="20"/>
  <c r="S1025" i="20"/>
  <c r="F1043" i="20"/>
  <c r="F958" i="20"/>
  <c r="F1044" i="20"/>
  <c r="F959" i="20"/>
  <c r="F1045" i="20"/>
  <c r="F960" i="20"/>
  <c r="M1026" i="20"/>
  <c r="N1026" i="20"/>
  <c r="O1026" i="20"/>
  <c r="E1043" i="20"/>
  <c r="E958" i="20"/>
  <c r="E1044" i="20"/>
  <c r="E959" i="20"/>
  <c r="E1045" i="20"/>
  <c r="E960" i="20"/>
  <c r="P1026" i="20"/>
  <c r="Q1026" i="20"/>
  <c r="R1026" i="20"/>
  <c r="J958" i="20"/>
  <c r="S1026" i="20"/>
  <c r="F963" i="20"/>
  <c r="F964" i="20"/>
  <c r="F965" i="20"/>
  <c r="M1027" i="20"/>
  <c r="N1027" i="20"/>
  <c r="O1027" i="20"/>
  <c r="E963" i="20"/>
  <c r="E964" i="20"/>
  <c r="E965" i="20"/>
  <c r="P1027" i="20"/>
  <c r="Q1027" i="20"/>
  <c r="R1027" i="20"/>
  <c r="J963" i="20"/>
  <c r="S1027" i="20"/>
  <c r="F968" i="20"/>
  <c r="F969" i="20"/>
  <c r="F970" i="20"/>
  <c r="M1028" i="20"/>
  <c r="N1028" i="20"/>
  <c r="O1028" i="20"/>
  <c r="E968" i="20"/>
  <c r="E969" i="20"/>
  <c r="E970" i="20"/>
  <c r="P1028" i="20"/>
  <c r="Q1028" i="20"/>
  <c r="R1028" i="20"/>
  <c r="J968" i="20"/>
  <c r="S1028" i="20"/>
  <c r="F973" i="20"/>
  <c r="F974" i="20"/>
  <c r="F975" i="20"/>
  <c r="M1029" i="20"/>
  <c r="N1029" i="20"/>
  <c r="O1029" i="20"/>
  <c r="E973" i="20"/>
  <c r="E974" i="20"/>
  <c r="E975" i="20"/>
  <c r="P1029" i="20"/>
  <c r="Q1029" i="20"/>
  <c r="R1029" i="20"/>
  <c r="J973" i="20"/>
  <c r="S1029" i="20"/>
  <c r="F978" i="20"/>
  <c r="F979" i="20"/>
  <c r="F980" i="20"/>
  <c r="M1030" i="20"/>
  <c r="N1030" i="20"/>
  <c r="O1030" i="20"/>
  <c r="E978" i="20"/>
  <c r="E979" i="20"/>
  <c r="E980" i="20"/>
  <c r="P1030" i="20"/>
  <c r="Q1030" i="20"/>
  <c r="R1030" i="20"/>
  <c r="J978" i="20"/>
  <c r="S1030" i="20"/>
  <c r="F983" i="20"/>
  <c r="F984" i="20"/>
  <c r="F985" i="20"/>
  <c r="M1031" i="20"/>
  <c r="N1031" i="20"/>
  <c r="O1031" i="20"/>
  <c r="E983" i="20"/>
  <c r="E984" i="20"/>
  <c r="E985" i="20"/>
  <c r="P1031" i="20"/>
  <c r="Q1031" i="20"/>
  <c r="R1031" i="20"/>
  <c r="J983" i="20"/>
  <c r="S1031" i="20"/>
  <c r="F988" i="20"/>
  <c r="F989" i="20"/>
  <c r="F990" i="20"/>
  <c r="M1032" i="20"/>
  <c r="N1032" i="20"/>
  <c r="O1032" i="20"/>
  <c r="E988" i="20"/>
  <c r="E989" i="20"/>
  <c r="E990" i="20"/>
  <c r="P1032" i="20"/>
  <c r="Q1032" i="20"/>
  <c r="R1032" i="20"/>
  <c r="J988" i="20"/>
  <c r="S1032" i="20"/>
  <c r="F993" i="20"/>
  <c r="F994" i="20"/>
  <c r="F995" i="20"/>
  <c r="M1033" i="20"/>
  <c r="N1033" i="20"/>
  <c r="O1033" i="20"/>
  <c r="E993" i="20"/>
  <c r="E994" i="20"/>
  <c r="E995" i="20"/>
  <c r="P1033" i="20"/>
  <c r="Q1033" i="20"/>
  <c r="R1033" i="20"/>
  <c r="J993" i="20"/>
  <c r="S1033" i="20"/>
  <c r="F998" i="20"/>
  <c r="F999" i="20"/>
  <c r="F1000" i="20"/>
  <c r="M1034" i="20"/>
  <c r="N1034" i="20"/>
  <c r="O1034" i="20"/>
  <c r="E998" i="20"/>
  <c r="E999" i="20"/>
  <c r="E1000" i="20"/>
  <c r="P1034" i="20"/>
  <c r="Q1034" i="20"/>
  <c r="R1034" i="20"/>
  <c r="J998" i="20"/>
  <c r="S1034" i="20"/>
  <c r="F1003" i="20"/>
  <c r="F1004" i="20"/>
  <c r="F1005" i="20"/>
  <c r="M1035" i="20"/>
  <c r="N1035" i="20"/>
  <c r="O1035" i="20"/>
  <c r="E1003" i="20"/>
  <c r="E1004" i="20"/>
  <c r="E1005" i="20"/>
  <c r="P1035" i="20"/>
  <c r="Q1035" i="20"/>
  <c r="R1035" i="20"/>
  <c r="J1003" i="20"/>
  <c r="S1035" i="20"/>
  <c r="F1008" i="20"/>
  <c r="F1009" i="20"/>
  <c r="F1010" i="20"/>
  <c r="M1036" i="20"/>
  <c r="N1036" i="20"/>
  <c r="O1036" i="20"/>
  <c r="E1008" i="20"/>
  <c r="E1009" i="20"/>
  <c r="E1010" i="20"/>
  <c r="P1036" i="20"/>
  <c r="Q1036" i="20"/>
  <c r="R1036" i="20"/>
  <c r="J1008" i="20"/>
  <c r="S1036" i="20"/>
  <c r="F1013" i="20"/>
  <c r="F1014" i="20"/>
  <c r="F1015" i="20"/>
  <c r="M1037" i="20"/>
  <c r="N1037" i="20"/>
  <c r="O1037" i="20"/>
  <c r="E1013" i="20"/>
  <c r="E1014" i="20"/>
  <c r="E1015" i="20"/>
  <c r="P1037" i="20"/>
  <c r="Q1037" i="20"/>
  <c r="R1037" i="20"/>
  <c r="J1013" i="20"/>
  <c r="S1037" i="20"/>
  <c r="F1018" i="20"/>
  <c r="F1019" i="20"/>
  <c r="F1020" i="20"/>
  <c r="M1038" i="20"/>
  <c r="N1038" i="20"/>
  <c r="O1038" i="20"/>
  <c r="E1018" i="20"/>
  <c r="E1019" i="20"/>
  <c r="E1020" i="20"/>
  <c r="P1038" i="20"/>
  <c r="Q1038" i="20"/>
  <c r="R1038" i="20"/>
  <c r="J1018" i="20"/>
  <c r="S1038" i="20"/>
  <c r="F1023" i="20"/>
  <c r="F1024" i="20"/>
  <c r="F1025" i="20"/>
  <c r="M1039" i="20"/>
  <c r="N1039" i="20"/>
  <c r="O1039" i="20"/>
  <c r="E1023" i="20"/>
  <c r="E1024" i="20"/>
  <c r="E1025" i="20"/>
  <c r="P1039" i="20"/>
  <c r="Q1039" i="20"/>
  <c r="R1039" i="20"/>
  <c r="J1023" i="20"/>
  <c r="S1039" i="20"/>
  <c r="A1040" i="20"/>
  <c r="F1028" i="20"/>
  <c r="F1029" i="20"/>
  <c r="F1030" i="20"/>
  <c r="M1040" i="20"/>
  <c r="N1040" i="20"/>
  <c r="O1040" i="20"/>
  <c r="E1028" i="20"/>
  <c r="E1029" i="20"/>
  <c r="E1030" i="20"/>
  <c r="P1040" i="20"/>
  <c r="Q1040" i="20"/>
  <c r="R1040" i="20"/>
  <c r="J1028" i="20"/>
  <c r="S1040" i="20"/>
  <c r="A1041" i="20"/>
  <c r="F1033" i="20"/>
  <c r="F1034" i="20"/>
  <c r="F1035" i="20"/>
  <c r="M1041" i="20"/>
  <c r="N1041" i="20"/>
  <c r="O1041" i="20"/>
  <c r="E1033" i="20"/>
  <c r="E1034" i="20"/>
  <c r="E1035" i="20"/>
  <c r="P1041" i="20"/>
  <c r="Q1041" i="20"/>
  <c r="R1041" i="20"/>
  <c r="J1033" i="20"/>
  <c r="S1041" i="20"/>
  <c r="A1042" i="20"/>
  <c r="F1038" i="20"/>
  <c r="F1039" i="20"/>
  <c r="F1040" i="20"/>
  <c r="M1042" i="20"/>
  <c r="N1042" i="20"/>
  <c r="O1042" i="20"/>
  <c r="E1038" i="20"/>
  <c r="E1039" i="20"/>
  <c r="E1040" i="20"/>
  <c r="P1042" i="20"/>
  <c r="Q1042" i="20"/>
  <c r="R1042" i="20"/>
  <c r="J1038" i="20"/>
  <c r="S1042" i="20"/>
  <c r="A1043" i="20"/>
  <c r="M1043" i="20"/>
  <c r="N1043" i="20"/>
  <c r="O1043" i="20"/>
  <c r="P1043" i="20"/>
  <c r="Q1043" i="20"/>
  <c r="R1043" i="20"/>
  <c r="J1043" i="20"/>
  <c r="S1043" i="20"/>
  <c r="A1044" i="20"/>
  <c r="M1044" i="20"/>
  <c r="N1044" i="20"/>
  <c r="O1044" i="20"/>
  <c r="S1044" i="20"/>
  <c r="A1045" i="20"/>
  <c r="P1045" i="20"/>
  <c r="Q1045" i="20"/>
  <c r="R1045" i="20"/>
  <c r="S1045" i="20"/>
  <c r="C1040" i="20" a="1"/>
  <c r="C1043" i="20"/>
  <c r="C1044" i="20"/>
  <c r="C1045" i="20"/>
  <c r="B1043" i="20"/>
  <c r="F1048" i="20"/>
  <c r="F1138" i="20"/>
  <c r="F1053" i="20"/>
  <c r="F1058" i="20"/>
  <c r="F1063" i="20"/>
  <c r="F1068" i="20"/>
  <c r="F1073" i="20"/>
  <c r="F1078" i="20"/>
  <c r="F1083" i="20"/>
  <c r="F1088" i="20"/>
  <c r="F1093" i="20"/>
  <c r="F1098" i="20"/>
  <c r="F1103" i="20"/>
  <c r="F1108" i="20"/>
  <c r="F1113" i="20"/>
  <c r="F1118" i="20"/>
  <c r="F1123" i="20"/>
  <c r="F1128" i="20"/>
  <c r="F1133" i="20"/>
  <c r="B1044" i="20"/>
  <c r="F1049" i="20"/>
  <c r="F1139" i="20"/>
  <c r="F1054" i="20"/>
  <c r="F1059" i="20"/>
  <c r="F1064" i="20"/>
  <c r="F1069" i="20"/>
  <c r="F1074" i="20"/>
  <c r="F1079" i="20"/>
  <c r="F1084" i="20"/>
  <c r="F1089" i="20"/>
  <c r="F1094" i="20"/>
  <c r="F1099" i="20"/>
  <c r="F1104" i="20"/>
  <c r="F1109" i="20"/>
  <c r="F1114" i="20"/>
  <c r="F1119" i="20"/>
  <c r="F1124" i="20"/>
  <c r="F1129" i="20"/>
  <c r="F1134" i="20"/>
  <c r="B1045" i="20"/>
  <c r="F1050" i="20"/>
  <c r="F1140" i="20"/>
  <c r="F1055" i="20"/>
  <c r="F1060" i="20"/>
  <c r="F1065" i="20"/>
  <c r="F1070" i="20"/>
  <c r="F1075" i="20"/>
  <c r="F1080" i="20"/>
  <c r="F1085" i="20"/>
  <c r="F1090" i="20"/>
  <c r="F1095" i="20"/>
  <c r="F1100" i="20"/>
  <c r="F1105" i="20"/>
  <c r="F1110" i="20"/>
  <c r="F1115" i="20"/>
  <c r="F1120" i="20"/>
  <c r="F1125" i="20"/>
  <c r="F1130" i="20"/>
  <c r="F1135" i="20"/>
  <c r="S1140" i="20"/>
  <c r="R1140" i="20"/>
  <c r="Q1140" i="20"/>
  <c r="P1140" i="20"/>
  <c r="A1140" i="20"/>
  <c r="C1040" i="20"/>
  <c r="C1041" i="20"/>
  <c r="C1042" i="20"/>
  <c r="B1040" i="20"/>
  <c r="E1048" i="20"/>
  <c r="E1138" i="20"/>
  <c r="E1053" i="20"/>
  <c r="E1058" i="20"/>
  <c r="E1063" i="20"/>
  <c r="E1068" i="20"/>
  <c r="E1073" i="20"/>
  <c r="E1078" i="20"/>
  <c r="E1083" i="20"/>
  <c r="E1088" i="20"/>
  <c r="E1093" i="20"/>
  <c r="E1098" i="20"/>
  <c r="E1103" i="20"/>
  <c r="E1108" i="20"/>
  <c r="E1113" i="20"/>
  <c r="E1118" i="20"/>
  <c r="E1123" i="20"/>
  <c r="E1128" i="20"/>
  <c r="E1133" i="20"/>
  <c r="B1041" i="20"/>
  <c r="E1049" i="20"/>
  <c r="E1139" i="20"/>
  <c r="E1054" i="20"/>
  <c r="E1059" i="20"/>
  <c r="E1064" i="20"/>
  <c r="E1069" i="20"/>
  <c r="E1074" i="20"/>
  <c r="E1079" i="20"/>
  <c r="E1084" i="20"/>
  <c r="E1089" i="20"/>
  <c r="E1094" i="20"/>
  <c r="E1099" i="20"/>
  <c r="E1104" i="20"/>
  <c r="E1109" i="20"/>
  <c r="E1114" i="20"/>
  <c r="E1119" i="20"/>
  <c r="E1124" i="20"/>
  <c r="E1129" i="20"/>
  <c r="E1134" i="20"/>
  <c r="B1042" i="20"/>
  <c r="E1050" i="20"/>
  <c r="E1140" i="20"/>
  <c r="E1055" i="20"/>
  <c r="E1060" i="20"/>
  <c r="E1065" i="20"/>
  <c r="E1070" i="20"/>
  <c r="E1075" i="20"/>
  <c r="E1080" i="20"/>
  <c r="E1085" i="20"/>
  <c r="E1090" i="20"/>
  <c r="E1095" i="20"/>
  <c r="E1100" i="20"/>
  <c r="E1105" i="20"/>
  <c r="E1110" i="20"/>
  <c r="E1115" i="20"/>
  <c r="E1120" i="20"/>
  <c r="E1125" i="20"/>
  <c r="E1130" i="20"/>
  <c r="E1135" i="20"/>
  <c r="S1139" i="20"/>
  <c r="O1139" i="20"/>
  <c r="N1139" i="20"/>
  <c r="M1139" i="20"/>
  <c r="A1139" i="20"/>
  <c r="J1138" i="20"/>
  <c r="S1138" i="20"/>
  <c r="R1138" i="20"/>
  <c r="Q1138" i="20"/>
  <c r="P1138" i="20"/>
  <c r="O1138" i="20"/>
  <c r="N1138" i="20"/>
  <c r="M1138" i="20"/>
  <c r="A1138" i="20"/>
  <c r="J1133" i="20"/>
  <c r="S1137" i="20"/>
  <c r="R1137" i="20"/>
  <c r="Q1137" i="20"/>
  <c r="P1137" i="20"/>
  <c r="O1137" i="20"/>
  <c r="N1137" i="20"/>
  <c r="M1137" i="20"/>
  <c r="A1137" i="20"/>
  <c r="J1128" i="20"/>
  <c r="S1136" i="20"/>
  <c r="R1136" i="20"/>
  <c r="Q1136" i="20"/>
  <c r="P1136" i="20"/>
  <c r="O1136" i="20"/>
  <c r="N1136" i="20"/>
  <c r="M1136" i="20"/>
  <c r="A1136" i="20"/>
  <c r="J1123" i="20"/>
  <c r="S1135" i="20"/>
  <c r="R1135" i="20"/>
  <c r="Q1135" i="20"/>
  <c r="P1135" i="20"/>
  <c r="O1135" i="20"/>
  <c r="N1135" i="20"/>
  <c r="M1135" i="20"/>
  <c r="A1135" i="20"/>
  <c r="J1118" i="20"/>
  <c r="S1134" i="20"/>
  <c r="R1134" i="20"/>
  <c r="Q1134" i="20"/>
  <c r="P1134" i="20"/>
  <c r="O1134" i="20"/>
  <c r="N1134" i="20"/>
  <c r="M1134" i="20"/>
  <c r="J1113" i="20"/>
  <c r="S1133" i="20"/>
  <c r="R1133" i="20"/>
  <c r="Q1133" i="20"/>
  <c r="P1133" i="20"/>
  <c r="O1133" i="20"/>
  <c r="N1133" i="20"/>
  <c r="M1133" i="20"/>
  <c r="J1108" i="20"/>
  <c r="S1132" i="20"/>
  <c r="R1132" i="20"/>
  <c r="Q1132" i="20"/>
  <c r="P1132" i="20"/>
  <c r="O1132" i="20"/>
  <c r="N1132" i="20"/>
  <c r="M1132" i="20"/>
  <c r="J1103" i="20"/>
  <c r="S1131" i="20"/>
  <c r="R1131" i="20"/>
  <c r="Q1131" i="20"/>
  <c r="P1131" i="20"/>
  <c r="O1131" i="20"/>
  <c r="N1131" i="20"/>
  <c r="M1131" i="20"/>
  <c r="J1098" i="20"/>
  <c r="S1130" i="20"/>
  <c r="R1130" i="20"/>
  <c r="Q1130" i="20"/>
  <c r="P1130" i="20"/>
  <c r="O1130" i="20"/>
  <c r="N1130" i="20"/>
  <c r="M1130" i="20"/>
  <c r="J1093" i="20"/>
  <c r="S1129" i="20"/>
  <c r="R1129" i="20"/>
  <c r="Q1129" i="20"/>
  <c r="P1129" i="20"/>
  <c r="O1129" i="20"/>
  <c r="N1129" i="20"/>
  <c r="M1129" i="20"/>
  <c r="J1088" i="20"/>
  <c r="S1128" i="20"/>
  <c r="R1128" i="20"/>
  <c r="Q1128" i="20"/>
  <c r="P1128" i="20"/>
  <c r="O1128" i="20"/>
  <c r="N1128" i="20"/>
  <c r="M1128" i="20"/>
  <c r="J1083" i="20"/>
  <c r="S1127" i="20"/>
  <c r="R1127" i="20"/>
  <c r="Q1127" i="20"/>
  <c r="P1127" i="20"/>
  <c r="O1127" i="20"/>
  <c r="N1127" i="20"/>
  <c r="M1127" i="20"/>
  <c r="J1078" i="20"/>
  <c r="S1126" i="20"/>
  <c r="R1126" i="20"/>
  <c r="Q1126" i="20"/>
  <c r="P1126" i="20"/>
  <c r="O1126" i="20"/>
  <c r="N1126" i="20"/>
  <c r="M1126" i="20"/>
  <c r="J1073" i="20"/>
  <c r="S1125" i="20"/>
  <c r="R1125" i="20"/>
  <c r="Q1125" i="20"/>
  <c r="P1125" i="20"/>
  <c r="O1125" i="20"/>
  <c r="N1125" i="20"/>
  <c r="M1125" i="20"/>
  <c r="J1068" i="20"/>
  <c r="S1124" i="20"/>
  <c r="R1124" i="20"/>
  <c r="Q1124" i="20"/>
  <c r="P1124" i="20"/>
  <c r="O1124" i="20"/>
  <c r="N1124" i="20"/>
  <c r="M1124" i="20"/>
  <c r="J1063" i="20"/>
  <c r="S1123" i="20"/>
  <c r="R1123" i="20"/>
  <c r="Q1123" i="20"/>
  <c r="P1123" i="20"/>
  <c r="O1123" i="20"/>
  <c r="N1123" i="20"/>
  <c r="M1123" i="20"/>
  <c r="J1058" i="20"/>
  <c r="S1122" i="20"/>
  <c r="R1122" i="20"/>
  <c r="Q1122" i="20"/>
  <c r="P1122" i="20"/>
  <c r="O1122" i="20"/>
  <c r="N1122" i="20"/>
  <c r="M1122" i="20"/>
  <c r="J1053" i="20"/>
  <c r="S1121" i="20"/>
  <c r="R1121" i="20"/>
  <c r="Q1121" i="20"/>
  <c r="P1121" i="20"/>
  <c r="O1121" i="20"/>
  <c r="N1121" i="20"/>
  <c r="M1121" i="20"/>
  <c r="J1048" i="20"/>
  <c r="S1120" i="20"/>
  <c r="R1120" i="20"/>
  <c r="Q1120" i="20"/>
  <c r="P1120" i="20"/>
  <c r="O1120" i="20"/>
  <c r="N1120" i="20"/>
  <c r="M1120" i="20"/>
  <c r="B1027" i="20"/>
  <c r="A1028" i="20"/>
  <c r="B1029" i="20"/>
  <c r="A1029" i="20"/>
  <c r="B1028" i="20"/>
  <c r="C1027" i="20"/>
  <c r="A1027" i="20"/>
  <c r="C1028" i="20"/>
  <c r="C1034" i="20"/>
  <c r="C1029" i="20"/>
  <c r="B1034" i="20"/>
  <c r="C1033" i="20"/>
  <c r="B1033" i="20"/>
  <c r="C1032" i="20"/>
  <c r="B1032" i="20"/>
  <c r="A1022" i="20"/>
  <c r="C1135" i="20" a="1"/>
  <c r="C1135" i="20"/>
  <c r="C1138" i="20"/>
  <c r="C1136" i="20"/>
  <c r="C1139" i="20"/>
  <c r="C1137" i="20"/>
  <c r="C1140" i="20"/>
  <c r="A1117" i="20"/>
  <c r="B1122" i="20"/>
  <c r="A1123" i="20"/>
  <c r="B1124" i="20"/>
  <c r="A1124" i="20"/>
  <c r="B1123" i="20"/>
  <c r="C1122" i="20"/>
  <c r="A1122" i="20"/>
  <c r="B1127" i="20"/>
  <c r="C1127" i="20"/>
  <c r="B1128" i="20"/>
  <c r="C1128" i="20"/>
  <c r="C1124" i="20"/>
  <c r="C1123" i="20"/>
  <c r="B1129" i="20"/>
  <c r="C1129" i="20"/>
  <c r="B1138" i="20"/>
  <c r="F1143" i="20"/>
  <c r="B1139" i="20"/>
  <c r="F1144" i="20"/>
  <c r="B1140" i="20"/>
  <c r="F1145" i="20"/>
  <c r="M1215" i="20"/>
  <c r="N1215" i="20"/>
  <c r="O1215" i="20"/>
  <c r="B1135" i="20"/>
  <c r="E1143" i="20"/>
  <c r="B1136" i="20"/>
  <c r="E1144" i="20"/>
  <c r="B1137" i="20"/>
  <c r="E1145" i="20"/>
  <c r="P1215" i="20"/>
  <c r="Q1215" i="20"/>
  <c r="R1215" i="20"/>
  <c r="J1143" i="20"/>
  <c r="S1215" i="20"/>
  <c r="F1233" i="20"/>
  <c r="F1148" i="20"/>
  <c r="F1234" i="20"/>
  <c r="F1149" i="20"/>
  <c r="F1235" i="20"/>
  <c r="F1150" i="20"/>
  <c r="M1216" i="20"/>
  <c r="N1216" i="20"/>
  <c r="O1216" i="20"/>
  <c r="E1233" i="20"/>
  <c r="E1148" i="20"/>
  <c r="E1234" i="20"/>
  <c r="E1149" i="20"/>
  <c r="E1235" i="20"/>
  <c r="E1150" i="20"/>
  <c r="P1216" i="20"/>
  <c r="Q1216" i="20"/>
  <c r="R1216" i="20"/>
  <c r="J1148" i="20"/>
  <c r="S1216" i="20"/>
  <c r="F1153" i="20"/>
  <c r="F1154" i="20"/>
  <c r="F1155" i="20"/>
  <c r="M1217" i="20"/>
  <c r="N1217" i="20"/>
  <c r="O1217" i="20"/>
  <c r="E1153" i="20"/>
  <c r="E1154" i="20"/>
  <c r="E1155" i="20"/>
  <c r="P1217" i="20"/>
  <c r="Q1217" i="20"/>
  <c r="R1217" i="20"/>
  <c r="J1153" i="20"/>
  <c r="S1217" i="20"/>
  <c r="F1158" i="20"/>
  <c r="F1159" i="20"/>
  <c r="F1160" i="20"/>
  <c r="M1218" i="20"/>
  <c r="N1218" i="20"/>
  <c r="O1218" i="20"/>
  <c r="E1158" i="20"/>
  <c r="E1159" i="20"/>
  <c r="E1160" i="20"/>
  <c r="P1218" i="20"/>
  <c r="Q1218" i="20"/>
  <c r="R1218" i="20"/>
  <c r="J1158" i="20"/>
  <c r="S1218" i="20"/>
  <c r="F1163" i="20"/>
  <c r="F1164" i="20"/>
  <c r="F1165" i="20"/>
  <c r="M1219" i="20"/>
  <c r="N1219" i="20"/>
  <c r="O1219" i="20"/>
  <c r="E1163" i="20"/>
  <c r="E1164" i="20"/>
  <c r="E1165" i="20"/>
  <c r="P1219" i="20"/>
  <c r="Q1219" i="20"/>
  <c r="R1219" i="20"/>
  <c r="J1163" i="20"/>
  <c r="S1219" i="20"/>
  <c r="F1168" i="20"/>
  <c r="F1169" i="20"/>
  <c r="F1170" i="20"/>
  <c r="M1220" i="20"/>
  <c r="N1220" i="20"/>
  <c r="O1220" i="20"/>
  <c r="E1168" i="20"/>
  <c r="E1169" i="20"/>
  <c r="E1170" i="20"/>
  <c r="P1220" i="20"/>
  <c r="Q1220" i="20"/>
  <c r="R1220" i="20"/>
  <c r="J1168" i="20"/>
  <c r="S1220" i="20"/>
  <c r="F1173" i="20"/>
  <c r="F1174" i="20"/>
  <c r="F1175" i="20"/>
  <c r="M1221" i="20"/>
  <c r="N1221" i="20"/>
  <c r="O1221" i="20"/>
  <c r="E1173" i="20"/>
  <c r="E1174" i="20"/>
  <c r="E1175" i="20"/>
  <c r="P1221" i="20"/>
  <c r="Q1221" i="20"/>
  <c r="R1221" i="20"/>
  <c r="J1173" i="20"/>
  <c r="S1221" i="20"/>
  <c r="F1178" i="20"/>
  <c r="F1179" i="20"/>
  <c r="F1180" i="20"/>
  <c r="M1222" i="20"/>
  <c r="N1222" i="20"/>
  <c r="O1222" i="20"/>
  <c r="E1178" i="20"/>
  <c r="E1179" i="20"/>
  <c r="E1180" i="20"/>
  <c r="P1222" i="20"/>
  <c r="Q1222" i="20"/>
  <c r="R1222" i="20"/>
  <c r="J1178" i="20"/>
  <c r="S1222" i="20"/>
  <c r="F1183" i="20"/>
  <c r="F1184" i="20"/>
  <c r="F1185" i="20"/>
  <c r="M1223" i="20"/>
  <c r="N1223" i="20"/>
  <c r="O1223" i="20"/>
  <c r="E1183" i="20"/>
  <c r="E1184" i="20"/>
  <c r="E1185" i="20"/>
  <c r="P1223" i="20"/>
  <c r="Q1223" i="20"/>
  <c r="R1223" i="20"/>
  <c r="J1183" i="20"/>
  <c r="S1223" i="20"/>
  <c r="F1188" i="20"/>
  <c r="F1189" i="20"/>
  <c r="F1190" i="20"/>
  <c r="M1224" i="20"/>
  <c r="N1224" i="20"/>
  <c r="O1224" i="20"/>
  <c r="E1188" i="20"/>
  <c r="E1189" i="20"/>
  <c r="E1190" i="20"/>
  <c r="P1224" i="20"/>
  <c r="Q1224" i="20"/>
  <c r="R1224" i="20"/>
  <c r="J1188" i="20"/>
  <c r="S1224" i="20"/>
  <c r="F1193" i="20"/>
  <c r="F1194" i="20"/>
  <c r="F1195" i="20"/>
  <c r="M1225" i="20"/>
  <c r="N1225" i="20"/>
  <c r="O1225" i="20"/>
  <c r="E1193" i="20"/>
  <c r="E1194" i="20"/>
  <c r="E1195" i="20"/>
  <c r="P1225" i="20"/>
  <c r="Q1225" i="20"/>
  <c r="R1225" i="20"/>
  <c r="J1193" i="20"/>
  <c r="S1225" i="20"/>
  <c r="F1198" i="20"/>
  <c r="F1199" i="20"/>
  <c r="F1200" i="20"/>
  <c r="M1226" i="20"/>
  <c r="N1226" i="20"/>
  <c r="O1226" i="20"/>
  <c r="E1198" i="20"/>
  <c r="E1199" i="20"/>
  <c r="E1200" i="20"/>
  <c r="P1226" i="20"/>
  <c r="Q1226" i="20"/>
  <c r="R1226" i="20"/>
  <c r="J1198" i="20"/>
  <c r="S1226" i="20"/>
  <c r="F1203" i="20"/>
  <c r="F1204" i="20"/>
  <c r="F1205" i="20"/>
  <c r="M1227" i="20"/>
  <c r="N1227" i="20"/>
  <c r="O1227" i="20"/>
  <c r="E1203" i="20"/>
  <c r="E1204" i="20"/>
  <c r="E1205" i="20"/>
  <c r="P1227" i="20"/>
  <c r="Q1227" i="20"/>
  <c r="R1227" i="20"/>
  <c r="J1203" i="20"/>
  <c r="S1227" i="20"/>
  <c r="F1208" i="20"/>
  <c r="F1209" i="20"/>
  <c r="F1210" i="20"/>
  <c r="M1228" i="20"/>
  <c r="N1228" i="20"/>
  <c r="O1228" i="20"/>
  <c r="E1208" i="20"/>
  <c r="E1209" i="20"/>
  <c r="E1210" i="20"/>
  <c r="P1228" i="20"/>
  <c r="Q1228" i="20"/>
  <c r="R1228" i="20"/>
  <c r="J1208" i="20"/>
  <c r="S1228" i="20"/>
  <c r="F1213" i="20"/>
  <c r="F1214" i="20"/>
  <c r="F1215" i="20"/>
  <c r="M1229" i="20"/>
  <c r="N1229" i="20"/>
  <c r="O1229" i="20"/>
  <c r="E1213" i="20"/>
  <c r="E1214" i="20"/>
  <c r="E1215" i="20"/>
  <c r="P1229" i="20"/>
  <c r="Q1229" i="20"/>
  <c r="R1229" i="20"/>
  <c r="J1213" i="20"/>
  <c r="S1229" i="20"/>
  <c r="A1230" i="20"/>
  <c r="F1218" i="20"/>
  <c r="F1219" i="20"/>
  <c r="F1220" i="20"/>
  <c r="M1230" i="20"/>
  <c r="N1230" i="20"/>
  <c r="O1230" i="20"/>
  <c r="E1218" i="20"/>
  <c r="E1219" i="20"/>
  <c r="E1220" i="20"/>
  <c r="P1230" i="20"/>
  <c r="Q1230" i="20"/>
  <c r="R1230" i="20"/>
  <c r="J1218" i="20"/>
  <c r="S1230" i="20"/>
  <c r="A1231" i="20"/>
  <c r="F1223" i="20"/>
  <c r="F1224" i="20"/>
  <c r="F1225" i="20"/>
  <c r="M1231" i="20"/>
  <c r="N1231" i="20"/>
  <c r="O1231" i="20"/>
  <c r="E1223" i="20"/>
  <c r="E1224" i="20"/>
  <c r="E1225" i="20"/>
  <c r="P1231" i="20"/>
  <c r="Q1231" i="20"/>
  <c r="R1231" i="20"/>
  <c r="J1223" i="20"/>
  <c r="S1231" i="20"/>
  <c r="A1232" i="20"/>
  <c r="F1228" i="20"/>
  <c r="F1229" i="20"/>
  <c r="F1230" i="20"/>
  <c r="M1232" i="20"/>
  <c r="N1232" i="20"/>
  <c r="O1232" i="20"/>
  <c r="E1228" i="20"/>
  <c r="E1229" i="20"/>
  <c r="E1230" i="20"/>
  <c r="P1232" i="20"/>
  <c r="Q1232" i="20"/>
  <c r="R1232" i="20"/>
  <c r="J1228" i="20"/>
  <c r="S1232" i="20"/>
  <c r="A1233" i="20"/>
  <c r="M1233" i="20"/>
  <c r="N1233" i="20"/>
  <c r="O1233" i="20"/>
  <c r="P1233" i="20"/>
  <c r="Q1233" i="20"/>
  <c r="R1233" i="20"/>
  <c r="J1233" i="20"/>
  <c r="S1233" i="20"/>
  <c r="A1234" i="20"/>
  <c r="M1234" i="20"/>
  <c r="N1234" i="20"/>
  <c r="O1234" i="20"/>
  <c r="S1234" i="20"/>
  <c r="A1235" i="20"/>
  <c r="P1235" i="20"/>
  <c r="Q1235" i="20"/>
  <c r="R1235" i="20"/>
  <c r="S1235" i="20"/>
  <c r="C1230" i="20" a="1"/>
  <c r="C1233" i="20"/>
  <c r="C1234" i="20"/>
  <c r="C1235" i="20"/>
  <c r="B1233" i="20"/>
  <c r="F1238" i="20"/>
  <c r="F1328" i="20"/>
  <c r="F1243" i="20"/>
  <c r="F1248" i="20"/>
  <c r="F1253" i="20"/>
  <c r="F1258" i="20"/>
  <c r="F1263" i="20"/>
  <c r="F1268" i="20"/>
  <c r="F1273" i="20"/>
  <c r="F1278" i="20"/>
  <c r="F1283" i="20"/>
  <c r="F1288" i="20"/>
  <c r="F1293" i="20"/>
  <c r="F1298" i="20"/>
  <c r="F1303" i="20"/>
  <c r="F1308" i="20"/>
  <c r="F1313" i="20"/>
  <c r="F1318" i="20"/>
  <c r="F1323" i="20"/>
  <c r="B1234" i="20"/>
  <c r="F1239" i="20"/>
  <c r="F1329" i="20"/>
  <c r="F1244" i="20"/>
  <c r="F1249" i="20"/>
  <c r="F1254" i="20"/>
  <c r="F1259" i="20"/>
  <c r="F1264" i="20"/>
  <c r="F1269" i="20"/>
  <c r="F1274" i="20"/>
  <c r="F1279" i="20"/>
  <c r="F1284" i="20"/>
  <c r="F1289" i="20"/>
  <c r="F1294" i="20"/>
  <c r="F1299" i="20"/>
  <c r="F1304" i="20"/>
  <c r="F1309" i="20"/>
  <c r="F1314" i="20"/>
  <c r="F1319" i="20"/>
  <c r="F1324" i="20"/>
  <c r="B1235" i="20"/>
  <c r="F1240" i="20"/>
  <c r="F1330" i="20"/>
  <c r="F1245" i="20"/>
  <c r="F1250" i="20"/>
  <c r="F1255" i="20"/>
  <c r="F1260" i="20"/>
  <c r="F1265" i="20"/>
  <c r="F1270" i="20"/>
  <c r="F1275" i="20"/>
  <c r="F1280" i="20"/>
  <c r="F1285" i="20"/>
  <c r="F1290" i="20"/>
  <c r="F1295" i="20"/>
  <c r="F1300" i="20"/>
  <c r="F1305" i="20"/>
  <c r="F1310" i="20"/>
  <c r="F1315" i="20"/>
  <c r="F1320" i="20"/>
  <c r="F1325" i="20"/>
  <c r="S1330" i="20"/>
  <c r="R1330" i="20"/>
  <c r="Q1330" i="20"/>
  <c r="P1330" i="20"/>
  <c r="A1330" i="20"/>
  <c r="C1230" i="20"/>
  <c r="C1231" i="20"/>
  <c r="C1232" i="20"/>
  <c r="B1230" i="20"/>
  <c r="E1238" i="20"/>
  <c r="E1328" i="20"/>
  <c r="E1243" i="20"/>
  <c r="E1248" i="20"/>
  <c r="E1253" i="20"/>
  <c r="E1258" i="20"/>
  <c r="E1263" i="20"/>
  <c r="E1268" i="20"/>
  <c r="E1273" i="20"/>
  <c r="E1278" i="20"/>
  <c r="E1283" i="20"/>
  <c r="E1288" i="20"/>
  <c r="E1293" i="20"/>
  <c r="E1298" i="20"/>
  <c r="E1303" i="20"/>
  <c r="E1308" i="20"/>
  <c r="E1313" i="20"/>
  <c r="E1318" i="20"/>
  <c r="E1323" i="20"/>
  <c r="B1231" i="20"/>
  <c r="E1239" i="20"/>
  <c r="E1329" i="20"/>
  <c r="E1244" i="20"/>
  <c r="E1249" i="20"/>
  <c r="E1254" i="20"/>
  <c r="E1259" i="20"/>
  <c r="E1264" i="20"/>
  <c r="E1269" i="20"/>
  <c r="E1274" i="20"/>
  <c r="E1279" i="20"/>
  <c r="E1284" i="20"/>
  <c r="E1289" i="20"/>
  <c r="E1294" i="20"/>
  <c r="E1299" i="20"/>
  <c r="E1304" i="20"/>
  <c r="E1309" i="20"/>
  <c r="E1314" i="20"/>
  <c r="E1319" i="20"/>
  <c r="E1324" i="20"/>
  <c r="B1232" i="20"/>
  <c r="E1240" i="20"/>
  <c r="E1330" i="20"/>
  <c r="E1245" i="20"/>
  <c r="E1250" i="20"/>
  <c r="E1255" i="20"/>
  <c r="E1260" i="20"/>
  <c r="E1265" i="20"/>
  <c r="E1270" i="20"/>
  <c r="E1275" i="20"/>
  <c r="E1280" i="20"/>
  <c r="E1285" i="20"/>
  <c r="E1290" i="20"/>
  <c r="E1295" i="20"/>
  <c r="E1300" i="20"/>
  <c r="E1305" i="20"/>
  <c r="E1310" i="20"/>
  <c r="E1315" i="20"/>
  <c r="E1320" i="20"/>
  <c r="E1325" i="20"/>
  <c r="S1329" i="20"/>
  <c r="O1329" i="20"/>
  <c r="N1329" i="20"/>
  <c r="M1329" i="20"/>
  <c r="A1329" i="20"/>
  <c r="J1328" i="20"/>
  <c r="S1328" i="20"/>
  <c r="R1328" i="20"/>
  <c r="Q1328" i="20"/>
  <c r="P1328" i="20"/>
  <c r="O1328" i="20"/>
  <c r="N1328" i="20"/>
  <c r="M1328" i="20"/>
  <c r="A1328" i="20"/>
  <c r="J1323" i="20"/>
  <c r="S1327" i="20"/>
  <c r="R1327" i="20"/>
  <c r="Q1327" i="20"/>
  <c r="P1327" i="20"/>
  <c r="O1327" i="20"/>
  <c r="N1327" i="20"/>
  <c r="M1327" i="20"/>
  <c r="A1327" i="20"/>
  <c r="J1318" i="20"/>
  <c r="S1326" i="20"/>
  <c r="R1326" i="20"/>
  <c r="Q1326" i="20"/>
  <c r="P1326" i="20"/>
  <c r="O1326" i="20"/>
  <c r="N1326" i="20"/>
  <c r="M1326" i="20"/>
  <c r="A1326" i="20"/>
  <c r="J1313" i="20"/>
  <c r="S1325" i="20"/>
  <c r="R1325" i="20"/>
  <c r="Q1325" i="20"/>
  <c r="P1325" i="20"/>
  <c r="O1325" i="20"/>
  <c r="N1325" i="20"/>
  <c r="M1325" i="20"/>
  <c r="A1325" i="20"/>
  <c r="J1308" i="20"/>
  <c r="S1324" i="20"/>
  <c r="R1324" i="20"/>
  <c r="Q1324" i="20"/>
  <c r="P1324" i="20"/>
  <c r="O1324" i="20"/>
  <c r="N1324" i="20"/>
  <c r="M1324" i="20"/>
  <c r="J1303" i="20"/>
  <c r="S1323" i="20"/>
  <c r="R1323" i="20"/>
  <c r="Q1323" i="20"/>
  <c r="P1323" i="20"/>
  <c r="O1323" i="20"/>
  <c r="N1323" i="20"/>
  <c r="M1323" i="20"/>
  <c r="J1298" i="20"/>
  <c r="S1322" i="20"/>
  <c r="R1322" i="20"/>
  <c r="Q1322" i="20"/>
  <c r="P1322" i="20"/>
  <c r="O1322" i="20"/>
  <c r="N1322" i="20"/>
  <c r="M1322" i="20"/>
  <c r="J1293" i="20"/>
  <c r="S1321" i="20"/>
  <c r="R1321" i="20"/>
  <c r="Q1321" i="20"/>
  <c r="P1321" i="20"/>
  <c r="O1321" i="20"/>
  <c r="N1321" i="20"/>
  <c r="M1321" i="20"/>
  <c r="J1288" i="20"/>
  <c r="S1320" i="20"/>
  <c r="R1320" i="20"/>
  <c r="Q1320" i="20"/>
  <c r="P1320" i="20"/>
  <c r="O1320" i="20"/>
  <c r="N1320" i="20"/>
  <c r="M1320" i="20"/>
  <c r="J1283" i="20"/>
  <c r="S1319" i="20"/>
  <c r="R1319" i="20"/>
  <c r="Q1319" i="20"/>
  <c r="P1319" i="20"/>
  <c r="O1319" i="20"/>
  <c r="N1319" i="20"/>
  <c r="M1319" i="20"/>
  <c r="J1278" i="20"/>
  <c r="S1318" i="20"/>
  <c r="R1318" i="20"/>
  <c r="Q1318" i="20"/>
  <c r="P1318" i="20"/>
  <c r="O1318" i="20"/>
  <c r="N1318" i="20"/>
  <c r="M1318" i="20"/>
  <c r="J1273" i="20"/>
  <c r="S1317" i="20"/>
  <c r="R1317" i="20"/>
  <c r="Q1317" i="20"/>
  <c r="P1317" i="20"/>
  <c r="O1317" i="20"/>
  <c r="N1317" i="20"/>
  <c r="M1317" i="20"/>
  <c r="J1268" i="20"/>
  <c r="S1316" i="20"/>
  <c r="R1316" i="20"/>
  <c r="Q1316" i="20"/>
  <c r="P1316" i="20"/>
  <c r="O1316" i="20"/>
  <c r="N1316" i="20"/>
  <c r="M1316" i="20"/>
  <c r="J1263" i="20"/>
  <c r="S1315" i="20"/>
  <c r="R1315" i="20"/>
  <c r="Q1315" i="20"/>
  <c r="P1315" i="20"/>
  <c r="O1315" i="20"/>
  <c r="N1315" i="20"/>
  <c r="M1315" i="20"/>
  <c r="J1258" i="20"/>
  <c r="S1314" i="20"/>
  <c r="R1314" i="20"/>
  <c r="Q1314" i="20"/>
  <c r="P1314" i="20"/>
  <c r="O1314" i="20"/>
  <c r="N1314" i="20"/>
  <c r="M1314" i="20"/>
  <c r="J1253" i="20"/>
  <c r="S1313" i="20"/>
  <c r="R1313" i="20"/>
  <c r="Q1313" i="20"/>
  <c r="P1313" i="20"/>
  <c r="O1313" i="20"/>
  <c r="N1313" i="20"/>
  <c r="M1313" i="20"/>
  <c r="J1248" i="20"/>
  <c r="S1312" i="20"/>
  <c r="R1312" i="20"/>
  <c r="Q1312" i="20"/>
  <c r="P1312" i="20"/>
  <c r="O1312" i="20"/>
  <c r="N1312" i="20"/>
  <c r="M1312" i="20"/>
  <c r="J1243" i="20"/>
  <c r="S1311" i="20"/>
  <c r="R1311" i="20"/>
  <c r="Q1311" i="20"/>
  <c r="P1311" i="20"/>
  <c r="O1311" i="20"/>
  <c r="N1311" i="20"/>
  <c r="M1311" i="20"/>
  <c r="J1238" i="20"/>
  <c r="S1310" i="20"/>
  <c r="R1310" i="20"/>
  <c r="Q1310" i="20"/>
  <c r="P1310" i="20"/>
  <c r="O1310" i="20"/>
  <c r="N1310" i="20"/>
  <c r="M1310" i="20"/>
  <c r="B1217" i="20"/>
  <c r="A1218" i="20"/>
  <c r="B1219" i="20"/>
  <c r="A1219" i="20"/>
  <c r="B1218" i="20"/>
  <c r="C1217" i="20"/>
  <c r="A1217" i="20"/>
  <c r="C1218" i="20"/>
  <c r="C1224" i="20"/>
  <c r="C1219" i="20"/>
  <c r="B1224" i="20"/>
  <c r="C1223" i="20"/>
  <c r="B1223" i="20"/>
  <c r="C1222" i="20"/>
  <c r="B1222" i="20"/>
  <c r="A1212" i="20"/>
  <c r="C1325" i="20" a="1"/>
  <c r="C1325" i="20"/>
  <c r="C1328" i="20"/>
  <c r="C1326" i="20"/>
  <c r="C1329" i="20"/>
  <c r="C1327" i="20"/>
  <c r="C1330" i="20"/>
  <c r="A1307" i="20"/>
  <c r="B1312" i="20"/>
  <c r="A1313" i="20"/>
  <c r="B1314" i="20"/>
  <c r="A1314" i="20"/>
  <c r="B1313" i="20"/>
  <c r="C1312" i="20"/>
  <c r="A1312" i="20"/>
  <c r="B1317" i="20"/>
  <c r="C1317" i="20"/>
  <c r="B1318" i="20"/>
  <c r="C1318" i="20"/>
  <c r="C1314" i="20"/>
  <c r="C1313" i="20"/>
  <c r="B1319" i="20"/>
  <c r="C1319" i="20"/>
  <c r="B1328" i="20"/>
  <c r="F1333" i="20"/>
  <c r="B1329" i="20"/>
  <c r="F1334" i="20"/>
  <c r="B1330" i="20"/>
  <c r="F1335" i="20"/>
  <c r="M1405" i="20"/>
  <c r="N1405" i="20"/>
  <c r="O1405" i="20"/>
  <c r="B1325" i="20"/>
  <c r="E1333" i="20"/>
  <c r="B1326" i="20"/>
  <c r="E1334" i="20"/>
  <c r="B1327" i="20"/>
  <c r="E1335" i="20"/>
  <c r="P1405" i="20"/>
  <c r="Q1405" i="20"/>
  <c r="R1405" i="20"/>
  <c r="J1333" i="20"/>
  <c r="S1405" i="20"/>
  <c r="F1423" i="20"/>
  <c r="F1338" i="20"/>
  <c r="F1424" i="20"/>
  <c r="F1339" i="20"/>
  <c r="F1425" i="20"/>
  <c r="F1340" i="20"/>
  <c r="M1406" i="20"/>
  <c r="N1406" i="20"/>
  <c r="O1406" i="20"/>
  <c r="E1423" i="20"/>
  <c r="E1338" i="20"/>
  <c r="E1424" i="20"/>
  <c r="E1339" i="20"/>
  <c r="E1425" i="20"/>
  <c r="E1340" i="20"/>
  <c r="P1406" i="20"/>
  <c r="Q1406" i="20"/>
  <c r="R1406" i="20"/>
  <c r="J1338" i="20"/>
  <c r="S1406" i="20"/>
  <c r="F1343" i="20"/>
  <c r="F1344" i="20"/>
  <c r="F1345" i="20"/>
  <c r="M1407" i="20"/>
  <c r="N1407" i="20"/>
  <c r="O1407" i="20"/>
  <c r="E1343" i="20"/>
  <c r="E1344" i="20"/>
  <c r="E1345" i="20"/>
  <c r="P1407" i="20"/>
  <c r="Q1407" i="20"/>
  <c r="R1407" i="20"/>
  <c r="J1343" i="20"/>
  <c r="S1407" i="20"/>
  <c r="F1348" i="20"/>
  <c r="F1349" i="20"/>
  <c r="F1350" i="20"/>
  <c r="M1408" i="20"/>
  <c r="N1408" i="20"/>
  <c r="O1408" i="20"/>
  <c r="E1348" i="20"/>
  <c r="E1349" i="20"/>
  <c r="E1350" i="20"/>
  <c r="P1408" i="20"/>
  <c r="Q1408" i="20"/>
  <c r="R1408" i="20"/>
  <c r="J1348" i="20"/>
  <c r="S1408" i="20"/>
  <c r="F1353" i="20"/>
  <c r="F1354" i="20"/>
  <c r="F1355" i="20"/>
  <c r="M1409" i="20"/>
  <c r="N1409" i="20"/>
  <c r="O1409" i="20"/>
  <c r="E1353" i="20"/>
  <c r="E1354" i="20"/>
  <c r="E1355" i="20"/>
  <c r="P1409" i="20"/>
  <c r="Q1409" i="20"/>
  <c r="R1409" i="20"/>
  <c r="J1353" i="20"/>
  <c r="S1409" i="20"/>
  <c r="F1358" i="20"/>
  <c r="F1359" i="20"/>
  <c r="F1360" i="20"/>
  <c r="M1410" i="20"/>
  <c r="N1410" i="20"/>
  <c r="O1410" i="20"/>
  <c r="E1358" i="20"/>
  <c r="E1359" i="20"/>
  <c r="E1360" i="20"/>
  <c r="P1410" i="20"/>
  <c r="Q1410" i="20"/>
  <c r="R1410" i="20"/>
  <c r="J1358" i="20"/>
  <c r="S1410" i="20"/>
  <c r="F1363" i="20"/>
  <c r="F1364" i="20"/>
  <c r="F1365" i="20"/>
  <c r="M1411" i="20"/>
  <c r="N1411" i="20"/>
  <c r="O1411" i="20"/>
  <c r="E1363" i="20"/>
  <c r="E1364" i="20"/>
  <c r="E1365" i="20"/>
  <c r="P1411" i="20"/>
  <c r="Q1411" i="20"/>
  <c r="R1411" i="20"/>
  <c r="J1363" i="20"/>
  <c r="S1411" i="20"/>
  <c r="F1368" i="20"/>
  <c r="F1369" i="20"/>
  <c r="F1370" i="20"/>
  <c r="M1412" i="20"/>
  <c r="N1412" i="20"/>
  <c r="O1412" i="20"/>
  <c r="E1368" i="20"/>
  <c r="E1369" i="20"/>
  <c r="E1370" i="20"/>
  <c r="P1412" i="20"/>
  <c r="Q1412" i="20"/>
  <c r="R1412" i="20"/>
  <c r="J1368" i="20"/>
  <c r="S1412" i="20"/>
  <c r="F1373" i="20"/>
  <c r="F1374" i="20"/>
  <c r="F1375" i="20"/>
  <c r="M1413" i="20"/>
  <c r="N1413" i="20"/>
  <c r="O1413" i="20"/>
  <c r="E1373" i="20"/>
  <c r="E1374" i="20"/>
  <c r="E1375" i="20"/>
  <c r="P1413" i="20"/>
  <c r="Q1413" i="20"/>
  <c r="R1413" i="20"/>
  <c r="J1373" i="20"/>
  <c r="S1413" i="20"/>
  <c r="F1378" i="20"/>
  <c r="F1379" i="20"/>
  <c r="F1380" i="20"/>
  <c r="M1414" i="20"/>
  <c r="N1414" i="20"/>
  <c r="O1414" i="20"/>
  <c r="E1378" i="20"/>
  <c r="E1379" i="20"/>
  <c r="E1380" i="20"/>
  <c r="P1414" i="20"/>
  <c r="Q1414" i="20"/>
  <c r="R1414" i="20"/>
  <c r="J1378" i="20"/>
  <c r="S1414" i="20"/>
  <c r="F1383" i="20"/>
  <c r="F1384" i="20"/>
  <c r="F1385" i="20"/>
  <c r="M1415" i="20"/>
  <c r="N1415" i="20"/>
  <c r="O1415" i="20"/>
  <c r="E1383" i="20"/>
  <c r="E1384" i="20"/>
  <c r="E1385" i="20"/>
  <c r="P1415" i="20"/>
  <c r="Q1415" i="20"/>
  <c r="R1415" i="20"/>
  <c r="J1383" i="20"/>
  <c r="S1415" i="20"/>
  <c r="F1388" i="20"/>
  <c r="F1389" i="20"/>
  <c r="F1390" i="20"/>
  <c r="M1416" i="20"/>
  <c r="N1416" i="20"/>
  <c r="O1416" i="20"/>
  <c r="E1388" i="20"/>
  <c r="E1389" i="20"/>
  <c r="E1390" i="20"/>
  <c r="P1416" i="20"/>
  <c r="Q1416" i="20"/>
  <c r="R1416" i="20"/>
  <c r="J1388" i="20"/>
  <c r="S1416" i="20"/>
  <c r="F1393" i="20"/>
  <c r="F1394" i="20"/>
  <c r="F1395" i="20"/>
  <c r="M1417" i="20"/>
  <c r="N1417" i="20"/>
  <c r="O1417" i="20"/>
  <c r="E1393" i="20"/>
  <c r="E1394" i="20"/>
  <c r="E1395" i="20"/>
  <c r="P1417" i="20"/>
  <c r="Q1417" i="20"/>
  <c r="R1417" i="20"/>
  <c r="J1393" i="20"/>
  <c r="S1417" i="20"/>
  <c r="F1398" i="20"/>
  <c r="F1399" i="20"/>
  <c r="F1400" i="20"/>
  <c r="M1418" i="20"/>
  <c r="N1418" i="20"/>
  <c r="O1418" i="20"/>
  <c r="E1398" i="20"/>
  <c r="E1399" i="20"/>
  <c r="E1400" i="20"/>
  <c r="P1418" i="20"/>
  <c r="Q1418" i="20"/>
  <c r="R1418" i="20"/>
  <c r="J1398" i="20"/>
  <c r="S1418" i="20"/>
  <c r="F1403" i="20"/>
  <c r="F1404" i="20"/>
  <c r="F1405" i="20"/>
  <c r="M1419" i="20"/>
  <c r="N1419" i="20"/>
  <c r="O1419" i="20"/>
  <c r="E1403" i="20"/>
  <c r="E1404" i="20"/>
  <c r="E1405" i="20"/>
  <c r="P1419" i="20"/>
  <c r="Q1419" i="20"/>
  <c r="R1419" i="20"/>
  <c r="J1403" i="20"/>
  <c r="S1419" i="20"/>
  <c r="A1420" i="20"/>
  <c r="F1408" i="20"/>
  <c r="F1409" i="20"/>
  <c r="F1410" i="20"/>
  <c r="M1420" i="20"/>
  <c r="N1420" i="20"/>
  <c r="O1420" i="20"/>
  <c r="E1408" i="20"/>
  <c r="E1409" i="20"/>
  <c r="E1410" i="20"/>
  <c r="P1420" i="20"/>
  <c r="Q1420" i="20"/>
  <c r="R1420" i="20"/>
  <c r="J1408" i="20"/>
  <c r="S1420" i="20"/>
  <c r="A1421" i="20"/>
  <c r="F1413" i="20"/>
  <c r="F1414" i="20"/>
  <c r="F1415" i="20"/>
  <c r="M1421" i="20"/>
  <c r="N1421" i="20"/>
  <c r="O1421" i="20"/>
  <c r="E1413" i="20"/>
  <c r="E1414" i="20"/>
  <c r="E1415" i="20"/>
  <c r="P1421" i="20"/>
  <c r="Q1421" i="20"/>
  <c r="R1421" i="20"/>
  <c r="J1413" i="20"/>
  <c r="S1421" i="20"/>
  <c r="A1422" i="20"/>
  <c r="F1418" i="20"/>
  <c r="F1419" i="20"/>
  <c r="F1420" i="20"/>
  <c r="M1422" i="20"/>
  <c r="N1422" i="20"/>
  <c r="O1422" i="20"/>
  <c r="E1418" i="20"/>
  <c r="E1419" i="20"/>
  <c r="E1420" i="20"/>
  <c r="P1422" i="20"/>
  <c r="Q1422" i="20"/>
  <c r="R1422" i="20"/>
  <c r="J1418" i="20"/>
  <c r="S1422" i="20"/>
  <c r="A1423" i="20"/>
  <c r="M1423" i="20"/>
  <c r="N1423" i="20"/>
  <c r="O1423" i="20"/>
  <c r="P1423" i="20"/>
  <c r="Q1423" i="20"/>
  <c r="R1423" i="20"/>
  <c r="J1423" i="20"/>
  <c r="S1423" i="20"/>
  <c r="A1424" i="20"/>
  <c r="M1424" i="20"/>
  <c r="N1424" i="20"/>
  <c r="O1424" i="20"/>
  <c r="S1424" i="20"/>
  <c r="A1425" i="20"/>
  <c r="P1425" i="20"/>
  <c r="Q1425" i="20"/>
  <c r="R1425" i="20"/>
  <c r="S1425" i="20"/>
  <c r="C1420" i="20" a="1"/>
  <c r="C1423" i="20"/>
  <c r="C1424" i="20"/>
  <c r="C1425" i="20"/>
  <c r="B1423" i="20"/>
  <c r="F1428" i="20"/>
  <c r="F1518" i="20"/>
  <c r="F1433" i="20"/>
  <c r="F1438" i="20"/>
  <c r="F1443" i="20"/>
  <c r="F1448" i="20"/>
  <c r="F1453" i="20"/>
  <c r="F1458" i="20"/>
  <c r="F1463" i="20"/>
  <c r="F1468" i="20"/>
  <c r="F1473" i="20"/>
  <c r="F1478" i="20"/>
  <c r="F1483" i="20"/>
  <c r="F1488" i="20"/>
  <c r="F1493" i="20"/>
  <c r="F1498" i="20"/>
  <c r="F1503" i="20"/>
  <c r="F1508" i="20"/>
  <c r="F1513" i="20"/>
  <c r="B1424" i="20"/>
  <c r="F1429" i="20"/>
  <c r="F1519" i="20"/>
  <c r="F1434" i="20"/>
  <c r="F1439" i="20"/>
  <c r="F1444" i="20"/>
  <c r="F1449" i="20"/>
  <c r="F1454" i="20"/>
  <c r="F1459" i="20"/>
  <c r="F1464" i="20"/>
  <c r="F1469" i="20"/>
  <c r="F1474" i="20"/>
  <c r="F1479" i="20"/>
  <c r="F1484" i="20"/>
  <c r="F1489" i="20"/>
  <c r="F1494" i="20"/>
  <c r="F1499" i="20"/>
  <c r="F1504" i="20"/>
  <c r="F1509" i="20"/>
  <c r="F1514" i="20"/>
  <c r="B1425" i="20"/>
  <c r="F1430" i="20"/>
  <c r="F1520" i="20"/>
  <c r="F1435" i="20"/>
  <c r="F1440" i="20"/>
  <c r="F1445" i="20"/>
  <c r="F1450" i="20"/>
  <c r="F1455" i="20"/>
  <c r="F1460" i="20"/>
  <c r="F1465" i="20"/>
  <c r="F1470" i="20"/>
  <c r="F1475" i="20"/>
  <c r="F1480" i="20"/>
  <c r="F1485" i="20"/>
  <c r="F1490" i="20"/>
  <c r="F1495" i="20"/>
  <c r="F1500" i="20"/>
  <c r="F1505" i="20"/>
  <c r="F1510" i="20"/>
  <c r="F1515" i="20"/>
  <c r="S1520" i="20"/>
  <c r="R1520" i="20"/>
  <c r="Q1520" i="20"/>
  <c r="P1520" i="20"/>
  <c r="A1520" i="20"/>
  <c r="C1420" i="20"/>
  <c r="C1421" i="20"/>
  <c r="C1422" i="20"/>
  <c r="B1420" i="20"/>
  <c r="E1428" i="20"/>
  <c r="E1518" i="20"/>
  <c r="E1433" i="20"/>
  <c r="E1438" i="20"/>
  <c r="E1443" i="20"/>
  <c r="E1448" i="20"/>
  <c r="E1453" i="20"/>
  <c r="E1458" i="20"/>
  <c r="E1463" i="20"/>
  <c r="E1468" i="20"/>
  <c r="E1473" i="20"/>
  <c r="E1478" i="20"/>
  <c r="E1483" i="20"/>
  <c r="E1488" i="20"/>
  <c r="E1493" i="20"/>
  <c r="E1498" i="20"/>
  <c r="E1503" i="20"/>
  <c r="E1508" i="20"/>
  <c r="E1513" i="20"/>
  <c r="B1421" i="20"/>
  <c r="E1429" i="20"/>
  <c r="E1519" i="20"/>
  <c r="E1434" i="20"/>
  <c r="E1439" i="20"/>
  <c r="E1444" i="20"/>
  <c r="E1449" i="20"/>
  <c r="E1454" i="20"/>
  <c r="E1459" i="20"/>
  <c r="E1464" i="20"/>
  <c r="E1469" i="20"/>
  <c r="E1474" i="20"/>
  <c r="E1479" i="20"/>
  <c r="E1484" i="20"/>
  <c r="E1489" i="20"/>
  <c r="E1494" i="20"/>
  <c r="E1499" i="20"/>
  <c r="E1504" i="20"/>
  <c r="E1509" i="20"/>
  <c r="E1514" i="20"/>
  <c r="B1422" i="20"/>
  <c r="E1430" i="20"/>
  <c r="E1520" i="20"/>
  <c r="E1435" i="20"/>
  <c r="E1440" i="20"/>
  <c r="E1445" i="20"/>
  <c r="E1450" i="20"/>
  <c r="E1455" i="20"/>
  <c r="E1460" i="20"/>
  <c r="E1465" i="20"/>
  <c r="E1470" i="20"/>
  <c r="E1475" i="20"/>
  <c r="E1480" i="20"/>
  <c r="E1485" i="20"/>
  <c r="E1490" i="20"/>
  <c r="E1495" i="20"/>
  <c r="E1500" i="20"/>
  <c r="E1505" i="20"/>
  <c r="E1510" i="20"/>
  <c r="E1515" i="20"/>
  <c r="S1519" i="20"/>
  <c r="O1519" i="20"/>
  <c r="N1519" i="20"/>
  <c r="M1519" i="20"/>
  <c r="A1519" i="20"/>
  <c r="J1518" i="20"/>
  <c r="S1518" i="20"/>
  <c r="R1518" i="20"/>
  <c r="Q1518" i="20"/>
  <c r="P1518" i="20"/>
  <c r="O1518" i="20"/>
  <c r="N1518" i="20"/>
  <c r="M1518" i="20"/>
  <c r="A1518" i="20"/>
  <c r="J1513" i="20"/>
  <c r="S1517" i="20"/>
  <c r="R1517" i="20"/>
  <c r="Q1517" i="20"/>
  <c r="P1517" i="20"/>
  <c r="O1517" i="20"/>
  <c r="N1517" i="20"/>
  <c r="M1517" i="20"/>
  <c r="A1517" i="20"/>
  <c r="J1508" i="20"/>
  <c r="S1516" i="20"/>
  <c r="R1516" i="20"/>
  <c r="Q1516" i="20"/>
  <c r="P1516" i="20"/>
  <c r="O1516" i="20"/>
  <c r="N1516" i="20"/>
  <c r="M1516" i="20"/>
  <c r="A1516" i="20"/>
  <c r="J1503" i="20"/>
  <c r="S1515" i="20"/>
  <c r="R1515" i="20"/>
  <c r="Q1515" i="20"/>
  <c r="P1515" i="20"/>
  <c r="O1515" i="20"/>
  <c r="N1515" i="20"/>
  <c r="M1515" i="20"/>
  <c r="A1515" i="20"/>
  <c r="J1498" i="20"/>
  <c r="S1514" i="20"/>
  <c r="R1514" i="20"/>
  <c r="Q1514" i="20"/>
  <c r="P1514" i="20"/>
  <c r="O1514" i="20"/>
  <c r="N1514" i="20"/>
  <c r="M1514" i="20"/>
  <c r="J1493" i="20"/>
  <c r="S1513" i="20"/>
  <c r="R1513" i="20"/>
  <c r="Q1513" i="20"/>
  <c r="P1513" i="20"/>
  <c r="O1513" i="20"/>
  <c r="N1513" i="20"/>
  <c r="M1513" i="20"/>
  <c r="J1488" i="20"/>
  <c r="S1512" i="20"/>
  <c r="R1512" i="20"/>
  <c r="Q1512" i="20"/>
  <c r="P1512" i="20"/>
  <c r="O1512" i="20"/>
  <c r="N1512" i="20"/>
  <c r="M1512" i="20"/>
  <c r="J1483" i="20"/>
  <c r="S1511" i="20"/>
  <c r="R1511" i="20"/>
  <c r="Q1511" i="20"/>
  <c r="P1511" i="20"/>
  <c r="O1511" i="20"/>
  <c r="N1511" i="20"/>
  <c r="M1511" i="20"/>
  <c r="J1478" i="20"/>
  <c r="S1510" i="20"/>
  <c r="R1510" i="20"/>
  <c r="Q1510" i="20"/>
  <c r="P1510" i="20"/>
  <c r="O1510" i="20"/>
  <c r="N1510" i="20"/>
  <c r="M1510" i="20"/>
  <c r="J1473" i="20"/>
  <c r="S1509" i="20"/>
  <c r="R1509" i="20"/>
  <c r="Q1509" i="20"/>
  <c r="P1509" i="20"/>
  <c r="O1509" i="20"/>
  <c r="N1509" i="20"/>
  <c r="M1509" i="20"/>
  <c r="J1468" i="20"/>
  <c r="S1508" i="20"/>
  <c r="R1508" i="20"/>
  <c r="Q1508" i="20"/>
  <c r="P1508" i="20"/>
  <c r="O1508" i="20"/>
  <c r="N1508" i="20"/>
  <c r="M1508" i="20"/>
  <c r="J1463" i="20"/>
  <c r="S1507" i="20"/>
  <c r="R1507" i="20"/>
  <c r="Q1507" i="20"/>
  <c r="P1507" i="20"/>
  <c r="O1507" i="20"/>
  <c r="N1507" i="20"/>
  <c r="M1507" i="20"/>
  <c r="J1458" i="20"/>
  <c r="S1506" i="20"/>
  <c r="R1506" i="20"/>
  <c r="Q1506" i="20"/>
  <c r="P1506" i="20"/>
  <c r="O1506" i="20"/>
  <c r="N1506" i="20"/>
  <c r="M1506" i="20"/>
  <c r="J1453" i="20"/>
  <c r="S1505" i="20"/>
  <c r="R1505" i="20"/>
  <c r="Q1505" i="20"/>
  <c r="P1505" i="20"/>
  <c r="O1505" i="20"/>
  <c r="N1505" i="20"/>
  <c r="M1505" i="20"/>
  <c r="J1448" i="20"/>
  <c r="S1504" i="20"/>
  <c r="R1504" i="20"/>
  <c r="Q1504" i="20"/>
  <c r="P1504" i="20"/>
  <c r="O1504" i="20"/>
  <c r="N1504" i="20"/>
  <c r="M1504" i="20"/>
  <c r="J1443" i="20"/>
  <c r="S1503" i="20"/>
  <c r="R1503" i="20"/>
  <c r="Q1503" i="20"/>
  <c r="P1503" i="20"/>
  <c r="O1503" i="20"/>
  <c r="N1503" i="20"/>
  <c r="M1503" i="20"/>
  <c r="J1438" i="20"/>
  <c r="S1502" i="20"/>
  <c r="R1502" i="20"/>
  <c r="Q1502" i="20"/>
  <c r="P1502" i="20"/>
  <c r="O1502" i="20"/>
  <c r="N1502" i="20"/>
  <c r="M1502" i="20"/>
  <c r="J1433" i="20"/>
  <c r="S1501" i="20"/>
  <c r="R1501" i="20"/>
  <c r="Q1501" i="20"/>
  <c r="P1501" i="20"/>
  <c r="O1501" i="20"/>
  <c r="N1501" i="20"/>
  <c r="M1501" i="20"/>
  <c r="J1428" i="20"/>
  <c r="S1500" i="20"/>
  <c r="R1500" i="20"/>
  <c r="Q1500" i="20"/>
  <c r="P1500" i="20"/>
  <c r="O1500" i="20"/>
  <c r="N1500" i="20"/>
  <c r="M1500" i="20"/>
  <c r="B1407" i="20"/>
  <c r="A1408" i="20"/>
  <c r="B1409" i="20"/>
  <c r="A1409" i="20"/>
  <c r="B1408" i="20"/>
  <c r="C1407" i="20"/>
  <c r="A1407" i="20"/>
  <c r="C1408" i="20"/>
  <c r="C1414" i="20"/>
  <c r="C1409" i="20"/>
  <c r="B1414" i="20"/>
  <c r="C1413" i="20"/>
  <c r="B1413" i="20"/>
  <c r="C1412" i="20"/>
  <c r="B1412" i="20"/>
  <c r="A1402" i="20"/>
  <c r="C1515" i="20" a="1"/>
  <c r="C1515" i="20"/>
  <c r="C1516" i="20"/>
  <c r="C1517" i="20"/>
  <c r="B1515" i="20"/>
  <c r="E1523" i="20"/>
  <c r="E1613" i="20"/>
  <c r="A1610" i="20"/>
  <c r="C1518" i="20"/>
  <c r="C1519" i="20"/>
  <c r="C1520" i="20"/>
  <c r="A1497" i="20"/>
  <c r="A1504" i="20"/>
  <c r="A1502" i="20"/>
  <c r="A1503" i="20"/>
  <c r="B1507" i="20"/>
  <c r="C1507" i="20"/>
  <c r="B1504" i="20"/>
  <c r="B1502" i="20"/>
  <c r="B1503" i="20"/>
  <c r="B1508" i="20"/>
  <c r="C1508" i="20"/>
  <c r="C1504" i="20"/>
  <c r="C1502" i="20"/>
  <c r="C1503" i="20"/>
  <c r="B1509" i="20"/>
  <c r="C1509" i="20"/>
  <c r="B1518" i="20"/>
  <c r="F1523" i="20"/>
  <c r="B1519" i="20"/>
  <c r="F1524" i="20"/>
  <c r="B1520" i="20"/>
  <c r="F1525" i="20"/>
  <c r="M1595" i="20"/>
  <c r="N1595" i="20"/>
  <c r="O1595" i="20"/>
  <c r="B1516" i="20"/>
  <c r="E1524" i="20"/>
  <c r="B1517" i="20"/>
  <c r="E1525" i="20"/>
  <c r="P1595" i="20"/>
  <c r="Q1595" i="20"/>
  <c r="R1595" i="20"/>
  <c r="F1613" i="20"/>
  <c r="F1528" i="20"/>
  <c r="F1614" i="20"/>
  <c r="F1529" i="20"/>
  <c r="F1615" i="20"/>
  <c r="F1530" i="20"/>
  <c r="M1596" i="20"/>
  <c r="N1596" i="20"/>
  <c r="O1596" i="20"/>
  <c r="E1528" i="20"/>
  <c r="E1614" i="20"/>
  <c r="E1529" i="20"/>
  <c r="E1615" i="20"/>
  <c r="E1530" i="20"/>
  <c r="P1596" i="20"/>
  <c r="Q1596" i="20"/>
  <c r="R1596" i="20"/>
  <c r="F1533" i="20"/>
  <c r="F1534" i="20"/>
  <c r="F1535" i="20"/>
  <c r="M1597" i="20"/>
  <c r="N1597" i="20"/>
  <c r="O1597" i="20"/>
  <c r="E1533" i="20"/>
  <c r="E1534" i="20"/>
  <c r="E1535" i="20"/>
  <c r="P1597" i="20"/>
  <c r="Q1597" i="20"/>
  <c r="R1597" i="20"/>
  <c r="F1538" i="20"/>
  <c r="F1539" i="20"/>
  <c r="F1540" i="20"/>
  <c r="M1598" i="20"/>
  <c r="N1598" i="20"/>
  <c r="O1598" i="20"/>
  <c r="E1538" i="20"/>
  <c r="E1539" i="20"/>
  <c r="E1540" i="20"/>
  <c r="P1598" i="20"/>
  <c r="Q1598" i="20"/>
  <c r="R1598" i="20"/>
  <c r="F1543" i="20"/>
  <c r="F1544" i="20"/>
  <c r="F1545" i="20"/>
  <c r="M1599" i="20"/>
  <c r="N1599" i="20"/>
  <c r="O1599" i="20"/>
  <c r="E1543" i="20"/>
  <c r="E1544" i="20"/>
  <c r="E1545" i="20"/>
  <c r="P1599" i="20"/>
  <c r="Q1599" i="20"/>
  <c r="R1599" i="20"/>
  <c r="F1548" i="20"/>
  <c r="F1549" i="20"/>
  <c r="F1550" i="20"/>
  <c r="M1600" i="20"/>
  <c r="N1600" i="20"/>
  <c r="O1600" i="20"/>
  <c r="E1548" i="20"/>
  <c r="E1549" i="20"/>
  <c r="E1550" i="20"/>
  <c r="P1600" i="20"/>
  <c r="Q1600" i="20"/>
  <c r="R1600" i="20"/>
  <c r="F1553" i="20"/>
  <c r="F1554" i="20"/>
  <c r="F1555" i="20"/>
  <c r="M1601" i="20"/>
  <c r="N1601" i="20"/>
  <c r="O1601" i="20"/>
  <c r="E1553" i="20"/>
  <c r="E1554" i="20"/>
  <c r="E1555" i="20"/>
  <c r="P1601" i="20"/>
  <c r="Q1601" i="20"/>
  <c r="R1601" i="20"/>
  <c r="F1558" i="20"/>
  <c r="F1559" i="20"/>
  <c r="F1560" i="20"/>
  <c r="M1602" i="20"/>
  <c r="N1602" i="20"/>
  <c r="O1602" i="20"/>
  <c r="E1558" i="20"/>
  <c r="E1559" i="20"/>
  <c r="E1560" i="20"/>
  <c r="P1602" i="20"/>
  <c r="Q1602" i="20"/>
  <c r="R1602" i="20"/>
  <c r="F1563" i="20"/>
  <c r="F1564" i="20"/>
  <c r="F1565" i="20"/>
  <c r="M1603" i="20"/>
  <c r="N1603" i="20"/>
  <c r="O1603" i="20"/>
  <c r="E1563" i="20"/>
  <c r="E1564" i="20"/>
  <c r="E1565" i="20"/>
  <c r="P1603" i="20"/>
  <c r="Q1603" i="20"/>
  <c r="R1603" i="20"/>
  <c r="F1568" i="20"/>
  <c r="F1569" i="20"/>
  <c r="F1570" i="20"/>
  <c r="M1604" i="20"/>
  <c r="N1604" i="20"/>
  <c r="O1604" i="20"/>
  <c r="E1568" i="20"/>
  <c r="E1569" i="20"/>
  <c r="E1570" i="20"/>
  <c r="P1604" i="20"/>
  <c r="Q1604" i="20"/>
  <c r="R1604" i="20"/>
  <c r="F1573" i="20"/>
  <c r="F1574" i="20"/>
  <c r="F1575" i="20"/>
  <c r="M1605" i="20"/>
  <c r="N1605" i="20"/>
  <c r="O1605" i="20"/>
  <c r="E1573" i="20"/>
  <c r="E1574" i="20"/>
  <c r="E1575" i="20"/>
  <c r="P1605" i="20"/>
  <c r="Q1605" i="20"/>
  <c r="R1605" i="20"/>
  <c r="F1578" i="20"/>
  <c r="F1579" i="20"/>
  <c r="F1580" i="20"/>
  <c r="M1606" i="20"/>
  <c r="N1606" i="20"/>
  <c r="O1606" i="20"/>
  <c r="E1578" i="20"/>
  <c r="E1579" i="20"/>
  <c r="E1580" i="20"/>
  <c r="P1606" i="20"/>
  <c r="Q1606" i="20"/>
  <c r="R1606" i="20"/>
  <c r="F1583" i="20"/>
  <c r="F1584" i="20"/>
  <c r="F1585" i="20"/>
  <c r="M1607" i="20"/>
  <c r="N1607" i="20"/>
  <c r="O1607" i="20"/>
  <c r="E1583" i="20"/>
  <c r="E1584" i="20"/>
  <c r="E1585" i="20"/>
  <c r="P1607" i="20"/>
  <c r="Q1607" i="20"/>
  <c r="R1607" i="20"/>
  <c r="F1588" i="20"/>
  <c r="F1589" i="20"/>
  <c r="F1590" i="20"/>
  <c r="M1608" i="20"/>
  <c r="N1608" i="20"/>
  <c r="O1608" i="20"/>
  <c r="E1588" i="20"/>
  <c r="E1589" i="20"/>
  <c r="E1590" i="20"/>
  <c r="P1608" i="20"/>
  <c r="Q1608" i="20"/>
  <c r="R1608" i="20"/>
  <c r="F1593" i="20"/>
  <c r="F1594" i="20"/>
  <c r="F1595" i="20"/>
  <c r="M1609" i="20"/>
  <c r="N1609" i="20"/>
  <c r="O1609" i="20"/>
  <c r="E1593" i="20"/>
  <c r="E1594" i="20"/>
  <c r="E1595" i="20"/>
  <c r="P1609" i="20"/>
  <c r="Q1609" i="20"/>
  <c r="R1609" i="20"/>
  <c r="F1598" i="20"/>
  <c r="F1599" i="20"/>
  <c r="F1600" i="20"/>
  <c r="M1610" i="20"/>
  <c r="N1610" i="20"/>
  <c r="O1610" i="20"/>
  <c r="E1598" i="20"/>
  <c r="E1599" i="20"/>
  <c r="E1600" i="20"/>
  <c r="P1610" i="20"/>
  <c r="Q1610" i="20"/>
  <c r="R1610" i="20"/>
  <c r="A1611" i="20"/>
  <c r="F1603" i="20"/>
  <c r="F1604" i="20"/>
  <c r="F1605" i="20"/>
  <c r="M1611" i="20"/>
  <c r="N1611" i="20"/>
  <c r="O1611" i="20"/>
  <c r="E1603" i="20"/>
  <c r="E1604" i="20"/>
  <c r="E1605" i="20"/>
  <c r="P1611" i="20"/>
  <c r="Q1611" i="20"/>
  <c r="R1611" i="20"/>
  <c r="A1612" i="20"/>
  <c r="F1608" i="20"/>
  <c r="F1609" i="20"/>
  <c r="F1610" i="20"/>
  <c r="M1612" i="20"/>
  <c r="N1612" i="20"/>
  <c r="O1612" i="20"/>
  <c r="E1608" i="20"/>
  <c r="E1609" i="20"/>
  <c r="E1610" i="20"/>
  <c r="P1612" i="20"/>
  <c r="Q1612" i="20"/>
  <c r="R1612" i="20"/>
  <c r="A1613" i="20"/>
  <c r="M1613" i="20"/>
  <c r="N1613" i="20"/>
  <c r="O1613" i="20"/>
  <c r="P1613" i="20"/>
  <c r="Q1613" i="20"/>
  <c r="R1613" i="20"/>
  <c r="A1614" i="20"/>
  <c r="M1614" i="20"/>
  <c r="N1614" i="20"/>
  <c r="O1614" i="20"/>
  <c r="A1615" i="20"/>
  <c r="P1615" i="20"/>
  <c r="Q1615" i="20"/>
  <c r="R1615" i="20"/>
  <c r="S1615" i="20"/>
  <c r="U1615" i="20"/>
  <c r="S1614" i="20"/>
  <c r="U1614" i="20"/>
  <c r="J1613" i="20"/>
  <c r="S1613" i="20"/>
  <c r="U1613" i="20"/>
  <c r="J1608" i="20"/>
  <c r="S1612" i="20"/>
  <c r="U1612" i="20"/>
  <c r="J1603" i="20"/>
  <c r="S1611" i="20"/>
  <c r="U1611" i="20"/>
  <c r="J1598" i="20"/>
  <c r="S1610" i="20"/>
  <c r="U1610" i="20"/>
  <c r="J1593" i="20"/>
  <c r="S1609" i="20"/>
  <c r="U1609" i="20"/>
  <c r="J1588" i="20"/>
  <c r="S1608" i="20"/>
  <c r="U1608" i="20"/>
  <c r="J1583" i="20"/>
  <c r="S1607" i="20"/>
  <c r="U1607" i="20"/>
  <c r="J1578" i="20"/>
  <c r="S1606" i="20"/>
  <c r="U1606" i="20"/>
  <c r="J1573" i="20"/>
  <c r="S1605" i="20"/>
  <c r="U1605" i="20"/>
  <c r="J1568" i="20"/>
  <c r="S1604" i="20"/>
  <c r="U1604" i="20"/>
  <c r="J1563" i="20"/>
  <c r="S1603" i="20"/>
  <c r="U1603" i="20"/>
  <c r="J1558" i="20"/>
  <c r="S1602" i="20"/>
  <c r="U1602" i="20"/>
  <c r="J1553" i="20"/>
  <c r="S1601" i="20"/>
  <c r="U1601" i="20"/>
  <c r="J1548" i="20"/>
  <c r="S1600" i="20"/>
  <c r="U1600" i="20"/>
  <c r="J1543" i="20"/>
  <c r="S1599" i="20"/>
  <c r="U1599" i="20"/>
  <c r="J1538" i="20"/>
  <c r="S1598" i="20"/>
  <c r="U1598" i="20"/>
  <c r="J1533" i="20"/>
  <c r="S1597" i="20"/>
  <c r="U1597" i="20"/>
  <c r="J1528" i="20"/>
  <c r="S1596" i="20"/>
  <c r="U1596" i="20"/>
  <c r="J1523" i="20"/>
  <c r="S1595" i="20"/>
  <c r="U1595" i="20"/>
  <c r="U1617" i="20"/>
  <c r="U3" i="15"/>
  <c r="W3" i="15"/>
  <c r="X3" i="15"/>
  <c r="V3" i="15"/>
  <c r="Y3" i="15"/>
  <c r="U4" i="15"/>
  <c r="W4" i="15"/>
  <c r="X4" i="15"/>
  <c r="V4" i="15"/>
  <c r="Y4" i="15"/>
  <c r="U5" i="15"/>
  <c r="W5" i="15"/>
  <c r="X5" i="15"/>
  <c r="V5" i="15"/>
  <c r="Y5" i="15"/>
  <c r="U6" i="15"/>
  <c r="W6" i="15"/>
  <c r="X6" i="15"/>
  <c r="V6" i="15"/>
  <c r="Y6" i="15"/>
  <c r="U7" i="15"/>
  <c r="W7" i="15"/>
  <c r="X7" i="15"/>
  <c r="V7" i="15"/>
  <c r="Y7" i="15"/>
  <c r="U8" i="15"/>
  <c r="W8" i="15"/>
  <c r="X8" i="15"/>
  <c r="V8" i="15"/>
  <c r="Y8" i="15"/>
  <c r="U9" i="15"/>
  <c r="W9" i="15"/>
  <c r="X9" i="15"/>
  <c r="V9" i="15"/>
  <c r="Y9" i="15"/>
  <c r="U10" i="15"/>
  <c r="W10" i="15"/>
  <c r="X10" i="15"/>
  <c r="V10" i="15"/>
  <c r="Y10" i="15"/>
  <c r="U11" i="15"/>
  <c r="W11" i="15"/>
  <c r="X11" i="15"/>
  <c r="V11" i="15"/>
  <c r="Y11" i="15"/>
  <c r="U12" i="15"/>
  <c r="W12" i="15"/>
  <c r="X12" i="15"/>
  <c r="V12" i="15"/>
  <c r="Y12" i="15"/>
  <c r="U13" i="15"/>
  <c r="W13" i="15"/>
  <c r="X13" i="15"/>
  <c r="V13" i="15"/>
  <c r="Y13" i="15"/>
  <c r="U14" i="15"/>
  <c r="W14" i="15"/>
  <c r="X14" i="15"/>
  <c r="V14" i="15"/>
  <c r="Y14" i="15"/>
  <c r="U15" i="15"/>
  <c r="W15" i="15"/>
  <c r="X15" i="15"/>
  <c r="V15" i="15"/>
  <c r="Y15" i="15"/>
  <c r="U16" i="15"/>
  <c r="W16" i="15"/>
  <c r="X16" i="15"/>
  <c r="V16" i="15"/>
  <c r="Y16" i="15"/>
  <c r="U17" i="15"/>
  <c r="W17" i="15"/>
  <c r="X17" i="15"/>
  <c r="V17" i="15"/>
  <c r="Y17" i="15"/>
  <c r="U18" i="15"/>
  <c r="W18" i="15"/>
  <c r="X18" i="15"/>
  <c r="V18" i="15"/>
  <c r="Y18" i="15"/>
  <c r="U19" i="15"/>
  <c r="W19" i="15"/>
  <c r="X19" i="15"/>
  <c r="V19" i="15"/>
  <c r="Y19" i="15"/>
  <c r="U20" i="15"/>
  <c r="W20" i="15"/>
  <c r="X20" i="15"/>
  <c r="V20" i="15"/>
  <c r="Y20" i="15"/>
  <c r="V2" i="15"/>
  <c r="W2" i="15"/>
  <c r="Y2" i="15"/>
  <c r="X2" i="15"/>
  <c r="AA20" i="15"/>
  <c r="AD20" i="15"/>
  <c r="AC20" i="15"/>
  <c r="AF20" i="15"/>
  <c r="AG20" i="15"/>
  <c r="AI20" i="15"/>
  <c r="AB20" i="15"/>
  <c r="AE20" i="15"/>
  <c r="AH20" i="15"/>
  <c r="AA19" i="15"/>
  <c r="AD19" i="15"/>
  <c r="AC19" i="15"/>
  <c r="AF19" i="15"/>
  <c r="AG19" i="15"/>
  <c r="AI19" i="15"/>
  <c r="AB19" i="15"/>
  <c r="AE19" i="15"/>
  <c r="AH19" i="15"/>
  <c r="AA18" i="15"/>
  <c r="AD18" i="15"/>
  <c r="AC18" i="15"/>
  <c r="AF18" i="15"/>
  <c r="AG18" i="15"/>
  <c r="AI18" i="15"/>
  <c r="AB18" i="15"/>
  <c r="AE18" i="15"/>
  <c r="AH18" i="15"/>
  <c r="AA17" i="15"/>
  <c r="AD17" i="15"/>
  <c r="AC17" i="15"/>
  <c r="AF17" i="15"/>
  <c r="AG17" i="15"/>
  <c r="AI17" i="15"/>
  <c r="AB17" i="15"/>
  <c r="AE17" i="15"/>
  <c r="AH17" i="15"/>
  <c r="AA16" i="15"/>
  <c r="AD16" i="15"/>
  <c r="AC16" i="15"/>
  <c r="AF16" i="15"/>
  <c r="AG16" i="15"/>
  <c r="AI16" i="15"/>
  <c r="AB16" i="15"/>
  <c r="AE16" i="15"/>
  <c r="AH16" i="15"/>
  <c r="AA15" i="15"/>
  <c r="AD15" i="15"/>
  <c r="AC15" i="15"/>
  <c r="AF15" i="15"/>
  <c r="AG15" i="15"/>
  <c r="AI15" i="15"/>
  <c r="AB15" i="15"/>
  <c r="AE15" i="15"/>
  <c r="AH15" i="15"/>
  <c r="AA14" i="15"/>
  <c r="AD14" i="15"/>
  <c r="AC14" i="15"/>
  <c r="AF14" i="15"/>
  <c r="AG14" i="15"/>
  <c r="AI14" i="15"/>
  <c r="AB14" i="15"/>
  <c r="AE14" i="15"/>
  <c r="AH14" i="15"/>
  <c r="AA13" i="15"/>
  <c r="AD13" i="15"/>
  <c r="AC13" i="15"/>
  <c r="AF13" i="15"/>
  <c r="AG13" i="15"/>
  <c r="AI13" i="15"/>
  <c r="AB13" i="15"/>
  <c r="AE13" i="15"/>
  <c r="AH13" i="15"/>
  <c r="AA12" i="15"/>
  <c r="AD12" i="15"/>
  <c r="AC12" i="15"/>
  <c r="AF12" i="15"/>
  <c r="AG12" i="15"/>
  <c r="AI12" i="15"/>
  <c r="AB12" i="15"/>
  <c r="AE12" i="15"/>
  <c r="AH12" i="15"/>
  <c r="AA11" i="15"/>
  <c r="AD11" i="15"/>
  <c r="AC11" i="15"/>
  <c r="AF11" i="15"/>
  <c r="AG11" i="15"/>
  <c r="AI11" i="15"/>
  <c r="AB11" i="15"/>
  <c r="AE11" i="15"/>
  <c r="AH11" i="15"/>
  <c r="AA10" i="15"/>
  <c r="AD10" i="15"/>
  <c r="AC10" i="15"/>
  <c r="AF10" i="15"/>
  <c r="AG10" i="15"/>
  <c r="AI10" i="15"/>
  <c r="AB10" i="15"/>
  <c r="AE10" i="15"/>
  <c r="AH10" i="15"/>
  <c r="AA9" i="15"/>
  <c r="AD9" i="15"/>
  <c r="AC9" i="15"/>
  <c r="AF9" i="15"/>
  <c r="AG9" i="15"/>
  <c r="AI9" i="15"/>
  <c r="AB9" i="15"/>
  <c r="AE9" i="15"/>
  <c r="AH9" i="15"/>
  <c r="AA8" i="15"/>
  <c r="AD8" i="15"/>
  <c r="AC8" i="15"/>
  <c r="AF8" i="15"/>
  <c r="AG8" i="15"/>
  <c r="AI8" i="15"/>
  <c r="AB8" i="15"/>
  <c r="AE8" i="15"/>
  <c r="AH8" i="15"/>
  <c r="AA7" i="15"/>
  <c r="AD7" i="15"/>
  <c r="AC7" i="15"/>
  <c r="AF7" i="15"/>
  <c r="AG7" i="15"/>
  <c r="AI7" i="15"/>
  <c r="AB7" i="15"/>
  <c r="AE7" i="15"/>
  <c r="AH7" i="15"/>
  <c r="AA6" i="15"/>
  <c r="AD6" i="15"/>
  <c r="AC6" i="15"/>
  <c r="AF6" i="15"/>
  <c r="AG6" i="15"/>
  <c r="AI6" i="15"/>
  <c r="AB6" i="15"/>
  <c r="AE6" i="15"/>
  <c r="AH6" i="15"/>
  <c r="AA5" i="15"/>
  <c r="AD5" i="15"/>
  <c r="AC5" i="15"/>
  <c r="AF5" i="15"/>
  <c r="AG5" i="15"/>
  <c r="AI5" i="15"/>
  <c r="AB5" i="15"/>
  <c r="AE5" i="15"/>
  <c r="AH5" i="15"/>
  <c r="AA4" i="15"/>
  <c r="AD4" i="15"/>
  <c r="AC4" i="15"/>
  <c r="AF4" i="15"/>
  <c r="AG4" i="15"/>
  <c r="AI4" i="15"/>
  <c r="AB4" i="15"/>
  <c r="AE4" i="15"/>
  <c r="AH4" i="15"/>
  <c r="AA3" i="15"/>
  <c r="AD3" i="15"/>
  <c r="AC3" i="15"/>
  <c r="AF3" i="15"/>
  <c r="AG3" i="15"/>
  <c r="AI3" i="15"/>
  <c r="AB3" i="15"/>
  <c r="AE3" i="15"/>
  <c r="AH3" i="15"/>
  <c r="AA2" i="15"/>
  <c r="AD2" i="15"/>
  <c r="AC2" i="15"/>
  <c r="AF2" i="15"/>
  <c r="AG2" i="15"/>
  <c r="AI2" i="15"/>
  <c r="AB2" i="15"/>
  <c r="AE2" i="15"/>
  <c r="AH2" i="15"/>
  <c r="G14" i="6"/>
  <c r="G15" i="6"/>
  <c r="G16" i="6"/>
  <c r="G17" i="6"/>
  <c r="G18" i="6"/>
  <c r="G19" i="6"/>
  <c r="G20" i="6"/>
  <c r="G21" i="6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G2" i="23"/>
  <c r="H2" i="23"/>
  <c r="G7" i="23"/>
  <c r="H7" i="23"/>
  <c r="G6" i="23"/>
  <c r="H6" i="23"/>
  <c r="G5" i="23"/>
  <c r="H5" i="23"/>
  <c r="G4" i="23"/>
  <c r="H4" i="23"/>
  <c r="G3" i="23"/>
  <c r="H3" i="23"/>
  <c r="G2" i="24"/>
  <c r="H2" i="24"/>
  <c r="G7" i="24"/>
  <c r="H7" i="24"/>
  <c r="G6" i="24"/>
  <c r="H6" i="24"/>
  <c r="G5" i="24"/>
  <c r="H5" i="24"/>
  <c r="G4" i="24"/>
  <c r="H4" i="24"/>
  <c r="G3" i="24"/>
  <c r="H3" i="24"/>
  <c r="E12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G9" i="23"/>
  <c r="H9" i="23"/>
  <c r="G8" i="23"/>
  <c r="H8" i="23"/>
  <c r="G9" i="24"/>
  <c r="H9" i="24"/>
  <c r="M2" i="23" a="1"/>
  <c r="M2" i="23"/>
  <c r="M3" i="23"/>
  <c r="M4" i="23"/>
  <c r="M5" i="23"/>
  <c r="W2" i="23"/>
  <c r="W3" i="23"/>
  <c r="W4" i="23"/>
  <c r="W5" i="23"/>
  <c r="W7" i="23"/>
  <c r="M2" i="24" a="1"/>
  <c r="M2" i="24"/>
  <c r="M3" i="24"/>
  <c r="M4" i="24"/>
  <c r="M5" i="24"/>
  <c r="W2" i="24"/>
  <c r="W3" i="24"/>
  <c r="W4" i="24"/>
  <c r="W7" i="24"/>
  <c r="W5" i="24"/>
  <c r="G8" i="24"/>
  <c r="H8" i="24"/>
  <c r="C853" i="28" a="1"/>
  <c r="C855" i="28"/>
  <c r="C853" i="28"/>
  <c r="C854" i="28"/>
  <c r="B855" i="28"/>
  <c r="D90" i="29"/>
  <c r="B854" i="28"/>
  <c r="C90" i="29"/>
  <c r="B853" i="28"/>
  <c r="B90" i="29"/>
  <c r="E90" i="29"/>
  <c r="E94" i="29"/>
  <c r="M15" i="29"/>
  <c r="N15" i="29"/>
  <c r="B92" i="29"/>
  <c r="H5" i="29"/>
  <c r="C92" i="29"/>
  <c r="D92" i="29"/>
  <c r="E92" i="29"/>
  <c r="F69" i="29"/>
  <c r="H69" i="29"/>
  <c r="G69" i="29"/>
  <c r="J69" i="29"/>
  <c r="W69" i="29"/>
  <c r="E2" i="29"/>
  <c r="D2" i="29"/>
  <c r="P69" i="29"/>
  <c r="N69" i="29"/>
  <c r="Q69" i="29"/>
  <c r="S69" i="29"/>
  <c r="T69" i="29"/>
  <c r="O69" i="29"/>
  <c r="R69" i="29"/>
  <c r="U69" i="29"/>
  <c r="F87" i="29"/>
  <c r="H87" i="29"/>
  <c r="G87" i="29"/>
  <c r="J87" i="29"/>
  <c r="W87" i="29"/>
  <c r="E20" i="29"/>
  <c r="D20" i="29"/>
  <c r="P87" i="29"/>
  <c r="O87" i="29"/>
  <c r="R87" i="29"/>
  <c r="S87" i="29"/>
  <c r="U87" i="29"/>
  <c r="N87" i="29"/>
  <c r="Q87" i="29"/>
  <c r="T87" i="29"/>
  <c r="F86" i="29"/>
  <c r="H86" i="29"/>
  <c r="G86" i="29"/>
  <c r="J86" i="29"/>
  <c r="W86" i="29"/>
  <c r="E19" i="29"/>
  <c r="D19" i="29"/>
  <c r="P86" i="29"/>
  <c r="O86" i="29"/>
  <c r="R86" i="29"/>
  <c r="S86" i="29"/>
  <c r="U86" i="29"/>
  <c r="N86" i="29"/>
  <c r="Q86" i="29"/>
  <c r="T86" i="29"/>
  <c r="F85" i="29"/>
  <c r="H85" i="29"/>
  <c r="G85" i="29"/>
  <c r="J85" i="29"/>
  <c r="W85" i="29"/>
  <c r="E18" i="29"/>
  <c r="D18" i="29"/>
  <c r="P85" i="29"/>
  <c r="O85" i="29"/>
  <c r="R85" i="29"/>
  <c r="S85" i="29"/>
  <c r="U85" i="29"/>
  <c r="N85" i="29"/>
  <c r="Q85" i="29"/>
  <c r="T85" i="29"/>
  <c r="F84" i="29"/>
  <c r="H84" i="29"/>
  <c r="G84" i="29"/>
  <c r="J84" i="29"/>
  <c r="W84" i="29"/>
  <c r="E17" i="29"/>
  <c r="D17" i="29"/>
  <c r="P84" i="29"/>
  <c r="O84" i="29"/>
  <c r="R84" i="29"/>
  <c r="S84" i="29"/>
  <c r="U84" i="29"/>
  <c r="N84" i="29"/>
  <c r="Q84" i="29"/>
  <c r="T84" i="29"/>
  <c r="F83" i="29"/>
  <c r="H83" i="29"/>
  <c r="G83" i="29"/>
  <c r="J83" i="29"/>
  <c r="W83" i="29"/>
  <c r="E16" i="29"/>
  <c r="D16" i="29"/>
  <c r="P83" i="29"/>
  <c r="O83" i="29"/>
  <c r="R83" i="29"/>
  <c r="S83" i="29"/>
  <c r="U83" i="29"/>
  <c r="N83" i="29"/>
  <c r="Q83" i="29"/>
  <c r="T83" i="29"/>
  <c r="F82" i="29"/>
  <c r="H82" i="29"/>
  <c r="G82" i="29"/>
  <c r="J82" i="29"/>
  <c r="W82" i="29"/>
  <c r="E15" i="29"/>
  <c r="D15" i="29"/>
  <c r="P82" i="29"/>
  <c r="O82" i="29"/>
  <c r="R82" i="29"/>
  <c r="S82" i="29"/>
  <c r="U82" i="29"/>
  <c r="N82" i="29"/>
  <c r="Q82" i="29"/>
  <c r="T82" i="29"/>
  <c r="F81" i="29"/>
  <c r="H81" i="29"/>
  <c r="G81" i="29"/>
  <c r="J81" i="29"/>
  <c r="W81" i="29"/>
  <c r="E14" i="29"/>
  <c r="D14" i="29"/>
  <c r="P81" i="29"/>
  <c r="O81" i="29"/>
  <c r="R81" i="29"/>
  <c r="S81" i="29"/>
  <c r="U81" i="29"/>
  <c r="N81" i="29"/>
  <c r="Q81" i="29"/>
  <c r="T81" i="29"/>
  <c r="F80" i="29"/>
  <c r="H80" i="29"/>
  <c r="G80" i="29"/>
  <c r="J80" i="29"/>
  <c r="W80" i="29"/>
  <c r="E13" i="29"/>
  <c r="D13" i="29"/>
  <c r="P80" i="29"/>
  <c r="O80" i="29"/>
  <c r="R80" i="29"/>
  <c r="S80" i="29"/>
  <c r="U80" i="29"/>
  <c r="N80" i="29"/>
  <c r="Q80" i="29"/>
  <c r="T80" i="29"/>
  <c r="F79" i="29"/>
  <c r="H79" i="29"/>
  <c r="G79" i="29"/>
  <c r="J79" i="29"/>
  <c r="W79" i="29"/>
  <c r="E12" i="29"/>
  <c r="D12" i="29"/>
  <c r="P79" i="29"/>
  <c r="O79" i="29"/>
  <c r="R79" i="29"/>
  <c r="S79" i="29"/>
  <c r="U79" i="29"/>
  <c r="N79" i="29"/>
  <c r="Q79" i="29"/>
  <c r="T79" i="29"/>
  <c r="F78" i="29"/>
  <c r="H78" i="29"/>
  <c r="G78" i="29"/>
  <c r="J78" i="29"/>
  <c r="W78" i="29"/>
  <c r="E11" i="29"/>
  <c r="D11" i="29"/>
  <c r="P78" i="29"/>
  <c r="O78" i="29"/>
  <c r="R78" i="29"/>
  <c r="S78" i="29"/>
  <c r="U78" i="29"/>
  <c r="N78" i="29"/>
  <c r="Q78" i="29"/>
  <c r="T78" i="29"/>
  <c r="F77" i="29"/>
  <c r="H77" i="29"/>
  <c r="G77" i="29"/>
  <c r="J77" i="29"/>
  <c r="W77" i="29"/>
  <c r="E10" i="29"/>
  <c r="D10" i="29"/>
  <c r="P77" i="29"/>
  <c r="O77" i="29"/>
  <c r="R77" i="29"/>
  <c r="S77" i="29"/>
  <c r="U77" i="29"/>
  <c r="N77" i="29"/>
  <c r="Q77" i="29"/>
  <c r="T77" i="29"/>
  <c r="F76" i="29"/>
  <c r="H76" i="29"/>
  <c r="G76" i="29"/>
  <c r="J76" i="29"/>
  <c r="W76" i="29"/>
  <c r="E9" i="29"/>
  <c r="D9" i="29"/>
  <c r="P76" i="29"/>
  <c r="O76" i="29"/>
  <c r="R76" i="29"/>
  <c r="S76" i="29"/>
  <c r="U76" i="29"/>
  <c r="N76" i="29"/>
  <c r="Q76" i="29"/>
  <c r="T76" i="29"/>
  <c r="F75" i="29"/>
  <c r="H75" i="29"/>
  <c r="G75" i="29"/>
  <c r="J75" i="29"/>
  <c r="W75" i="29"/>
  <c r="E8" i="29"/>
  <c r="D8" i="29"/>
  <c r="P75" i="29"/>
  <c r="O75" i="29"/>
  <c r="R75" i="29"/>
  <c r="S75" i="29"/>
  <c r="U75" i="29"/>
  <c r="N75" i="29"/>
  <c r="Q75" i="29"/>
  <c r="T75" i="29"/>
  <c r="F74" i="29"/>
  <c r="H74" i="29"/>
  <c r="G74" i="29"/>
  <c r="J74" i="29"/>
  <c r="W74" i="29"/>
  <c r="E7" i="29"/>
  <c r="D7" i="29"/>
  <c r="P74" i="29"/>
  <c r="O74" i="29"/>
  <c r="R74" i="29"/>
  <c r="S74" i="29"/>
  <c r="U74" i="29"/>
  <c r="N74" i="29"/>
  <c r="Q74" i="29"/>
  <c r="T74" i="29"/>
  <c r="F73" i="29"/>
  <c r="H73" i="29"/>
  <c r="G73" i="29"/>
  <c r="J73" i="29"/>
  <c r="W73" i="29"/>
  <c r="E6" i="29"/>
  <c r="D6" i="29"/>
  <c r="P73" i="29"/>
  <c r="O73" i="29"/>
  <c r="R73" i="29"/>
  <c r="S73" i="29"/>
  <c r="U73" i="29"/>
  <c r="N73" i="29"/>
  <c r="Q73" i="29"/>
  <c r="T73" i="29"/>
  <c r="F72" i="29"/>
  <c r="H72" i="29"/>
  <c r="G72" i="29"/>
  <c r="J72" i="29"/>
  <c r="W72" i="29"/>
  <c r="E5" i="29"/>
  <c r="D5" i="29"/>
  <c r="P72" i="29"/>
  <c r="O72" i="29"/>
  <c r="R72" i="29"/>
  <c r="S72" i="29"/>
  <c r="U72" i="29"/>
  <c r="N72" i="29"/>
  <c r="Q72" i="29"/>
  <c r="T72" i="29"/>
  <c r="F71" i="29"/>
  <c r="H71" i="29"/>
  <c r="G71" i="29"/>
  <c r="J71" i="29"/>
  <c r="W71" i="29"/>
  <c r="E4" i="29"/>
  <c r="D4" i="29"/>
  <c r="P71" i="29"/>
  <c r="O71" i="29"/>
  <c r="R71" i="29"/>
  <c r="S71" i="29"/>
  <c r="U71" i="29"/>
  <c r="N71" i="29"/>
  <c r="Q71" i="29"/>
  <c r="T71" i="29"/>
  <c r="F70" i="29"/>
  <c r="H70" i="29"/>
  <c r="G70" i="29"/>
  <c r="J70" i="29"/>
  <c r="W70" i="29"/>
  <c r="E3" i="29"/>
  <c r="D3" i="29"/>
  <c r="P70" i="29"/>
  <c r="O70" i="29"/>
  <c r="R70" i="29"/>
  <c r="S70" i="29"/>
  <c r="U70" i="29"/>
  <c r="N70" i="29"/>
  <c r="Q70" i="29"/>
  <c r="T70" i="29"/>
  <c r="J3" i="29"/>
  <c r="J5" i="29"/>
  <c r="H91" i="29"/>
  <c r="I5" i="29"/>
  <c r="N17" i="29"/>
  <c r="M17" i="29"/>
  <c r="C1610" i="20" a="1"/>
  <c r="C1612" i="20"/>
  <c r="C1610" i="20"/>
  <c r="C1611" i="20"/>
  <c r="B1612" i="20"/>
  <c r="B1610" i="20"/>
  <c r="B109" i="15"/>
  <c r="C1615" i="20"/>
  <c r="C1613" i="20"/>
  <c r="C1614" i="20"/>
  <c r="B1615" i="20"/>
  <c r="B1613" i="20"/>
  <c r="B111" i="15"/>
  <c r="B1611" i="20"/>
  <c r="C109" i="15"/>
  <c r="B1614" i="20"/>
  <c r="C111" i="15"/>
  <c r="D109" i="15"/>
  <c r="D111" i="15"/>
  <c r="E110" i="15"/>
  <c r="I20" i="15"/>
  <c r="I22" i="15"/>
  <c r="B113" i="15"/>
  <c r="J20" i="15"/>
  <c r="J22" i="15"/>
  <c r="C113" i="15"/>
  <c r="K20" i="15"/>
  <c r="K22" i="15"/>
  <c r="D113" i="15"/>
  <c r="F113" i="15"/>
  <c r="B114" i="15"/>
  <c r="D107" i="15"/>
  <c r="B107" i="15"/>
  <c r="C107" i="15"/>
  <c r="F107" i="15"/>
  <c r="I18" i="15"/>
  <c r="C114" i="15"/>
  <c r="J18" i="15"/>
  <c r="D115" i="15"/>
  <c r="D114" i="15"/>
  <c r="K18" i="15"/>
  <c r="B115" i="15"/>
  <c r="C115" i="15"/>
  <c r="F115" i="15"/>
  <c r="B116" i="15"/>
  <c r="I113" i="15"/>
  <c r="I14" i="15"/>
  <c r="S31" i="15"/>
  <c r="S30" i="15"/>
  <c r="S29" i="15"/>
  <c r="R31" i="15"/>
  <c r="R30" i="15"/>
  <c r="R29" i="15"/>
  <c r="T31" i="15"/>
  <c r="T30" i="15"/>
  <c r="T29" i="15"/>
  <c r="I114" i="15"/>
  <c r="I16" i="15"/>
  <c r="K28" i="15"/>
  <c r="I28" i="15"/>
  <c r="J28" i="15"/>
  <c r="K29" i="15"/>
  <c r="I29" i="15"/>
  <c r="I30" i="15"/>
  <c r="C116" i="15"/>
  <c r="J114" i="15"/>
  <c r="J16" i="15"/>
  <c r="J29" i="15"/>
  <c r="J30" i="15"/>
  <c r="D116" i="15"/>
  <c r="K114" i="15"/>
  <c r="K16" i="15"/>
  <c r="K30" i="15"/>
  <c r="B27" i="15"/>
  <c r="C27" i="15"/>
  <c r="N41" i="15"/>
  <c r="E61" i="15"/>
  <c r="I61" i="15"/>
  <c r="E2" i="15"/>
  <c r="N42" i="15"/>
  <c r="E62" i="15"/>
  <c r="I62" i="15"/>
  <c r="E3" i="15"/>
  <c r="N43" i="15"/>
  <c r="E63" i="15"/>
  <c r="I63" i="15"/>
  <c r="E4" i="15"/>
  <c r="N44" i="15"/>
  <c r="E64" i="15"/>
  <c r="I64" i="15"/>
  <c r="E5" i="15"/>
  <c r="N45" i="15"/>
  <c r="E65" i="15"/>
  <c r="I65" i="15"/>
  <c r="E6" i="15"/>
  <c r="N46" i="15"/>
  <c r="E66" i="15"/>
  <c r="I66" i="15"/>
  <c r="E7" i="15"/>
  <c r="N47" i="15"/>
  <c r="E67" i="15"/>
  <c r="I67" i="15"/>
  <c r="E8" i="15"/>
  <c r="N48" i="15"/>
  <c r="E68" i="15"/>
  <c r="I68" i="15"/>
  <c r="E9" i="15"/>
  <c r="N49" i="15"/>
  <c r="E69" i="15"/>
  <c r="I69" i="15"/>
  <c r="E10" i="15"/>
  <c r="N50" i="15"/>
  <c r="E70" i="15"/>
  <c r="I70" i="15"/>
  <c r="E11" i="15"/>
  <c r="N51" i="15"/>
  <c r="E71" i="15"/>
  <c r="I71" i="15"/>
  <c r="E12" i="15"/>
  <c r="N52" i="15"/>
  <c r="E72" i="15"/>
  <c r="I72" i="15"/>
  <c r="E13" i="15"/>
  <c r="N53" i="15"/>
  <c r="E73" i="15"/>
  <c r="I73" i="15"/>
  <c r="E14" i="15"/>
  <c r="N54" i="15"/>
  <c r="E74" i="15"/>
  <c r="I74" i="15"/>
  <c r="E15" i="15"/>
  <c r="N55" i="15"/>
  <c r="E75" i="15"/>
  <c r="I75" i="15"/>
  <c r="E16" i="15"/>
  <c r="N56" i="15"/>
  <c r="E76" i="15"/>
  <c r="I76" i="15"/>
  <c r="E17" i="15"/>
  <c r="N57" i="15"/>
  <c r="E77" i="15"/>
  <c r="I77" i="15"/>
  <c r="E18" i="15"/>
  <c r="N58" i="15"/>
  <c r="E78" i="15"/>
  <c r="I78" i="15"/>
  <c r="E19" i="15"/>
  <c r="N59" i="15"/>
  <c r="E79" i="15"/>
  <c r="I79" i="15"/>
  <c r="E20" i="15"/>
  <c r="E22" i="15"/>
  <c r="D3" i="15"/>
  <c r="I82" i="15"/>
  <c r="R82" i="15"/>
  <c r="P82" i="15"/>
  <c r="S82" i="15"/>
  <c r="U82" i="15"/>
  <c r="V81" i="15"/>
  <c r="Q82" i="15"/>
  <c r="T82" i="15"/>
  <c r="W81" i="15"/>
  <c r="R62" i="15"/>
  <c r="Q62" i="15"/>
  <c r="T62" i="15"/>
  <c r="U62" i="15"/>
  <c r="W62" i="15"/>
  <c r="P62" i="15"/>
  <c r="S62" i="15"/>
  <c r="V62" i="15"/>
  <c r="M3" i="15"/>
  <c r="B122" i="15"/>
  <c r="I5" i="15"/>
  <c r="R5" i="15"/>
  <c r="B126" i="15"/>
  <c r="I9" i="15"/>
  <c r="R9" i="15"/>
  <c r="Q5" i="15"/>
  <c r="Q9" i="15"/>
  <c r="B120" i="15"/>
  <c r="J113" i="15"/>
  <c r="I3" i="15"/>
  <c r="R3" i="15"/>
  <c r="Q3" i="15"/>
  <c r="B103" i="15"/>
  <c r="C103" i="15"/>
  <c r="D103" i="15"/>
  <c r="F103" i="15"/>
  <c r="J14" i="15"/>
  <c r="K113" i="15"/>
  <c r="K14" i="15"/>
  <c r="H103" i="15"/>
  <c r="B105" i="15"/>
  <c r="C105" i="15"/>
  <c r="D105" i="15"/>
  <c r="F105" i="15"/>
  <c r="H105" i="15"/>
  <c r="H111" i="15"/>
  <c r="H107" i="15"/>
  <c r="A1599" i="20"/>
  <c r="B1597" i="20"/>
  <c r="A1597" i="20"/>
  <c r="B1599" i="20"/>
  <c r="C1598" i="20"/>
  <c r="A1598" i="20"/>
  <c r="B1598" i="20"/>
  <c r="C1597" i="20"/>
  <c r="C1604" i="20"/>
  <c r="C1599" i="20"/>
  <c r="B1604" i="20"/>
  <c r="C1603" i="20"/>
  <c r="B1603" i="20"/>
  <c r="C1602" i="20"/>
  <c r="B1602" i="20"/>
  <c r="A1592" i="20"/>
  <c r="F114" i="15"/>
  <c r="F116" i="15"/>
  <c r="F111" i="15"/>
  <c r="H109" i="15"/>
  <c r="F109" i="15"/>
  <c r="B128" i="15"/>
  <c r="I11" i="15"/>
  <c r="R11" i="15"/>
  <c r="B124" i="15"/>
  <c r="I7" i="15"/>
  <c r="R7" i="15"/>
  <c r="Q7" i="15"/>
  <c r="M6" i="15"/>
  <c r="J103" i="15"/>
  <c r="J3" i="15"/>
  <c r="K103" i="15"/>
  <c r="K3" i="15"/>
  <c r="J104" i="15"/>
  <c r="J5" i="15"/>
  <c r="K104" i="15"/>
  <c r="K5" i="15"/>
  <c r="J105" i="15"/>
  <c r="J7" i="15"/>
  <c r="K105" i="15"/>
  <c r="K7" i="15"/>
  <c r="J106" i="15"/>
  <c r="J9" i="15"/>
  <c r="K106" i="15"/>
  <c r="K9" i="15"/>
  <c r="J107" i="15"/>
  <c r="J11" i="15"/>
  <c r="K107" i="15"/>
  <c r="K11" i="15"/>
  <c r="Q11" i="15"/>
  <c r="I32" i="15"/>
  <c r="H32" i="15"/>
  <c r="Q13" i="15"/>
  <c r="R13" i="15"/>
  <c r="D4" i="15"/>
  <c r="I83" i="15"/>
  <c r="R83" i="15"/>
  <c r="P83" i="15"/>
  <c r="S83" i="15"/>
  <c r="U83" i="15"/>
  <c r="V82" i="15"/>
  <c r="Q83" i="15"/>
  <c r="T83" i="15"/>
  <c r="W82" i="15"/>
  <c r="D5" i="15"/>
  <c r="I84" i="15"/>
  <c r="R84" i="15"/>
  <c r="P84" i="15"/>
  <c r="S84" i="15"/>
  <c r="U84" i="15"/>
  <c r="V83" i="15"/>
  <c r="Q84" i="15"/>
  <c r="T84" i="15"/>
  <c r="W83" i="15"/>
  <c r="D6" i="15"/>
  <c r="I85" i="15"/>
  <c r="R85" i="15"/>
  <c r="P85" i="15"/>
  <c r="S85" i="15"/>
  <c r="U85" i="15"/>
  <c r="V84" i="15"/>
  <c r="Q85" i="15"/>
  <c r="T85" i="15"/>
  <c r="W84" i="15"/>
  <c r="D7" i="15"/>
  <c r="I86" i="15"/>
  <c r="R86" i="15"/>
  <c r="P86" i="15"/>
  <c r="S86" i="15"/>
  <c r="U86" i="15"/>
  <c r="V85" i="15"/>
  <c r="Q86" i="15"/>
  <c r="T86" i="15"/>
  <c r="W85" i="15"/>
  <c r="D8" i="15"/>
  <c r="I87" i="15"/>
  <c r="R87" i="15"/>
  <c r="P87" i="15"/>
  <c r="S87" i="15"/>
  <c r="U87" i="15"/>
  <c r="V86" i="15"/>
  <c r="Q87" i="15"/>
  <c r="T87" i="15"/>
  <c r="W86" i="15"/>
  <c r="D9" i="15"/>
  <c r="I88" i="15"/>
  <c r="R88" i="15"/>
  <c r="P88" i="15"/>
  <c r="S88" i="15"/>
  <c r="U88" i="15"/>
  <c r="V87" i="15"/>
  <c r="Q88" i="15"/>
  <c r="T88" i="15"/>
  <c r="W87" i="15"/>
  <c r="D10" i="15"/>
  <c r="I89" i="15"/>
  <c r="R89" i="15"/>
  <c r="P89" i="15"/>
  <c r="S89" i="15"/>
  <c r="U89" i="15"/>
  <c r="V88" i="15"/>
  <c r="Q89" i="15"/>
  <c r="T89" i="15"/>
  <c r="W88" i="15"/>
  <c r="D11" i="15"/>
  <c r="I90" i="15"/>
  <c r="R90" i="15"/>
  <c r="P90" i="15"/>
  <c r="S90" i="15"/>
  <c r="U90" i="15"/>
  <c r="V89" i="15"/>
  <c r="Q90" i="15"/>
  <c r="T90" i="15"/>
  <c r="W89" i="15"/>
  <c r="D12" i="15"/>
  <c r="I91" i="15"/>
  <c r="R91" i="15"/>
  <c r="P91" i="15"/>
  <c r="S91" i="15"/>
  <c r="U91" i="15"/>
  <c r="V90" i="15"/>
  <c r="Q91" i="15"/>
  <c r="T91" i="15"/>
  <c r="W90" i="15"/>
  <c r="D13" i="15"/>
  <c r="I92" i="15"/>
  <c r="R92" i="15"/>
  <c r="P92" i="15"/>
  <c r="S92" i="15"/>
  <c r="U92" i="15"/>
  <c r="V91" i="15"/>
  <c r="Q92" i="15"/>
  <c r="T92" i="15"/>
  <c r="W91" i="15"/>
  <c r="D15" i="15"/>
  <c r="I94" i="15"/>
  <c r="R94" i="15"/>
  <c r="P94" i="15"/>
  <c r="S94" i="15"/>
  <c r="U94" i="15"/>
  <c r="V93" i="15"/>
  <c r="Q94" i="15"/>
  <c r="T94" i="15"/>
  <c r="W93" i="15"/>
  <c r="D16" i="15"/>
  <c r="I95" i="15"/>
  <c r="R95" i="15"/>
  <c r="P95" i="15"/>
  <c r="S95" i="15"/>
  <c r="U95" i="15"/>
  <c r="V94" i="15"/>
  <c r="Q95" i="15"/>
  <c r="T95" i="15"/>
  <c r="W94" i="15"/>
  <c r="D17" i="15"/>
  <c r="I96" i="15"/>
  <c r="R96" i="15"/>
  <c r="P96" i="15"/>
  <c r="S96" i="15"/>
  <c r="U96" i="15"/>
  <c r="V95" i="15"/>
  <c r="Q96" i="15"/>
  <c r="T96" i="15"/>
  <c r="W95" i="15"/>
  <c r="D19" i="15"/>
  <c r="I98" i="15"/>
  <c r="R98" i="15"/>
  <c r="P98" i="15"/>
  <c r="S98" i="15"/>
  <c r="U98" i="15"/>
  <c r="V97" i="15"/>
  <c r="Q98" i="15"/>
  <c r="T98" i="15"/>
  <c r="W97" i="15"/>
  <c r="D20" i="15"/>
  <c r="I99" i="15"/>
  <c r="R99" i="15"/>
  <c r="P99" i="15"/>
  <c r="S99" i="15"/>
  <c r="U99" i="15"/>
  <c r="V98" i="15"/>
  <c r="Q99" i="15"/>
  <c r="T99" i="15"/>
  <c r="W98" i="15"/>
  <c r="R63" i="15"/>
  <c r="Q63" i="15"/>
  <c r="T63" i="15"/>
  <c r="U63" i="15"/>
  <c r="W63" i="15"/>
  <c r="R64" i="15"/>
  <c r="Q64" i="15"/>
  <c r="T64" i="15"/>
  <c r="U64" i="15"/>
  <c r="W64" i="15"/>
  <c r="R65" i="15"/>
  <c r="Q65" i="15"/>
  <c r="T65" i="15"/>
  <c r="U65" i="15"/>
  <c r="W65" i="15"/>
  <c r="R66" i="15"/>
  <c r="Q66" i="15"/>
  <c r="T66" i="15"/>
  <c r="U66" i="15"/>
  <c r="W66" i="15"/>
  <c r="R67" i="15"/>
  <c r="Q67" i="15"/>
  <c r="T67" i="15"/>
  <c r="U67" i="15"/>
  <c r="W67" i="15"/>
  <c r="R68" i="15"/>
  <c r="Q68" i="15"/>
  <c r="T68" i="15"/>
  <c r="U68" i="15"/>
  <c r="W68" i="15"/>
  <c r="R69" i="15"/>
  <c r="Q69" i="15"/>
  <c r="T69" i="15"/>
  <c r="U69" i="15"/>
  <c r="W69" i="15"/>
  <c r="R70" i="15"/>
  <c r="Q70" i="15"/>
  <c r="T70" i="15"/>
  <c r="U70" i="15"/>
  <c r="W70" i="15"/>
  <c r="R71" i="15"/>
  <c r="Q71" i="15"/>
  <c r="T71" i="15"/>
  <c r="U71" i="15"/>
  <c r="W71" i="15"/>
  <c r="R72" i="15"/>
  <c r="Q72" i="15"/>
  <c r="T72" i="15"/>
  <c r="U72" i="15"/>
  <c r="W72" i="15"/>
  <c r="R74" i="15"/>
  <c r="Q74" i="15"/>
  <c r="T74" i="15"/>
  <c r="U74" i="15"/>
  <c r="W74" i="15"/>
  <c r="R75" i="15"/>
  <c r="Q75" i="15"/>
  <c r="T75" i="15"/>
  <c r="U75" i="15"/>
  <c r="W75" i="15"/>
  <c r="R76" i="15"/>
  <c r="Q76" i="15"/>
  <c r="T76" i="15"/>
  <c r="U76" i="15"/>
  <c r="W76" i="15"/>
  <c r="R78" i="15"/>
  <c r="Q78" i="15"/>
  <c r="T78" i="15"/>
  <c r="U78" i="15"/>
  <c r="W78" i="15"/>
  <c r="R79" i="15"/>
  <c r="Q79" i="15"/>
  <c r="T79" i="15"/>
  <c r="U79" i="15"/>
  <c r="W79" i="15"/>
  <c r="P79" i="15"/>
  <c r="S79" i="15"/>
  <c r="V79" i="15"/>
  <c r="P78" i="15"/>
  <c r="S78" i="15"/>
  <c r="V78" i="15"/>
  <c r="P76" i="15"/>
  <c r="S76" i="15"/>
  <c r="V76" i="15"/>
  <c r="P75" i="15"/>
  <c r="S75" i="15"/>
  <c r="V75" i="15"/>
  <c r="P74" i="15"/>
  <c r="S74" i="15"/>
  <c r="V74" i="15"/>
  <c r="P72" i="15"/>
  <c r="S72" i="15"/>
  <c r="V72" i="15"/>
  <c r="P71" i="15"/>
  <c r="S71" i="15"/>
  <c r="V71" i="15"/>
  <c r="P70" i="15"/>
  <c r="S70" i="15"/>
  <c r="V70" i="15"/>
  <c r="P69" i="15"/>
  <c r="S69" i="15"/>
  <c r="V69" i="15"/>
  <c r="P68" i="15"/>
  <c r="S68" i="15"/>
  <c r="V68" i="15"/>
  <c r="P67" i="15"/>
  <c r="S67" i="15"/>
  <c r="V67" i="15"/>
  <c r="P66" i="15"/>
  <c r="S66" i="15"/>
  <c r="V66" i="15"/>
  <c r="P65" i="15"/>
  <c r="S65" i="15"/>
  <c r="V65" i="15"/>
  <c r="P64" i="15"/>
  <c r="S64" i="15"/>
  <c r="V64" i="15"/>
  <c r="P63" i="15"/>
  <c r="S63" i="15"/>
  <c r="V63" i="15"/>
  <c r="D14" i="15"/>
  <c r="R73" i="15"/>
  <c r="P73" i="15"/>
  <c r="S73" i="15"/>
  <c r="U73" i="15"/>
  <c r="V73" i="15"/>
  <c r="D18" i="15"/>
  <c r="R77" i="15"/>
  <c r="P77" i="15"/>
  <c r="S77" i="15"/>
  <c r="U77" i="15"/>
  <c r="V77" i="15"/>
  <c r="Q77" i="15"/>
  <c r="T77" i="15"/>
  <c r="W77" i="15"/>
  <c r="Q73" i="15"/>
  <c r="T73" i="15"/>
  <c r="W73" i="15"/>
  <c r="I97" i="15"/>
  <c r="R97" i="15"/>
  <c r="Q97" i="15"/>
  <c r="T97" i="15"/>
  <c r="U97" i="15"/>
  <c r="W96" i="15"/>
  <c r="P97" i="15"/>
  <c r="S97" i="15"/>
  <c r="V96" i="15"/>
  <c r="I93" i="15"/>
  <c r="R93" i="15"/>
  <c r="Q93" i="15"/>
  <c r="T93" i="15"/>
  <c r="U93" i="15"/>
  <c r="W92" i="15"/>
  <c r="P93" i="15"/>
  <c r="S93" i="15"/>
  <c r="V92" i="15"/>
  <c r="D2" i="15"/>
  <c r="I81" i="15"/>
  <c r="R81" i="15"/>
  <c r="Q81" i="15"/>
  <c r="T81" i="15"/>
  <c r="U81" i="15"/>
  <c r="W80" i="15"/>
  <c r="P81" i="15"/>
  <c r="S81" i="15"/>
  <c r="V80" i="15"/>
  <c r="R61" i="15"/>
  <c r="Q61" i="15"/>
  <c r="T61" i="15"/>
  <c r="U61" i="15"/>
  <c r="W61" i="15"/>
  <c r="P61" i="15"/>
  <c r="S61" i="15"/>
  <c r="V61" i="15"/>
  <c r="J32" i="15"/>
  <c r="I33" i="15" a="1"/>
  <c r="I33" i="15"/>
  <c r="J33" i="15"/>
  <c r="K33" i="15"/>
  <c r="I34" i="15"/>
  <c r="J34" i="15"/>
  <c r="K34" i="15"/>
  <c r="J35" i="15"/>
  <c r="I35" i="15"/>
  <c r="I37" i="15"/>
  <c r="H37" i="15"/>
  <c r="R15" i="15"/>
  <c r="Q15" i="15"/>
  <c r="J37" i="15"/>
  <c r="K35" i="15"/>
  <c r="B36" i="15"/>
  <c r="B30" i="15"/>
</calcChain>
</file>

<file path=xl/sharedStrings.xml><?xml version="1.0" encoding="utf-8"?>
<sst xmlns="http://schemas.openxmlformats.org/spreadsheetml/2006/main" count="4468" uniqueCount="150">
  <si>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</si>
  <si>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</si>
  <si>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</si>
  <si>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</si>
  <si>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</si>
  <si>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</si>
  <si>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scheme val="minor"/>
      </rPr>
      <t>x</t>
    </r>
  </si>
  <si>
    <r>
      <t>2V</t>
    </r>
    <r>
      <rPr>
        <vertAlign val="subscript"/>
        <sz val="12"/>
        <color theme="1"/>
        <rFont val="Calibri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</si>
  <si>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</si>
  <si>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</si>
  <si>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</si>
  <si>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</si>
  <si>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</si>
  <si>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</si>
  <si>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</si>
  <si>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</si>
  <si>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</si>
  <si>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</si>
  <si>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scheme val="minor"/>
      </rPr>
      <t>1</t>
    </r>
  </si>
  <si>
    <r>
      <t>C</t>
    </r>
    <r>
      <rPr>
        <vertAlign val="subscript"/>
        <sz val="12"/>
        <color theme="1"/>
        <rFont val="Calibri"/>
        <scheme val="minor"/>
      </rPr>
      <t>2</t>
    </r>
  </si>
  <si>
    <r>
      <t>C</t>
    </r>
    <r>
      <rPr>
        <vertAlign val="subscript"/>
        <sz val="12"/>
        <color theme="1"/>
        <rFont val="Calibri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</si>
  <si>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</si>
  <si>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</si>
  <si>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</si>
  <si>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</si>
  <si>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</si>
  <si>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</si>
  <si>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</si>
  <si>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</si>
  <si>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</si>
  <si>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</si>
  <si>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</si>
  <si>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</si>
  <si>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</si>
  <si>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</si>
  <si>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</si>
  <si>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</si>
  <si>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</si>
  <si>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</si>
  <si>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</si>
  <si>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</si>
  <si>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</si>
  <si>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</si>
  <si>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</si>
  <si>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scheme val="minor"/>
      </rPr>
      <t>i+1</t>
    </r>
  </si>
  <si>
    <r>
      <t>X</t>
    </r>
    <r>
      <rPr>
        <vertAlign val="subscript"/>
        <sz val="12"/>
        <color theme="1"/>
        <rFont val="Calibri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</si>
  <si>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</si>
  <si>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</si>
  <si>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</si>
  <si>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</si>
  <si>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</si>
  <si>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</si>
  <si>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</si>
  <si>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</si>
  <si>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</si>
  <si>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</si>
  <si>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</si>
  <si>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</si>
  <si>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</si>
  <si>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</si>
  <si>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omega</t>
  </si>
  <si>
    <t>epsilon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</si>
  <si>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</si>
  <si>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</si>
  <si>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</si>
  <si>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</si>
  <si>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</rPr>
      <t>l</t>
    </r>
    <r>
      <rPr>
        <vertAlign val="superscript"/>
        <sz val="12"/>
        <color theme="1"/>
        <rFont val="Symbol"/>
      </rPr>
      <t>2</t>
    </r>
  </si>
  <si>
    <r>
      <t>C</t>
    </r>
    <r>
      <rPr>
        <vertAlign val="subscript"/>
        <sz val="12"/>
        <color rgb="FF000000"/>
        <rFont val="Calibri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</si>
  <si>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</si>
  <si>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</si>
  <si>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</si>
  <si>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</si>
  <si>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</si>
  <si>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</si>
  <si>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</si>
  <si>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</si>
  <si>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</si>
  <si>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</si>
  <si>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</si>
  <si>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</si>
  <si>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</si>
  <si>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</si>
  <si>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</si>
  <si>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</si>
  <si>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</si>
  <si>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</si>
  <si>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</si>
  <si>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</si>
  <si>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</si>
  <si>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</si>
  <si>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</si>
  <si>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</si>
  <si>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</si>
  <si>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</si>
  <si>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</si>
  <si>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Hg bulb</t>
  </si>
  <si>
    <t>difference</t>
  </si>
  <si>
    <t>at 546.1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</si>
  <si>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</si>
  <si>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</si>
  <si>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</si>
  <si>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</si>
  <si>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</si>
  <si>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</si>
  <si>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</si>
  <si>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</si>
  <si>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</si>
  <si>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</si>
  <si>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</si>
  <si>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Calc(Es)</t>
  </si>
  <si>
    <t>Es- Calc(Es)</t>
  </si>
  <si>
    <t>Epsilon</t>
  </si>
  <si>
    <t>Omega</t>
  </si>
  <si>
    <t>A=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</si>
  <si>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</si>
  <si>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</si>
  <si>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</si>
  <si>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</si>
  <si>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</si>
  <si>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</si>
  <si>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</si>
  <si>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scheme val="minor"/>
      </rPr>
      <t>C</t>
    </r>
  </si>
  <si>
    <r>
      <t>n</t>
    </r>
    <r>
      <rPr>
        <vertAlign val="subscript"/>
        <sz val="12"/>
        <color theme="1"/>
        <rFont val="Calibri"/>
        <scheme val="minor"/>
      </rPr>
      <t>D</t>
    </r>
  </si>
  <si>
    <r>
      <t>n</t>
    </r>
    <r>
      <rPr>
        <vertAlign val="subscript"/>
        <sz val="12"/>
        <color theme="1"/>
        <rFont val="Calibri"/>
        <scheme val="minor"/>
      </rPr>
      <t>F</t>
    </r>
  </si>
  <si>
    <t>Calc Output</t>
  </si>
  <si>
    <t>Obs-Calc</t>
  </si>
  <si>
    <t>Converged?</t>
  </si>
  <si>
    <t>Label</t>
  </si>
  <si>
    <t>Measured</t>
  </si>
  <si>
    <t>Difference</t>
  </si>
  <si>
    <t>coordinates of normal to a random plane containing c</t>
  </si>
  <si>
    <t>Normalized</t>
  </si>
  <si>
    <t>Upper hemisphere</t>
  </si>
  <si>
    <t>True c</t>
  </si>
  <si>
    <t>Cart</t>
  </si>
  <si>
    <t>Cross product c</t>
  </si>
  <si>
    <t>Cartesian upper</t>
  </si>
  <si>
    <t>True a</t>
  </si>
  <si>
    <t>Rotation matrix</t>
  </si>
  <si>
    <t>beta acute</t>
  </si>
  <si>
    <t>enter beta angle</t>
  </si>
  <si>
    <t>Rotated</t>
  </si>
  <si>
    <t>check (should be 90˚)</t>
  </si>
  <si>
    <t>Biaxial (-)</t>
  </si>
  <si>
    <t>alpha</t>
  </si>
  <si>
    <t>gamma</t>
  </si>
  <si>
    <t>beta = b</t>
  </si>
  <si>
    <t>angle between a and AB</t>
  </si>
  <si>
    <t>angle between c and OB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</si>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</sst>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Symbol"/>
    </font>
    <font>
      <vertAlign val="subscript"/>
      <sz val="12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scheme val="minor"/>
    </font>
    <font>
      <sz val="12"/>
      <name val="Calibri"/>
      <scheme val="minor"/>
    </font>
    <font>
      <vertAlign val="superscript"/>
      <sz val="12"/>
      <color theme="1"/>
      <name val="Symbol"/>
    </font>
    <font>
      <sz val="12"/>
      <color rgb="FF000000"/>
      <name val="Calibri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scheme val="minor"/>
    </font>
    <font>
      <sz val="12"/>
      <name val="Symbol"/>
    </font>
  </fonts>
  <fills count="2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1D4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A9F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78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6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7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11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0" fillId="9" borderId="1" xfId="0" applyFill="1" applyBorder="1"/>
    <xf numFmtId="0" fontId="0" fillId="2" borderId="1" xfId="0" applyFill="1" applyBorder="1"/>
    <xf numFmtId="0" fontId="1" fillId="4" borderId="1" xfId="0" applyFont="1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2" borderId="1" xfId="0" applyFill="1" applyBorder="1"/>
    <xf numFmtId="0" fontId="0" fillId="13" borderId="1" xfId="0" applyFill="1" applyBorder="1"/>
    <xf numFmtId="0" fontId="0" fillId="14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5" borderId="0" xfId="0" applyFill="1"/>
    <xf numFmtId="0" fontId="6" fillId="0" borderId="0" xfId="0" applyFont="1"/>
    <xf numFmtId="0" fontId="0" fillId="16" borderId="1" xfId="0" applyFill="1" applyBorder="1"/>
    <xf numFmtId="0" fontId="0" fillId="17" borderId="1" xfId="0" applyFill="1" applyBorder="1"/>
    <xf numFmtId="0" fontId="0" fillId="18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8" borderId="3" xfId="0" applyFill="1" applyBorder="1"/>
    <xf numFmtId="0" fontId="0" fillId="3" borderId="3" xfId="0" applyFill="1" applyBorder="1"/>
    <xf numFmtId="0" fontId="0" fillId="16" borderId="1" xfId="0" applyFill="1" applyBorder="1" applyAlignment="1">
      <alignment wrapText="1"/>
    </xf>
    <xf numFmtId="0" fontId="0" fillId="19" borderId="3" xfId="0" applyFill="1" applyBorder="1"/>
    <xf numFmtId="0" fontId="0" fillId="3" borderId="1" xfId="0" applyFont="1" applyFill="1" applyBorder="1"/>
    <xf numFmtId="0" fontId="0" fillId="0" borderId="6" xfId="0" applyFill="1" applyBorder="1"/>
    <xf numFmtId="0" fontId="0" fillId="0" borderId="5" xfId="0" applyFill="1" applyBorder="1"/>
    <xf numFmtId="0" fontId="0" fillId="20" borderId="1" xfId="0" applyFill="1" applyBorder="1"/>
    <xf numFmtId="0" fontId="0" fillId="20" borderId="3" xfId="0" applyFill="1" applyBorder="1"/>
    <xf numFmtId="0" fontId="0" fillId="20" borderId="4" xfId="0" applyFill="1" applyBorder="1"/>
    <xf numFmtId="0" fontId="6" fillId="20" borderId="1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11" fillId="20" borderId="1" xfId="0" applyFont="1" applyFill="1" applyBorder="1"/>
    <xf numFmtId="0" fontId="0" fillId="0" borderId="1" xfId="0" applyBorder="1"/>
    <xf numFmtId="0" fontId="1" fillId="20" borderId="1" xfId="0" applyFont="1" applyFill="1" applyBorder="1"/>
    <xf numFmtId="0" fontId="1" fillId="17" borderId="1" xfId="0" applyFont="1" applyFill="1" applyBorder="1"/>
    <xf numFmtId="0" fontId="0" fillId="9" borderId="7" xfId="0" applyFill="1" applyBorder="1"/>
    <xf numFmtId="0" fontId="0" fillId="15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22" borderId="1" xfId="0" applyFill="1" applyBorder="1"/>
    <xf numFmtId="0" fontId="0" fillId="23" borderId="1" xfId="0" applyFill="1" applyBorder="1"/>
    <xf numFmtId="0" fontId="0" fillId="24" borderId="1" xfId="0" applyFill="1" applyBorder="1"/>
    <xf numFmtId="0" fontId="0" fillId="23" borderId="9" xfId="0" applyFill="1" applyBorder="1"/>
    <xf numFmtId="0" fontId="0" fillId="24" borderId="9" xfId="0" applyFill="1" applyBorder="1"/>
    <xf numFmtId="0" fontId="0" fillId="22" borderId="9" xfId="0" applyFill="1" applyBorder="1"/>
    <xf numFmtId="0" fontId="0" fillId="0" borderId="1" xfId="0" applyFill="1" applyBorder="1"/>
    <xf numFmtId="0" fontId="0" fillId="25" borderId="0" xfId="0" applyFill="1"/>
    <xf numFmtId="0" fontId="6" fillId="26" borderId="0" xfId="0" applyFont="1" applyFill="1"/>
    <xf numFmtId="0" fontId="0" fillId="26" borderId="0" xfId="0" applyFill="1"/>
    <xf numFmtId="0" fontId="0" fillId="25" borderId="1" xfId="0" applyFill="1" applyBorder="1"/>
    <xf numFmtId="0" fontId="6" fillId="26" borderId="1" xfId="0" applyFont="1" applyFill="1" applyBorder="1"/>
    <xf numFmtId="0" fontId="0" fillId="26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0" fontId="0" fillId="5" borderId="6" xfId="0" applyFill="1" applyBorder="1"/>
    <xf numFmtId="0" fontId="0" fillId="5" borderId="9" xfId="0" applyFill="1" applyBorder="1"/>
    <xf numFmtId="0" fontId="0" fillId="27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6" borderId="1" xfId="0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8" fillId="21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8" borderId="1" xfId="0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28" borderId="1" xfId="0" applyFill="1" applyBorder="1" applyAlignment="1">
      <alignment horizontal="center"/>
    </xf>
    <xf numFmtId="0" fontId="0" fillId="3" borderId="1" xfId="0" quotePrefix="1" applyFill="1" applyBorder="1" applyAlignment="1">
      <alignment horizontal="center"/>
    </xf>
    <xf numFmtId="0" fontId="6" fillId="3" borderId="10" xfId="0" applyFont="1" applyFill="1" applyBorder="1"/>
    <xf numFmtId="0" fontId="0" fillId="3" borderId="10" xfId="0" applyFill="1" applyBorder="1"/>
    <xf numFmtId="164" fontId="6" fillId="0" borderId="0" xfId="0" applyNumberFormat="1" applyFont="1"/>
    <xf numFmtId="0" fontId="0" fillId="0" borderId="4" xfId="0" applyBorder="1"/>
    <xf numFmtId="0" fontId="0" fillId="16" borderId="4" xfId="0" applyFill="1" applyBorder="1"/>
    <xf numFmtId="0" fontId="0" fillId="16" borderId="3" xfId="0" applyFill="1" applyBorder="1"/>
    <xf numFmtId="0" fontId="0" fillId="0" borderId="2" xfId="0" applyBorder="1" applyAlignment="1">
      <alignment horizontal="center"/>
    </xf>
  </cellXfs>
  <cellStyles count="178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66FFCC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'Double Variation'!$F$14:$F$21</c:f>
              <c:numCache>
                <c:formatCode>General</c:formatCode>
                <c:ptCount val="8"/>
                <c:pt idx="0">
                  <c:v>570.0</c:v>
                </c:pt>
                <c:pt idx="1">
                  <c:v>580.0</c:v>
                </c:pt>
                <c:pt idx="2">
                  <c:v>590.0</c:v>
                </c:pt>
                <c:pt idx="3">
                  <c:v>600.0</c:v>
                </c:pt>
                <c:pt idx="4">
                  <c:v>610.0</c:v>
                </c:pt>
                <c:pt idx="5">
                  <c:v>620.0</c:v>
                </c:pt>
                <c:pt idx="6">
                  <c:v>630.0</c:v>
                </c:pt>
                <c:pt idx="7">
                  <c:v>640.0</c:v>
                </c:pt>
              </c:numCache>
            </c:numRef>
          </c:xVal>
          <c:yVal>
            <c:numRef>
              <c:f>'Double Variation'!$G$14:$G$21</c:f>
              <c:numCache>
                <c:formatCode>General</c:formatCode>
                <c:ptCount val="8"/>
                <c:pt idx="0">
                  <c:v>1.6501511636942</c:v>
                </c:pt>
                <c:pt idx="1">
                  <c:v>1.649072163218951</c:v>
                </c:pt>
                <c:pt idx="2">
                  <c:v>1.64816783380317</c:v>
                </c:pt>
                <c:pt idx="3">
                  <c:v>1.64741693595753</c:v>
                </c:pt>
                <c:pt idx="4">
                  <c:v>1.646800879127431</c:v>
                </c:pt>
                <c:pt idx="5">
                  <c:v>1.646303366627657</c:v>
                </c:pt>
                <c:pt idx="6">
                  <c:v>1.64591009210843</c:v>
                </c:pt>
                <c:pt idx="7">
                  <c:v>1.645608479473427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6862392"/>
        <c:axId val="-2006859432"/>
      </c:scatterChart>
      <c:valAx>
        <c:axId val="-2006862392"/>
        <c:scaling>
          <c:orientation val="minMax"/>
          <c:min val="565.0"/>
        </c:scaling>
        <c:delete val="0"/>
        <c:axPos val="b"/>
        <c:numFmt formatCode="General" sourceLinked="1"/>
        <c:majorTickMark val="out"/>
        <c:minorTickMark val="none"/>
        <c:tickLblPos val="nextTo"/>
        <c:crossAx val="-2006859432"/>
        <c:crosses val="autoZero"/>
        <c:crossBetween val="midCat"/>
      </c:valAx>
      <c:valAx>
        <c:axId val="-2006859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06862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'Biaxial Input'!$V$41:$V$59</c:f>
              <c:numCache>
                <c:formatCode>General</c:formatCode>
                <c:ptCount val="19"/>
                <c:pt idx="0">
                  <c:v>0.35577989649138</c:v>
                </c:pt>
                <c:pt idx="1">
                  <c:v>0.382566243445569</c:v>
                </c:pt>
                <c:pt idx="2">
                  <c:v>0.410041056396846</c:v>
                </c:pt>
                <c:pt idx="3">
                  <c:v>0.430554933151806</c:v>
                </c:pt>
                <c:pt idx="4">
                  <c:v>0.437789390553261</c:v>
                </c:pt>
                <c:pt idx="5">
                  <c:v>0.420422578537151</c:v>
                </c:pt>
                <c:pt idx="6">
                  <c:v>0.363296911732756</c:v>
                </c:pt>
                <c:pt idx="7">
                  <c:v>0.2808556365501</c:v>
                </c:pt>
                <c:pt idx="8">
                  <c:v>0.18708350642642</c:v>
                </c:pt>
                <c:pt idx="9">
                  <c:v>0.110765403974972</c:v>
                </c:pt>
                <c:pt idx="10">
                  <c:v>0.0628757159833057</c:v>
                </c:pt>
                <c:pt idx="11">
                  <c:v>0.0228694861438187</c:v>
                </c:pt>
                <c:pt idx="12">
                  <c:v>-0.00522612812013353</c:v>
                </c:pt>
                <c:pt idx="13">
                  <c:v>-0.0331992566707669</c:v>
                </c:pt>
                <c:pt idx="14">
                  <c:v>-0.0686442434908456</c:v>
                </c:pt>
                <c:pt idx="15">
                  <c:v>-0.111220626333153</c:v>
                </c:pt>
                <c:pt idx="16">
                  <c:v>-0.164311871438432</c:v>
                </c:pt>
                <c:pt idx="17">
                  <c:v>-0.235608954157497</c:v>
                </c:pt>
                <c:pt idx="18">
                  <c:v>0.937093777872685</c:v>
                </c:pt>
              </c:numCache>
            </c:numRef>
          </c:xVal>
          <c:yVal>
            <c:numRef>
              <c:f>'Biaxial Input'!$W$41:$W$59</c:f>
              <c:numCache>
                <c:formatCode>General</c:formatCode>
                <c:ptCount val="19"/>
                <c:pt idx="0">
                  <c:v>0.934569775486337</c:v>
                </c:pt>
                <c:pt idx="1">
                  <c:v>0.764276162759442</c:v>
                </c:pt>
                <c:pt idx="2">
                  <c:v>0.618038250167997</c:v>
                </c:pt>
                <c:pt idx="3">
                  <c:v>0.494076715197074</c:v>
                </c:pt>
                <c:pt idx="4">
                  <c:v>0.390708744367809</c:v>
                </c:pt>
                <c:pt idx="5">
                  <c:v>0.306085344313687</c:v>
                </c:pt>
                <c:pt idx="6">
                  <c:v>0.234676258885805</c:v>
                </c:pt>
                <c:pt idx="7">
                  <c:v>0.162806463920171</c:v>
                </c:pt>
                <c:pt idx="8">
                  <c:v>0.084448997502698</c:v>
                </c:pt>
                <c:pt idx="9">
                  <c:v>3.02529284872467E-17</c:v>
                </c:pt>
                <c:pt idx="10">
                  <c:v>-0.0871454067928096</c:v>
                </c:pt>
                <c:pt idx="11">
                  <c:v>-0.176237538781996</c:v>
                </c:pt>
                <c:pt idx="12">
                  <c:v>-0.267942364315685</c:v>
                </c:pt>
                <c:pt idx="13">
                  <c:v>-0.363615956682654</c:v>
                </c:pt>
                <c:pt idx="14">
                  <c:v>-0.464501595761931</c:v>
                </c:pt>
                <c:pt idx="15">
                  <c:v>-0.571981408617697</c:v>
                </c:pt>
                <c:pt idx="16">
                  <c:v>-0.687445925176002</c:v>
                </c:pt>
                <c:pt idx="17">
                  <c:v>-0.811387363040057</c:v>
                </c:pt>
                <c:pt idx="18">
                  <c:v>-0.349077715519481</c:v>
                </c:pt>
              </c:numCache>
            </c:numRef>
          </c:yVal>
          <c:smooth val="0"/>
        </c:ser>
        <c:ser>
          <c:idx val="2"/>
          <c:order val="1"/>
          <c:tx>
            <c:v>AB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Input'!$Q$3</c:f>
              <c:numCache>
                <c:formatCode>General</c:formatCode>
                <c:ptCount val="1"/>
                <c:pt idx="0">
                  <c:v>-0.0620022265005314</c:v>
                </c:pt>
              </c:numCache>
            </c:numRef>
          </c:xVal>
          <c:yVal>
            <c:numRef>
              <c:f>'Biaxial Input'!$R$3</c:f>
              <c:numCache>
                <c:formatCode>General</c:formatCode>
                <c:ptCount val="1"/>
                <c:pt idx="0">
                  <c:v>-0.448507743432185</c:v>
                </c:pt>
              </c:numCache>
            </c:numRef>
          </c:yVal>
          <c:smooth val="0"/>
        </c:ser>
        <c:ser>
          <c:idx val="3"/>
          <c:order val="2"/>
          <c:tx>
            <c:v>OB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Input'!$Q$5</c:f>
              <c:numCache>
                <c:formatCode>General</c:formatCode>
                <c:ptCount val="1"/>
                <c:pt idx="0">
                  <c:v>-0.531068812285492</c:v>
                </c:pt>
              </c:numCache>
            </c:numRef>
          </c:xVal>
          <c:yVal>
            <c:numRef>
              <c:f>'Biaxial Input'!$R$5</c:f>
              <c:numCache>
                <c:formatCode>General</c:formatCode>
                <c:ptCount val="1"/>
                <c:pt idx="0">
                  <c:v>0.34026471904614</c:v>
                </c:pt>
              </c:numCache>
            </c:numRef>
          </c:yVal>
          <c:smooth val="0"/>
        </c:ser>
        <c:ser>
          <c:idx val="4"/>
          <c:order val="3"/>
          <c:tx>
            <c:v>ON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Input'!$Q$7</c:f>
              <c:numCache>
                <c:formatCode>General</c:formatCode>
                <c:ptCount val="1"/>
                <c:pt idx="0">
                  <c:v>0.397274738315095</c:v>
                </c:pt>
              </c:numCache>
            </c:numRef>
          </c:xVal>
          <c:yVal>
            <c:numRef>
              <c:f>'Biaxial Input'!$R$7</c:f>
              <c:numCache>
                <c:formatCode>General</c:formatCode>
                <c:ptCount val="1"/>
                <c:pt idx="0">
                  <c:v>0.282828653589979</c:v>
                </c:pt>
              </c:numCache>
            </c:numRef>
          </c:yVal>
          <c:smooth val="0"/>
        </c:ser>
        <c:ser>
          <c:idx val="5"/>
          <c:order val="4"/>
          <c:tx>
            <c:v>OA1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Input'!$Q$9</c:f>
              <c:numCache>
                <c:formatCode>General</c:formatCode>
                <c:ptCount val="1"/>
                <c:pt idx="0">
                  <c:v>0.345348901456698</c:v>
                </c:pt>
              </c:numCache>
            </c:numRef>
          </c:xVal>
          <c:yVal>
            <c:numRef>
              <c:f>'Biaxial Input'!$R$9</c:f>
              <c:numCache>
                <c:formatCode>General</c:formatCode>
                <c:ptCount val="1"/>
                <c:pt idx="0">
                  <c:v>-0.724663639978406</c:v>
                </c:pt>
              </c:numCache>
            </c:numRef>
          </c:yVal>
          <c:smooth val="0"/>
        </c:ser>
        <c:ser>
          <c:idx val="6"/>
          <c:order val="5"/>
          <c:tx>
            <c:v>OA2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Input'!$Q$11</c:f>
              <c:numCache>
                <c:formatCode>General</c:formatCode>
                <c:ptCount val="1"/>
                <c:pt idx="0">
                  <c:v>-0.323208015907452</c:v>
                </c:pt>
              </c:numCache>
            </c:numRef>
          </c:xVal>
          <c:yVal>
            <c:numRef>
              <c:f>'Biaxial Input'!$R$11</c:f>
              <c:numCache>
                <c:formatCode>General</c:formatCode>
                <c:ptCount val="1"/>
                <c:pt idx="0">
                  <c:v>-0.136743077775496</c:v>
                </c:pt>
              </c:numCache>
            </c:numRef>
          </c:yVal>
          <c:smooth val="0"/>
        </c:ser>
        <c:ser>
          <c:idx val="8"/>
          <c:order val="6"/>
          <c:tx>
            <c:v>extinct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'Biaxial Input'!$AH$2:$AH$20</c:f>
              <c:numCache>
                <c:formatCode>General</c:formatCode>
                <c:ptCount val="19"/>
                <c:pt idx="0">
                  <c:v>-0.934569775486337</c:v>
                </c:pt>
                <c:pt idx="1">
                  <c:v>-0.832984678363546</c:v>
                </c:pt>
                <c:pt idx="2">
                  <c:v>-0.718569128681561</c:v>
                </c:pt>
                <c:pt idx="3">
                  <c:v>-0.613437705662739</c:v>
                </c:pt>
                <c:pt idx="4">
                  <c:v>-0.534872431436137</c:v>
                </c:pt>
                <c:pt idx="5">
                  <c:v>-0.497432556819883</c:v>
                </c:pt>
                <c:pt idx="6">
                  <c:v>-0.516820887839481</c:v>
                </c:pt>
                <c:pt idx="7">
                  <c:v>-0.582914413530545</c:v>
                </c:pt>
                <c:pt idx="8">
                  <c:v>-0.689518521911182</c:v>
                </c:pt>
                <c:pt idx="9">
                  <c:v>-0.800560219865351</c:v>
                </c:pt>
                <c:pt idx="10">
                  <c:v>-0.884015162119892</c:v>
                </c:pt>
                <c:pt idx="11">
                  <c:v>-0.959057714706192</c:v>
                </c:pt>
                <c:pt idx="12">
                  <c:v>0.991578205102515</c:v>
                </c:pt>
                <c:pt idx="13">
                  <c:v>0.955403047518465</c:v>
                </c:pt>
                <c:pt idx="14">
                  <c:v>0.926650861849052</c:v>
                </c:pt>
                <c:pt idx="15">
                  <c:v>0.910516214418536</c:v>
                </c:pt>
                <c:pt idx="16">
                  <c:v>0.907661861737782</c:v>
                </c:pt>
                <c:pt idx="17">
                  <c:v>0.917647948755854</c:v>
                </c:pt>
                <c:pt idx="18">
                  <c:v>-0.349077715519481</c:v>
                </c:pt>
              </c:numCache>
            </c:numRef>
          </c:xVal>
          <c:yVal>
            <c:numRef>
              <c:f>'Biaxial Input'!$AI$2:$AI$20</c:f>
              <c:numCache>
                <c:formatCode>General</c:formatCode>
                <c:ptCount val="19"/>
                <c:pt idx="0">
                  <c:v>0.35577989649138</c:v>
                </c:pt>
                <c:pt idx="1">
                  <c:v>0.404386141011152</c:v>
                </c:pt>
                <c:pt idx="2">
                  <c:v>0.420970998398777</c:v>
                </c:pt>
                <c:pt idx="3">
                  <c:v>0.400927561799387</c:v>
                </c:pt>
                <c:pt idx="4">
                  <c:v>0.35169828330336</c:v>
                </c:pt>
                <c:pt idx="5">
                  <c:v>0.282301181448071</c:v>
                </c:pt>
                <c:pt idx="6">
                  <c:v>0.200019628490018</c:v>
                </c:pt>
                <c:pt idx="7">
                  <c:v>0.117630424398968</c:v>
                </c:pt>
                <c:pt idx="8">
                  <c:v>0.0460603675762472</c:v>
                </c:pt>
                <c:pt idx="9">
                  <c:v>1.09988723813722E-17</c:v>
                </c:pt>
                <c:pt idx="10">
                  <c:v>-0.0192326273078494</c:v>
                </c:pt>
                <c:pt idx="11">
                  <c:v>-0.0145581469846601</c:v>
                </c:pt>
                <c:pt idx="12">
                  <c:v>-0.00483510208830992</c:v>
                </c:pt>
                <c:pt idx="13">
                  <c:v>-0.0360418473116548</c:v>
                </c:pt>
                <c:pt idx="14">
                  <c:v>-0.0803601946314692</c:v>
                </c:pt>
                <c:pt idx="15">
                  <c:v>-0.132786025203409</c:v>
                </c:pt>
                <c:pt idx="16">
                  <c:v>-0.191569391843851</c:v>
                </c:pt>
                <c:pt idx="17">
                  <c:v>-0.258429786081814</c:v>
                </c:pt>
                <c:pt idx="18">
                  <c:v>-0.937093777872684</c:v>
                </c:pt>
              </c:numCache>
            </c:numRef>
          </c:yVal>
          <c:smooth val="0"/>
        </c:ser>
        <c:ser>
          <c:idx val="1"/>
          <c:order val="7"/>
          <c:tx>
            <c:v>calc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'Biaxial Input'!$V$61:$V$98</c:f>
              <c:numCache>
                <c:formatCode>General</c:formatCode>
                <c:ptCount val="38"/>
                <c:pt idx="0">
                  <c:v>-0.934272660145511</c:v>
                </c:pt>
                <c:pt idx="1">
                  <c:v>-0.834936089247282</c:v>
                </c:pt>
                <c:pt idx="2">
                  <c:v>-0.722934066856337</c:v>
                </c:pt>
                <c:pt idx="3">
                  <c:v>-0.616689799111375</c:v>
                </c:pt>
                <c:pt idx="4">
                  <c:v>-0.53126729387664</c:v>
                </c:pt>
                <c:pt idx="5">
                  <c:v>-0.487984934140691</c:v>
                </c:pt>
                <c:pt idx="6">
                  <c:v>-0.514323905150216</c:v>
                </c:pt>
                <c:pt idx="7">
                  <c:v>-0.586236192424722</c:v>
                </c:pt>
                <c:pt idx="8">
                  <c:v>-0.698613070684335</c:v>
                </c:pt>
                <c:pt idx="9">
                  <c:v>-0.808309885064932</c:v>
                </c:pt>
                <c:pt idx="10">
                  <c:v>-0.878581260880724</c:v>
                </c:pt>
                <c:pt idx="11">
                  <c:v>-0.955283117850587</c:v>
                </c:pt>
                <c:pt idx="12">
                  <c:v>0.98475548766884</c:v>
                </c:pt>
                <c:pt idx="13">
                  <c:v>0.950296128177321</c:v>
                </c:pt>
                <c:pt idx="14">
                  <c:v>0.928412343406433</c:v>
                </c:pt>
                <c:pt idx="15">
                  <c:v>0.91596425356735</c:v>
                </c:pt>
                <c:pt idx="16">
                  <c:v>0.911996156306004</c:v>
                </c:pt>
                <c:pt idx="17">
                  <c:v>0.91734132199569</c:v>
                </c:pt>
                <c:pt idx="18">
                  <c:v>-0.343141296590677</c:v>
                </c:pt>
                <c:pt idx="19">
                  <c:v>0.356559387065648</c:v>
                </c:pt>
                <c:pt idx="20">
                  <c:v>0.379613578239307</c:v>
                </c:pt>
                <c:pt idx="21">
                  <c:v>0.405031464746748</c:v>
                </c:pt>
                <c:pt idx="22">
                  <c:v>0.427241231133655</c:v>
                </c:pt>
                <c:pt idx="23">
                  <c:v>0.44134171930929</c:v>
                </c:pt>
                <c:pt idx="24">
                  <c:v>0.429643375199357</c:v>
                </c:pt>
                <c:pt idx="25">
                  <c:v>0.36560806404308</c:v>
                </c:pt>
                <c:pt idx="26">
                  <c:v>0.278105404305251</c:v>
                </c:pt>
                <c:pt idx="27">
                  <c:v>0.180659632139898</c:v>
                </c:pt>
                <c:pt idx="28">
                  <c:v>0.106005124740102</c:v>
                </c:pt>
                <c:pt idx="29">
                  <c:v>0.0660060938760186</c:v>
                </c:pt>
                <c:pt idx="30">
                  <c:v>0.025019834227823</c:v>
                </c:pt>
                <c:pt idx="31">
                  <c:v>-0.00948170899966637</c:v>
                </c:pt>
                <c:pt idx="32">
                  <c:v>-0.0370332872265868</c:v>
                </c:pt>
                <c:pt idx="33">
                  <c:v>-0.0670098038185596</c:v>
                </c:pt>
                <c:pt idx="34">
                  <c:v>-0.104806885277666</c:v>
                </c:pt>
                <c:pt idx="35">
                  <c:v>-0.157665207460967</c:v>
                </c:pt>
                <c:pt idx="36">
                  <c:v>-0.236233943610073</c:v>
                </c:pt>
                <c:pt idx="37">
                  <c:v>0.939283796609986</c:v>
                </c:pt>
              </c:numCache>
            </c:numRef>
          </c:xVal>
          <c:yVal>
            <c:numRef>
              <c:f>'Biaxial Input'!$W$61:$W$98</c:f>
              <c:numCache>
                <c:formatCode>General</c:formatCode>
                <c:ptCount val="38"/>
                <c:pt idx="0">
                  <c:v>0.356559387065648</c:v>
                </c:pt>
                <c:pt idx="1">
                  <c:v>0.401576930853153</c:v>
                </c:pt>
                <c:pt idx="2">
                  <c:v>0.416952723784303</c:v>
                </c:pt>
                <c:pt idx="3">
                  <c:v>0.398880761358628</c:v>
                </c:pt>
                <c:pt idx="4">
                  <c:v>0.353311058769283</c:v>
                </c:pt>
                <c:pt idx="5">
                  <c:v>0.28545571197739</c:v>
                </c:pt>
                <c:pt idx="6">
                  <c:v>0.200685832687894</c:v>
                </c:pt>
                <c:pt idx="7">
                  <c:v>0.116952593149001</c:v>
                </c:pt>
                <c:pt idx="8">
                  <c:v>0.0449562138266084</c:v>
                </c:pt>
                <c:pt idx="9">
                  <c:v>1.06169873394186E-17</c:v>
                </c:pt>
                <c:pt idx="10">
                  <c:v>-0.0200741212416913</c:v>
                </c:pt>
                <c:pt idx="11">
                  <c:v>-0.0158659061498333</c:v>
                </c:pt>
                <c:pt idx="12">
                  <c:v>-0.00871242432284228</c:v>
                </c:pt>
                <c:pt idx="13">
                  <c:v>-0.039998774658396</c:v>
                </c:pt>
                <c:pt idx="14">
                  <c:v>-0.0785815289499298</c:v>
                </c:pt>
                <c:pt idx="15">
                  <c:v>-0.125744901836418</c:v>
                </c:pt>
                <c:pt idx="16">
                  <c:v>-0.184425008523948</c:v>
                </c:pt>
                <c:pt idx="17">
                  <c:v>-0.259076399026882</c:v>
                </c:pt>
                <c:pt idx="18">
                  <c:v>-0.939283796609985</c:v>
                </c:pt>
                <c:pt idx="19">
                  <c:v>0.934272660145511</c:v>
                </c:pt>
                <c:pt idx="20">
                  <c:v>0.765471689572032</c:v>
                </c:pt>
                <c:pt idx="21">
                  <c:v>0.62011504862187</c:v>
                </c:pt>
                <c:pt idx="22">
                  <c:v>0.495402388114346</c:v>
                </c:pt>
                <c:pt idx="23">
                  <c:v>0.389438393402735</c:v>
                </c:pt>
                <c:pt idx="24">
                  <c:v>0.303466523511947</c:v>
                </c:pt>
                <c:pt idx="25">
                  <c:v>0.234247934613162</c:v>
                </c:pt>
                <c:pt idx="26">
                  <c:v>0.163070562371007</c:v>
                </c:pt>
                <c:pt idx="27">
                  <c:v>0.0846542098080376</c:v>
                </c:pt>
                <c:pt idx="28">
                  <c:v>3.02845338945199E-17</c:v>
                </c:pt>
                <c:pt idx="29">
                  <c:v>-0.0871103755264861</c:v>
                </c:pt>
                <c:pt idx="30">
                  <c:v>-0.176219927793934</c:v>
                </c:pt>
                <c:pt idx="31">
                  <c:v>-0.267926716603443</c:v>
                </c:pt>
                <c:pt idx="32">
                  <c:v>-0.363529391656052</c:v>
                </c:pt>
                <c:pt idx="33">
                  <c:v>-0.464586633701677</c:v>
                </c:pt>
                <c:pt idx="34">
                  <c:v>-0.57258401159851</c:v>
                </c:pt>
                <c:pt idx="35">
                  <c:v>-0.688463143096984</c:v>
                </c:pt>
                <c:pt idx="36">
                  <c:v>-0.811238069307075</c:v>
                </c:pt>
                <c:pt idx="37">
                  <c:v>-0.343141296590677</c:v>
                </c:pt>
              </c:numCache>
            </c:numRef>
          </c:yVal>
          <c:smooth val="0"/>
        </c:ser>
        <c:ser>
          <c:idx val="7"/>
          <c:order val="8"/>
          <c:tx>
            <c:v>c</c:v>
          </c:tx>
          <c:spPr>
            <a:ln w="28575">
              <a:noFill/>
            </a:ln>
          </c:spPr>
          <c:marker>
            <c:symbol val="x"/>
            <c:size val="10"/>
            <c:spPr>
              <a:noFill/>
              <a:ln w="25400">
                <a:solidFill>
                  <a:srgbClr val="008000"/>
                </a:solidFill>
              </a:ln>
            </c:spPr>
          </c:marker>
          <c:dLbls>
            <c:txPr>
              <a:bodyPr/>
              <a:lstStyle/>
              <a:p>
                <a:pPr>
                  <a:defRPr sz="3200">
                    <a:solidFill>
                      <a:srgbClr val="008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Input'!$Q$13</c:f>
              <c:numCache>
                <c:formatCode>General</c:formatCode>
                <c:ptCount val="1"/>
                <c:pt idx="0">
                  <c:v>-0.471439141254865</c:v>
                </c:pt>
              </c:numCache>
            </c:numRef>
          </c:xVal>
          <c:yVal>
            <c:numRef>
              <c:f>'Biaxial Input'!$R$13</c:f>
              <c:numCache>
                <c:formatCode>General</c:formatCode>
                <c:ptCount val="1"/>
                <c:pt idx="0">
                  <c:v>0.154261628356853</c:v>
                </c:pt>
              </c:numCache>
            </c:numRef>
          </c:yVal>
          <c:smooth val="0"/>
        </c:ser>
        <c:ser>
          <c:idx val="9"/>
          <c:order val="9"/>
          <c:tx>
            <c:v>a</c:v>
          </c:tx>
          <c:spPr>
            <a:ln w="28575">
              <a:noFill/>
            </a:ln>
          </c:spPr>
          <c:marker>
            <c:symbol val="x"/>
            <c:size val="10"/>
            <c:spPr>
              <a:noFill/>
              <a:ln w="25400">
                <a:solidFill>
                  <a:srgbClr val="008000"/>
                </a:solidFill>
              </a:ln>
            </c:spPr>
          </c:marker>
          <c:dLbls>
            <c:txPr>
              <a:bodyPr/>
              <a:lstStyle/>
              <a:p>
                <a:pPr>
                  <a:defRPr sz="3200" baseline="0">
                    <a:solidFill>
                      <a:srgbClr val="008000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Input'!$Q$15</c:f>
              <c:numCache>
                <c:formatCode>General</c:formatCode>
                <c:ptCount val="1"/>
                <c:pt idx="0">
                  <c:v>0.248128104528957</c:v>
                </c:pt>
              </c:numCache>
            </c:numRef>
          </c:xVal>
          <c:yVal>
            <c:numRef>
              <c:f>'Biaxial Input'!$R$15</c:f>
              <c:numCache>
                <c:formatCode>General</c:formatCode>
                <c:ptCount val="1"/>
                <c:pt idx="0">
                  <c:v>-0.662901885778101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5699176"/>
        <c:axId val="-2057004728"/>
      </c:scatterChart>
      <c:valAx>
        <c:axId val="-2005699176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7004728"/>
        <c:crosses val="autoZero"/>
        <c:crossBetween val="midCat"/>
        <c:minorUnit val="0.1"/>
      </c:valAx>
      <c:valAx>
        <c:axId val="-2057004728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05699176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'Uniaxial Input'!$V$45:$V$63</c:f>
              <c:numCache>
                <c:formatCode>General</c:formatCode>
                <c:ptCount val="19"/>
                <c:pt idx="0">
                  <c:v>-0.944376370237481</c:v>
                </c:pt>
                <c:pt idx="1">
                  <c:v>-0.796840457147008</c:v>
                </c:pt>
                <c:pt idx="2">
                  <c:v>-0.6914957152019</c:v>
                </c:pt>
                <c:pt idx="3">
                  <c:v>-0.570580521243724</c:v>
                </c:pt>
                <c:pt idx="4">
                  <c:v>-0.471684068315978</c:v>
                </c:pt>
                <c:pt idx="5">
                  <c:v>-0.42639284826656</c:v>
                </c:pt>
                <c:pt idx="6">
                  <c:v>-0.383340526464618</c:v>
                </c:pt>
                <c:pt idx="7">
                  <c:v>-0.375761252120913</c:v>
                </c:pt>
                <c:pt idx="8">
                  <c:v>-0.374346963929773</c:v>
                </c:pt>
                <c:pt idx="9">
                  <c:v>-0.373884679484805</c:v>
                </c:pt>
                <c:pt idx="10">
                  <c:v>-0.409671042485478</c:v>
                </c:pt>
                <c:pt idx="11">
                  <c:v>-0.445711253623484</c:v>
                </c:pt>
                <c:pt idx="12">
                  <c:v>-0.504098352933746</c:v>
                </c:pt>
                <c:pt idx="13">
                  <c:v>-0.594051520655444</c:v>
                </c:pt>
                <c:pt idx="14">
                  <c:v>-0.708101626974107</c:v>
                </c:pt>
                <c:pt idx="15">
                  <c:v>-0.843782524970231</c:v>
                </c:pt>
                <c:pt idx="16">
                  <c:v>-0.968767218129463</c:v>
                </c:pt>
                <c:pt idx="17">
                  <c:v>0.970982350565909</c:v>
                </c:pt>
                <c:pt idx="18">
                  <c:v>0.944376370237481</c:v>
                </c:pt>
              </c:numCache>
            </c:numRef>
          </c:xVal>
          <c:yVal>
            <c:numRef>
              <c:f>'Uniaxial Input'!$W$45:$W$63</c:f>
              <c:numCache>
                <c:formatCode>General</c:formatCode>
                <c:ptCount val="19"/>
                <c:pt idx="0">
                  <c:v>0.328866646738583</c:v>
                </c:pt>
                <c:pt idx="1">
                  <c:v>0.453066767258188</c:v>
                </c:pt>
                <c:pt idx="2">
                  <c:v>0.444922841046726</c:v>
                </c:pt>
                <c:pt idx="3">
                  <c:v>0.426527812108384</c:v>
                </c:pt>
                <c:pt idx="4">
                  <c:v>0.378111250608918</c:v>
                </c:pt>
                <c:pt idx="5">
                  <c:v>0.304396722183131</c:v>
                </c:pt>
                <c:pt idx="6">
                  <c:v>0.230867947950523</c:v>
                </c:pt>
                <c:pt idx="7">
                  <c:v>0.152080417840153</c:v>
                </c:pt>
                <c:pt idx="8">
                  <c:v>0.0753086328264978</c:v>
                </c:pt>
                <c:pt idx="9">
                  <c:v>2.63471313582637E-17</c:v>
                </c:pt>
                <c:pt idx="10">
                  <c:v>-0.0728984625875086</c:v>
                </c:pt>
                <c:pt idx="11">
                  <c:v>-0.142154676298471</c:v>
                </c:pt>
                <c:pt idx="12">
                  <c:v>-0.203378046863515</c:v>
                </c:pt>
                <c:pt idx="13">
                  <c:v>-0.246084860177227</c:v>
                </c:pt>
                <c:pt idx="14">
                  <c:v>-0.257568174914642</c:v>
                </c:pt>
                <c:pt idx="15">
                  <c:v>-0.210916426725021</c:v>
                </c:pt>
                <c:pt idx="16">
                  <c:v>-0.0764436716331191</c:v>
                </c:pt>
                <c:pt idx="17">
                  <c:v>-0.120800061169693</c:v>
                </c:pt>
                <c:pt idx="18">
                  <c:v>-0.328866646738583</c:v>
                </c:pt>
              </c:numCache>
            </c:numRef>
          </c:y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1">
                    <a:lumMod val="75000"/>
                  </a:schemeClr>
                </a:solidFill>
              </a:ln>
            </c:spPr>
          </c:marker>
          <c:xVal>
            <c:numRef>
              <c:f>'Uniaxial Input'!$M$45:$M$63</c:f>
              <c:numCache>
                <c:formatCode>General</c:formatCode>
                <c:ptCount val="19"/>
                <c:pt idx="0">
                  <c:v>-0.328866646738584</c:v>
                </c:pt>
                <c:pt idx="1">
                  <c:v>0.434637578382357</c:v>
                </c:pt>
                <c:pt idx="2">
                  <c:v>0.440621282009816</c:v>
                </c:pt>
                <c:pt idx="3">
                  <c:v>0.474009267916976</c:v>
                </c:pt>
                <c:pt idx="4">
                  <c:v>0.500638338813421</c:v>
                </c:pt>
                <c:pt idx="5">
                  <c:v>0.49130820650479</c:v>
                </c:pt>
                <c:pt idx="6">
                  <c:v>0.495367580655265</c:v>
                </c:pt>
                <c:pt idx="7">
                  <c:v>0.475431619956772</c:v>
                </c:pt>
                <c:pt idx="8">
                  <c:v>0.460601136678235</c:v>
                </c:pt>
                <c:pt idx="9">
                  <c:v>0.455726255532585</c:v>
                </c:pt>
                <c:pt idx="10">
                  <c:v>0.424037624983862</c:v>
                </c:pt>
                <c:pt idx="11">
                  <c:v>0.404207615469013</c:v>
                </c:pt>
                <c:pt idx="12">
                  <c:v>0.375132129126278</c:v>
                </c:pt>
                <c:pt idx="13">
                  <c:v>0.329523974526246</c:v>
                </c:pt>
                <c:pt idx="14">
                  <c:v>0.271365825189188</c:v>
                </c:pt>
                <c:pt idx="15">
                  <c:v>0.187325456485308</c:v>
                </c:pt>
                <c:pt idx="16">
                  <c:v>0.062407932445368</c:v>
                </c:pt>
                <c:pt idx="17">
                  <c:v>-0.106914175887439</c:v>
                </c:pt>
                <c:pt idx="18">
                  <c:v>-0.328866646738583</c:v>
                </c:pt>
              </c:numCache>
            </c:numRef>
          </c:xVal>
          <c:yVal>
            <c:numRef>
              <c:f>'Uniaxial Input'!$N$45:$N$63</c:f>
              <c:numCache>
                <c:formatCode>General</c:formatCode>
                <c:ptCount val="19"/>
                <c:pt idx="0">
                  <c:v>-0.944376370237481</c:v>
                </c:pt>
                <c:pt idx="1">
                  <c:v>0.741377426812651</c:v>
                </c:pt>
                <c:pt idx="2">
                  <c:v>0.604702681258858</c:v>
                </c:pt>
                <c:pt idx="3">
                  <c:v>0.475573539669375</c:v>
                </c:pt>
                <c:pt idx="4">
                  <c:v>0.366491279850165</c:v>
                </c:pt>
                <c:pt idx="5">
                  <c:v>0.284353744858678</c:v>
                </c:pt>
                <c:pt idx="6">
                  <c:v>0.205631044551266</c:v>
                </c:pt>
                <c:pt idx="7">
                  <c:v>0.137413730165812</c:v>
                </c:pt>
                <c:pt idx="8">
                  <c:v>0.0690390834692491</c:v>
                </c:pt>
                <c:pt idx="9">
                  <c:v>2.42675439590619E-17</c:v>
                </c:pt>
                <c:pt idx="10">
                  <c:v>-0.0718557871373649</c:v>
                </c:pt>
                <c:pt idx="11">
                  <c:v>-0.14825191423834</c:v>
                </c:pt>
                <c:pt idx="12">
                  <c:v>-0.232453171988605</c:v>
                </c:pt>
                <c:pt idx="13">
                  <c:v>-0.328670879608744</c:v>
                </c:pt>
                <c:pt idx="14">
                  <c:v>-0.437790646004451</c:v>
                </c:pt>
                <c:pt idx="15">
                  <c:v>-0.562054183446006</c:v>
                </c:pt>
                <c:pt idx="16">
                  <c:v>-0.698376028211192</c:v>
                </c:pt>
                <c:pt idx="17">
                  <c:v>-0.833455452848424</c:v>
                </c:pt>
                <c:pt idx="18">
                  <c:v>-0.944376370237481</c:v>
                </c:pt>
              </c:numCache>
            </c:numRef>
          </c:yVal>
          <c:smooth val="0"/>
        </c:ser>
        <c:ser>
          <c:idx val="1"/>
          <c:order val="2"/>
          <c:tx>
            <c:v>Eps</c:v>
          </c:tx>
          <c:spPr>
            <a:ln w="28575">
              <a:noFill/>
            </a:ln>
          </c:spPr>
          <c:marker>
            <c:symbol val="x"/>
            <c:size val="12"/>
            <c:spPr>
              <a:noFill/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e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Input'!$M$15</c:f>
              <c:numCache>
                <c:formatCode>General</c:formatCode>
                <c:ptCount val="1"/>
                <c:pt idx="0">
                  <c:v>-0.379171414159701</c:v>
                </c:pt>
              </c:numCache>
            </c:numRef>
          </c:xVal>
          <c:yVal>
            <c:numRef>
              <c:f>'Uniaxial Input'!$N$15</c:f>
              <c:numCache>
                <c:formatCode>General</c:formatCode>
                <c:ptCount val="1"/>
                <c:pt idx="0">
                  <c:v>0.130154832812924</c:v>
                </c:pt>
              </c:numCache>
            </c:numRef>
          </c:yVal>
          <c:smooth val="0"/>
        </c:ser>
        <c:ser>
          <c:idx val="3"/>
          <c:order val="3"/>
          <c:tx>
            <c:v>omega</c:v>
          </c:tx>
          <c:spPr>
            <a:ln w="28575">
              <a:solidFill>
                <a:schemeClr val="tx1"/>
              </a:solidFill>
            </a:ln>
          </c:spPr>
          <c:marker>
            <c:symbol val="x"/>
            <c:size val="12"/>
            <c:spPr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w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Input'!$M$17</c:f>
              <c:numCache>
                <c:formatCode>General</c:formatCode>
                <c:ptCount val="1"/>
                <c:pt idx="0">
                  <c:v>0.466165860028006</c:v>
                </c:pt>
              </c:numCache>
            </c:numRef>
          </c:xVal>
          <c:yVal>
            <c:numRef>
              <c:f>'Uniaxial Input'!$N$17</c:f>
              <c:numCache>
                <c:formatCode>General</c:formatCode>
                <c:ptCount val="1"/>
                <c:pt idx="0">
                  <c:v>0.119175024754961</c:v>
                </c:pt>
              </c:numCache>
            </c:numRef>
          </c:yVal>
          <c:smooth val="0"/>
        </c:ser>
        <c:ser>
          <c:idx val="4"/>
          <c:order val="4"/>
          <c:tx>
            <c:v>calc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2"/>
              </a:solidFill>
              <a:ln>
                <a:noFill/>
              </a:ln>
            </c:spPr>
          </c:marker>
          <c:xVal>
            <c:numRef>
              <c:f>'Uniaxial Input'!$T$69:$T$87</c:f>
              <c:numCache>
                <c:formatCode>General</c:formatCode>
                <c:ptCount val="19"/>
                <c:pt idx="0">
                  <c:v>-0.324666268981599</c:v>
                </c:pt>
                <c:pt idx="1">
                  <c:v>0.406143154270869</c:v>
                </c:pt>
                <c:pt idx="2">
                  <c:v>0.448466514673002</c:v>
                </c:pt>
                <c:pt idx="3">
                  <c:v>0.469227925900604</c:v>
                </c:pt>
                <c:pt idx="4">
                  <c:v>0.477861881278773</c:v>
                </c:pt>
                <c:pt idx="5">
                  <c:v>0.479243479950033</c:v>
                </c:pt>
                <c:pt idx="6">
                  <c:v>0.475822425136926</c:v>
                </c:pt>
                <c:pt idx="7">
                  <c:v>0.468723044768936</c:v>
                </c:pt>
                <c:pt idx="8">
                  <c:v>0.45826793104658</c:v>
                </c:pt>
                <c:pt idx="9">
                  <c:v>0.444188449637194</c:v>
                </c:pt>
                <c:pt idx="10">
                  <c:v>0.425642862153286</c:v>
                </c:pt>
                <c:pt idx="11">
                  <c:v>0.401080073388308</c:v>
                </c:pt>
                <c:pt idx="12">
                  <c:v>0.36794330948592</c:v>
                </c:pt>
                <c:pt idx="13">
                  <c:v>0.322212609807835</c:v>
                </c:pt>
                <c:pt idx="14">
                  <c:v>0.257914768756406</c:v>
                </c:pt>
                <c:pt idx="15">
                  <c:v>0.16713568409744</c:v>
                </c:pt>
                <c:pt idx="16">
                  <c:v>0.0416553808055505</c:v>
                </c:pt>
                <c:pt idx="17">
                  <c:v>-0.123170993987764</c:v>
                </c:pt>
                <c:pt idx="18">
                  <c:v>-0.324666268981598</c:v>
                </c:pt>
              </c:numCache>
            </c:numRef>
          </c:xVal>
          <c:yVal>
            <c:numRef>
              <c:f>'Uniaxial Input'!$U$69:$U$87</c:f>
              <c:numCache>
                <c:formatCode>General</c:formatCode>
                <c:ptCount val="19"/>
                <c:pt idx="0">
                  <c:v>-0.94582863870025</c:v>
                </c:pt>
                <c:pt idx="1">
                  <c:v>0.75433887896657</c:v>
                </c:pt>
                <c:pt idx="2">
                  <c:v>0.601095627034903</c:v>
                </c:pt>
                <c:pt idx="3">
                  <c:v>0.47771299284178</c:v>
                </c:pt>
                <c:pt idx="4">
                  <c:v>0.375699205446529</c:v>
                </c:pt>
                <c:pt idx="5">
                  <c:v>0.288314754606888</c:v>
                </c:pt>
                <c:pt idx="6">
                  <c:v>0.210523005632777</c:v>
                </c:pt>
                <c:pt idx="7">
                  <c:v>0.138511298076264</c:v>
                </c:pt>
                <c:pt idx="8">
                  <c:v>0.0692258217760937</c:v>
                </c:pt>
                <c:pt idx="9">
                  <c:v>2.45855631308615E-17</c:v>
                </c:pt>
                <c:pt idx="10">
                  <c:v>-0.0717370408270581</c:v>
                </c:pt>
                <c:pt idx="11">
                  <c:v>-0.148686758409585</c:v>
                </c:pt>
                <c:pt idx="12">
                  <c:v>-0.233812290666742</c:v>
                </c:pt>
                <c:pt idx="13">
                  <c:v>-0.330237097108598</c:v>
                </c:pt>
                <c:pt idx="14">
                  <c:v>-0.440575391279272</c:v>
                </c:pt>
                <c:pt idx="15">
                  <c:v>-0.565190319338683</c:v>
                </c:pt>
                <c:pt idx="16">
                  <c:v>-0.699391962109867</c:v>
                </c:pt>
                <c:pt idx="17">
                  <c:v>-0.831601642937986</c:v>
                </c:pt>
                <c:pt idx="18">
                  <c:v>-0.94582863870025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8995848"/>
        <c:axId val="-1998990424"/>
      </c:scatterChart>
      <c:valAx>
        <c:axId val="-1998995848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998990424"/>
        <c:crosses val="autoZero"/>
        <c:crossBetween val="midCat"/>
        <c:minorUnit val="0.1"/>
      </c:valAx>
      <c:valAx>
        <c:axId val="-1998990424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998995848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'Equation 1'!$C$13:$C$38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'Equation 1'!$D$13:$D$38</c:f>
              <c:numCache>
                <c:formatCode>General</c:formatCode>
                <c:ptCount val="26"/>
                <c:pt idx="0">
                  <c:v>1.640665115370896</c:v>
                </c:pt>
                <c:pt idx="1">
                  <c:v>1.641669133782907</c:v>
                </c:pt>
                <c:pt idx="2">
                  <c:v>1.642780438033588</c:v>
                </c:pt>
                <c:pt idx="3">
                  <c:v>1.643999861094468</c:v>
                </c:pt>
                <c:pt idx="4">
                  <c:v>1.645327969864922</c:v>
                </c:pt>
                <c:pt idx="5">
                  <c:v>1.64676499611579</c:v>
                </c:pt>
                <c:pt idx="6">
                  <c:v>1.648310754195542</c:v>
                </c:pt>
                <c:pt idx="7">
                  <c:v>1.649964543056494</c:v>
                </c:pt>
                <c:pt idx="8">
                  <c:v>1.651725029717728</c:v>
                </c:pt>
                <c:pt idx="9">
                  <c:v>1.653590110766481</c:v>
                </c:pt>
                <c:pt idx="10">
                  <c:v>1.65555674790158</c:v>
                </c:pt>
                <c:pt idx="11">
                  <c:v>1.657620772832291</c:v>
                </c:pt>
                <c:pt idx="12">
                  <c:v>1.659776656056457</c:v>
                </c:pt>
                <c:pt idx="13">
                  <c:v>1.662017233149467</c:v>
                </c:pt>
                <c:pt idx="14">
                  <c:v>1.664333381202566</c:v>
                </c:pt>
                <c:pt idx="15">
                  <c:v>1.666713636967813</c:v>
                </c:pt>
                <c:pt idx="16">
                  <c:v>1.669143747125959</c:v>
                </c:pt>
                <c:pt idx="17">
                  <c:v>1.671606139945335</c:v>
                </c:pt>
                <c:pt idx="18">
                  <c:v>1.674079306533593</c:v>
                </c:pt>
                <c:pt idx="19">
                  <c:v>1.676537079041514</c:v>
                </c:pt>
                <c:pt idx="20">
                  <c:v>1.678947792776135</c:v>
                </c:pt>
                <c:pt idx="21">
                  <c:v>1.68127331954053</c:v>
                </c:pt>
                <c:pt idx="22">
                  <c:v>1.683467961103883</c:v>
                </c:pt>
                <c:pt idx="23">
                  <c:v>1.685477195170131</c:v>
                </c:pt>
                <c:pt idx="24">
                  <c:v>1.687236272449341</c:v>
                </c:pt>
                <c:pt idx="25">
                  <c:v>1.68866867362862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8605544"/>
        <c:axId val="-1998602584"/>
      </c:scatterChart>
      <c:valAx>
        <c:axId val="-1998605544"/>
        <c:scaling>
          <c:orientation val="minMax"/>
          <c:max val="675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1998602584"/>
        <c:crosses val="autoZero"/>
        <c:crossBetween val="midCat"/>
      </c:valAx>
      <c:valAx>
        <c:axId val="-1998602584"/>
        <c:scaling>
          <c:orientation val="minMax"/>
          <c:min val="1.4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998605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781830439003344"/>
          <c:y val="0.0329113924050633"/>
          <c:w val="0.841736705856973"/>
          <c:h val="0.902919964118409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Sellmeier!$D$13:$D$38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Sellmeier!$E$13:$E$38</c:f>
              <c:numCache>
                <c:formatCode>General</c:formatCode>
                <c:ptCount val="26"/>
                <c:pt idx="0">
                  <c:v>1.640485427165916</c:v>
                </c:pt>
                <c:pt idx="1">
                  <c:v>1.64164540986719</c:v>
                </c:pt>
                <c:pt idx="2">
                  <c:v>1.642865799990703</c:v>
                </c:pt>
                <c:pt idx="3">
                  <c:v>1.644150952478551</c:v>
                </c:pt>
                <c:pt idx="4">
                  <c:v>1.645505629718695</c:v>
                </c:pt>
                <c:pt idx="5">
                  <c:v>1.646935049021004</c:v>
                </c:pt>
                <c:pt idx="6">
                  <c:v>1.648444936788003</c:v>
                </c:pt>
                <c:pt idx="7">
                  <c:v>1.650041590498808</c:v>
                </c:pt>
                <c:pt idx="8">
                  <c:v>1.651731949842451</c:v>
                </c:pt>
                <c:pt idx="9">
                  <c:v>1.653523678603443</c:v>
                </c:pt>
                <c:pt idx="10">
                  <c:v>1.655425259230164</c:v>
                </c:pt>
                <c:pt idx="11">
                  <c:v>1.657446102421769</c:v>
                </c:pt>
                <c:pt idx="12">
                  <c:v>1.659596674572352</c:v>
                </c:pt>
                <c:pt idx="13">
                  <c:v>1.661888646539282</c:v>
                </c:pt>
                <c:pt idx="14">
                  <c:v>1.664335067991404</c:v>
                </c:pt>
                <c:pt idx="15">
                  <c:v>1.666950572589161</c:v>
                </c:pt>
                <c:pt idx="16">
                  <c:v>1.669751620515138</c:v>
                </c:pt>
                <c:pt idx="17">
                  <c:v>1.672756786493984</c:v>
                </c:pt>
                <c:pt idx="18">
                  <c:v>1.675987103528641</c:v>
                </c:pt>
                <c:pt idx="19">
                  <c:v>1.679466475290137</c:v>
                </c:pt>
                <c:pt idx="20">
                  <c:v>1.683222173644301</c:v>
                </c:pt>
                <c:pt idx="21">
                  <c:v>1.687285442477346</c:v>
                </c:pt>
                <c:pt idx="22">
                  <c:v>1.691692235210364</c:v>
                </c:pt>
                <c:pt idx="23">
                  <c:v>1.696484121763162</c:v>
                </c:pt>
                <c:pt idx="24">
                  <c:v>1.701709412092885</c:v>
                </c:pt>
                <c:pt idx="25">
                  <c:v>1.707424559034279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117528"/>
        <c:axId val="-2025055144"/>
      </c:scatterChart>
      <c:valAx>
        <c:axId val="-2072117528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025055144"/>
        <c:crosses val="autoZero"/>
        <c:crossBetween val="midCat"/>
      </c:valAx>
      <c:valAx>
        <c:axId val="-2025055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72117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Cauchy!$D$12:$D$37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Cauchy!$E$12:$E$37</c:f>
              <c:numCache>
                <c:formatCode>General</c:formatCode>
                <c:ptCount val="26"/>
                <c:pt idx="0">
                  <c:v>1.640516435245793</c:v>
                </c:pt>
                <c:pt idx="1">
                  <c:v>1.641666580723668</c:v>
                </c:pt>
                <c:pt idx="2">
                  <c:v>1.642877889658953</c:v>
                </c:pt>
                <c:pt idx="3">
                  <c:v>1.644154836144974</c:v>
                </c:pt>
                <c:pt idx="4">
                  <c:v>1.64550231442953</c:v>
                </c:pt>
                <c:pt idx="5">
                  <c:v>1.646925687359628</c:v>
                </c:pt>
                <c:pt idx="6">
                  <c:v>1.648430841474921</c:v>
                </c:pt>
                <c:pt idx="7">
                  <c:v>1.650024249811637</c:v>
                </c:pt>
                <c:pt idx="8">
                  <c:v>1.651713043672734</c:v>
                </c:pt>
                <c:pt idx="9">
                  <c:v>1.653505094854034</c:v>
                </c:pt>
                <c:pt idx="10">
                  <c:v>1.655409110099198</c:v>
                </c:pt>
                <c:pt idx="11">
                  <c:v>1.657434739900448</c:v>
                </c:pt>
                <c:pt idx="12">
                  <c:v>1.659592704181203</c:v>
                </c:pt>
                <c:pt idx="13">
                  <c:v>1.661894937909983</c:v>
                </c:pt>
                <c:pt idx="14">
                  <c:v>1.664354760325359</c:v>
                </c:pt>
                <c:pt idx="15">
                  <c:v>1.666987072229402</c:v>
                </c:pt>
                <c:pt idx="16">
                  <c:v>1.669808586770534</c:v>
                </c:pt>
                <c:pt idx="17">
                  <c:v>1.672838100335423</c:v>
                </c:pt>
                <c:pt idx="18">
                  <c:v>1.676096811668036</c:v>
                </c:pt>
                <c:pt idx="19">
                  <c:v>1.679608699215914</c:v>
                </c:pt>
                <c:pt idx="20">
                  <c:v>1.683400969079132</c:v>
                </c:pt>
                <c:pt idx="21">
                  <c:v>1.687504588951075</c:v>
                </c:pt>
                <c:pt idx="22">
                  <c:v>1.69195492728423</c:v>
                </c:pt>
                <c:pt idx="23">
                  <c:v>1.696792521845134</c:v>
                </c:pt>
                <c:pt idx="24">
                  <c:v>1.70206400818474</c:v>
                </c:pt>
                <c:pt idx="25">
                  <c:v>1.707823246809864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6218440"/>
        <c:axId val="-2010491416"/>
      </c:scatterChart>
      <c:valAx>
        <c:axId val="-2006218440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010491416"/>
        <c:crosses val="autoZero"/>
        <c:crossBetween val="midCat"/>
      </c:valAx>
      <c:valAx>
        <c:axId val="-2010491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06218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CargilleLabel!$E$6:$E$26</c:f>
              <c:numCache>
                <c:formatCode>General</c:formatCode>
                <c:ptCount val="21"/>
                <c:pt idx="0">
                  <c:v>400.0</c:v>
                </c:pt>
                <c:pt idx="1">
                  <c:v>410.0</c:v>
                </c:pt>
                <c:pt idx="2">
                  <c:v>420.0</c:v>
                </c:pt>
                <c:pt idx="3">
                  <c:v>430.0</c:v>
                </c:pt>
                <c:pt idx="4">
                  <c:v>440.0</c:v>
                </c:pt>
                <c:pt idx="5">
                  <c:v>450.0</c:v>
                </c:pt>
                <c:pt idx="6">
                  <c:v>460.0</c:v>
                </c:pt>
                <c:pt idx="7">
                  <c:v>470.0</c:v>
                </c:pt>
                <c:pt idx="8">
                  <c:v>480.0</c:v>
                </c:pt>
                <c:pt idx="9">
                  <c:v>490.0</c:v>
                </c:pt>
                <c:pt idx="10">
                  <c:v>500.0</c:v>
                </c:pt>
                <c:pt idx="11">
                  <c:v>510.0</c:v>
                </c:pt>
                <c:pt idx="12">
                  <c:v>520.0</c:v>
                </c:pt>
                <c:pt idx="13">
                  <c:v>530.0</c:v>
                </c:pt>
                <c:pt idx="14">
                  <c:v>540.0</c:v>
                </c:pt>
                <c:pt idx="15">
                  <c:v>550.0</c:v>
                </c:pt>
                <c:pt idx="16">
                  <c:v>560.0</c:v>
                </c:pt>
                <c:pt idx="17">
                  <c:v>570.0</c:v>
                </c:pt>
                <c:pt idx="18">
                  <c:v>580.0</c:v>
                </c:pt>
                <c:pt idx="19">
                  <c:v>590.0</c:v>
                </c:pt>
                <c:pt idx="20">
                  <c:v>600.0</c:v>
                </c:pt>
              </c:numCache>
            </c:numRef>
          </c:xVal>
          <c:yVal>
            <c:numRef>
              <c:f>CargilleLabel!$F$6:$F$26</c:f>
              <c:numCache>
                <c:formatCode>General</c:formatCode>
                <c:ptCount val="21"/>
                <c:pt idx="0">
                  <c:v>1.710211019543889</c:v>
                </c:pt>
                <c:pt idx="1">
                  <c:v>1.703851738488226</c:v>
                </c:pt>
                <c:pt idx="2">
                  <c:v>1.698082116341772</c:v>
                </c:pt>
                <c:pt idx="3">
                  <c:v>1.692832315744931</c:v>
                </c:pt>
                <c:pt idx="4">
                  <c:v>1.688042379672374</c:v>
                </c:pt>
                <c:pt idx="5">
                  <c:v>1.683660626205807</c:v>
                </c:pt>
                <c:pt idx="6">
                  <c:v>1.679642335250819</c:v>
                </c:pt>
                <c:pt idx="7">
                  <c:v>1.675948668807239</c:v>
                </c:pt>
                <c:pt idx="8">
                  <c:v>1.672545779078425</c:v>
                </c:pt>
                <c:pt idx="9">
                  <c:v>1.669404068423975</c:v>
                </c:pt>
                <c:pt idx="10">
                  <c:v>1.66649757265764</c:v>
                </c:pt>
                <c:pt idx="11">
                  <c:v>1.663803445009528</c:v>
                </c:pt>
                <c:pt idx="12">
                  <c:v>1.66130152261075</c:v>
                </c:pt>
                <c:pt idx="13">
                  <c:v>1.658973960919295</c:v>
                </c:pt>
                <c:pt idx="14">
                  <c:v>1.656804924313492</c:v>
                </c:pt>
                <c:pt idx="15">
                  <c:v>1.654780323304086</c:v>
                </c:pt>
                <c:pt idx="16">
                  <c:v>1.652887590587168</c:v>
                </c:pt>
                <c:pt idx="17">
                  <c:v>1.651115489576773</c:v>
                </c:pt>
                <c:pt idx="18">
                  <c:v>1.649453950193965</c:v>
                </c:pt>
                <c:pt idx="19">
                  <c:v>1.647893927607211</c:v>
                </c:pt>
                <c:pt idx="20">
                  <c:v>1.646427280362505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6433336"/>
        <c:axId val="-2006430376"/>
      </c:scatterChart>
      <c:valAx>
        <c:axId val="-2006433336"/>
        <c:scaling>
          <c:orientation val="minMax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006430376"/>
        <c:crosses val="autoZero"/>
        <c:crossBetween val="midCat"/>
      </c:valAx>
      <c:valAx>
        <c:axId val="-2006430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06433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7</xdr:row>
      <xdr:rowOff>116840</xdr:rowOff>
    </xdr:from>
    <xdr:to>
      <xdr:col>14</xdr:col>
      <xdr:colOff>294640</xdr:colOff>
      <xdr:row>23</xdr:row>
      <xdr:rowOff>172720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104140</xdr:colOff>
      <xdr:row>0</xdr:row>
      <xdr:rowOff>114300</xdr:rowOff>
    </xdr:from>
    <xdr:to>
      <xdr:col>21</xdr:col>
      <xdr:colOff>101600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63500</xdr:rowOff>
    </xdr:from>
    <xdr:to>
      <xdr:col>18</xdr:col>
      <xdr:colOff>759460</xdr:colOff>
      <xdr:row>34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9</xdr:row>
      <xdr:rowOff>114300</xdr:rowOff>
    </xdr:from>
    <xdr:to>
      <xdr:col>17</xdr:col>
      <xdr:colOff>304800</xdr:colOff>
      <xdr:row>35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156210</xdr:colOff>
      <xdr:row>2</xdr:row>
      <xdr:rowOff>153670</xdr:rowOff>
    </xdr:from>
    <xdr:to>
      <xdr:col>13</xdr:col>
      <xdr:colOff>598170</xdr:colOff>
      <xdr:row>17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G19"/>
  <sheetViews>
    <sheetView zoomScale="125" zoomScaleNormal="125" zoomScalePageLayoutView="125" workbookViewId="0">
      <pane ySplit="1" topLeftCell="A2" activePane="bottomLeft" state="frozen"/>
      <selection pane="bottomLeft" activeCell="B13" sqref="B13"/>
    </sheetView>
  </sheetViews>
  <sheetFormatPr baseColWidth="10" defaultColWidth="11" defaultRowHeight="15" x14ac:dyDescent="0"/>
  <cols>
    <col min="1" max="1" width="12.33203125" customWidth="1"/>
    <col min="2" max="2" width="8.33203125" customWidth="1"/>
    <col min="3" max="3" width="11.1640625" customWidth="1"/>
    <col min="4" max="4" width="8.33203125" customWidth="1"/>
    <col min="5" max="5" width="5.83203125" customWidth="1"/>
    <col min="6" max="6" width="6.5" customWidth="1"/>
  </cols>
  <sheetData>
    <row r="1" spans="1:7">
      <c r="A1" s="5" t="s">
        <v>5</v>
      </c>
      <c r="B1" s="5" t="s">
        <v>3</v>
      </c>
      <c r="C1" s="78" t="s">
        <v>124</v>
      </c>
      <c r="D1" s="77" t="s">
        <v>125</v>
      </c>
      <c r="F1" s="5" t="s">
        <v>10</v>
      </c>
      <c r="G1" s="5" t="s">
        <v>124</v>
      </c>
    </row>
    <row r="2" spans="1:7" ht="17">
      <c r="A2" s="10" t="s">
        <v>6</v>
      </c>
      <c r="B2" s="13">
        <v>81.5</v>
      </c>
      <c r="C2" s="80" t="e">
        <f>DEGREES(ACOS(((2*((((B5^2)/(B8^2))-1)/(((B5^2)/(B11^2))-1))))-1))</f>
        <v>#DIV/0!</v>
      </c>
      <c r="D2" s="79" t="e">
        <f>B2-C2</f>
        <v>#DIV/0!</v>
      </c>
      <c r="E2" s="10" t="s">
        <v>7</v>
      </c>
      <c r="F2" s="13"/>
      <c r="G2" s="8" t="e">
        <f>180-C2</f>
        <v>#DIV/0!</v>
      </c>
    </row>
    <row r="3" spans="1:7">
      <c r="A3" s="2"/>
      <c r="B3" s="2"/>
      <c r="C3" s="53"/>
    </row>
    <row r="5" spans="1:7" ht="16">
      <c r="A5" s="14" t="s">
        <v>0</v>
      </c>
      <c r="B5" s="13"/>
      <c r="C5" s="8" t="e">
        <f>SQRT(((B8^2)-(B11^2)*((((B8^2)/2)*(COS(RADIANS(B2))+1))/(B11^2)))/(1-((((B8^2)/2)*(COS(RADIANS(B2))+1))/(B11^2))))</f>
        <v>#DIV/0!</v>
      </c>
      <c r="D5" s="79" t="e">
        <f t="shared" ref="D5:D11" si="0">B5-C5</f>
        <v>#DIV/0!</v>
      </c>
    </row>
    <row r="6" spans="1:7" ht="16">
      <c r="A6" s="1"/>
    </row>
    <row r="8" spans="1:7" ht="16">
      <c r="A8" s="14" t="s">
        <v>1</v>
      </c>
      <c r="B8" s="13"/>
      <c r="C8" s="8" t="e">
        <f>SQRT((B5^2)/(0.5*(((B5^2)/(B11^2))-1)*(COS(RADIANS(B2))+1)+1))</f>
        <v>#DIV/0!</v>
      </c>
      <c r="D8" s="79" t="e">
        <f t="shared" si="0"/>
        <v>#DIV/0!</v>
      </c>
    </row>
    <row r="9" spans="1:7" ht="16">
      <c r="A9" s="1"/>
    </row>
    <row r="11" spans="1:7" ht="16">
      <c r="A11" s="14" t="s">
        <v>2</v>
      </c>
      <c r="B11" s="13"/>
      <c r="C11" s="8" t="e">
        <f>SQRT(((B5^2)/(((((B5^2)/(B8^2))-1)/(0.5*(COS(RADIANS(B2))+1)))+1)))</f>
        <v>#DIV/0!</v>
      </c>
      <c r="D11" s="79" t="e">
        <f t="shared" si="0"/>
        <v>#DIV/0!</v>
      </c>
    </row>
    <row r="13" spans="1:7">
      <c r="A13" s="15" t="s">
        <v>9</v>
      </c>
    </row>
    <row r="15" spans="1:7" ht="16">
      <c r="A15" s="16" t="s">
        <v>16</v>
      </c>
      <c r="B15" s="15">
        <f>ABS(B8-B5)</f>
        <v>0</v>
      </c>
    </row>
    <row r="17" spans="1:2" ht="16">
      <c r="A17" s="16" t="s">
        <v>17</v>
      </c>
      <c r="B17" s="15">
        <f>ABS(B11-B8)</f>
        <v>0</v>
      </c>
    </row>
    <row r="19" spans="1:2" ht="16">
      <c r="A19" s="16" t="s">
        <v>15</v>
      </c>
      <c r="B19" s="15">
        <f>ABS(B11-B5)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>
      <selection activeCell="B8" sqref="B8:B10"/>
    </sheetView>
  </sheetViews>
  <sheetFormatPr baseColWidth="10" defaultRowHeight="15" x14ac:dyDescent="0"/>
  <cols>
    <col min="2" max="3" width="12.1640625" bestFit="1" customWidth="1"/>
    <col min="4" max="4" width="11.1640625" bestFit="1" customWidth="1"/>
    <col min="6" max="6" width="3.5" customWidth="1"/>
    <col min="19" max="19" width="12.1640625" bestFit="1" customWidth="1"/>
  </cols>
  <sheetData>
    <row r="1" spans="1:23">
      <c r="A1" s="39" t="s">
        <v>86</v>
      </c>
      <c r="B1" s="55"/>
      <c r="C1" s="55"/>
      <c r="D1" s="55"/>
      <c r="E1" s="39" t="s">
        <v>8</v>
      </c>
      <c r="G1" s="29" t="s">
        <v>89</v>
      </c>
      <c r="H1" s="56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55">
        <f>1/(A2^4)</f>
        <v>8.2919034317607045E-12</v>
      </c>
      <c r="E2" s="39">
        <f>'Oil Cal.'!O3</f>
        <v>1.648450548</v>
      </c>
      <c r="G2" s="29">
        <f>$B$11+($B$12/(A2^2))+($B$13/(A2^4))</f>
        <v>1.648539428458099</v>
      </c>
      <c r="H2" s="56">
        <f>E2-G2</f>
        <v>-8.8880458098961057E-5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E3</f>
        <v>1.6412736720000001</v>
      </c>
      <c r="U2">
        <f>1/((T2^2)-1)</f>
        <v>0.59039570257889018</v>
      </c>
      <c r="W2" t="e">
        <f>SQRT((1/($M$2+($M$3*O2)+($M$4/O2)+($M$5/(O2^2))))+1)</f>
        <v>#DIV/0!</v>
      </c>
    </row>
    <row r="3" spans="1:23">
      <c r="A3" s="39">
        <f>'Oil Cal.'!K4</f>
        <v>643.79999999999995</v>
      </c>
      <c r="B3" s="55">
        <v>1</v>
      </c>
      <c r="C3" s="55">
        <f t="shared" ref="C3:C9" si="0">1/(A3^2)</f>
        <v>2.4126707290251338E-6</v>
      </c>
      <c r="D3" s="55">
        <f t="shared" ref="D3:D9" si="1">1/(A3^4)</f>
        <v>5.8209800466946696E-12</v>
      </c>
      <c r="E3" s="39">
        <f>'Oil Cal.'!O4</f>
        <v>1.6412736720000001</v>
      </c>
      <c r="G3" s="29">
        <f t="shared" ref="G3:G9" si="2">$B$11+($B$12/(A3^2))+($B$13/(A3^4))</f>
        <v>1.6412225502438538</v>
      </c>
      <c r="H3" s="56">
        <f t="shared" ref="H3:H9" si="3">E3-G3</f>
        <v>5.1121756146299546E-5</v>
      </c>
      <c r="I3" t="s">
        <v>92</v>
      </c>
      <c r="M3" t="e">
        <v>#DIV/0!</v>
      </c>
      <c r="O3">
        <f t="shared" ref="O3:O4" si="4">A4</f>
        <v>508.6</v>
      </c>
      <c r="P3">
        <v>1</v>
      </c>
      <c r="Q3">
        <f t="shared" ref="Q3:Q5" si="5">O3</f>
        <v>508.6</v>
      </c>
      <c r="R3">
        <f t="shared" ref="R3:R5" si="6">1/Q3</f>
        <v>1.9661816751867871E-3</v>
      </c>
      <c r="S3">
        <f t="shared" ref="S3:S5" si="7">1/(O3^2)</f>
        <v>3.865870379840321E-6</v>
      </c>
      <c r="T3">
        <f t="shared" ref="T3:T4" si="8">E4</f>
        <v>1.6646615819999999</v>
      </c>
      <c r="U3">
        <f t="shared" ref="U3:U5" si="9">1/((T3^2)-1)</f>
        <v>0.56462143648042695</v>
      </c>
      <c r="W3" t="e">
        <f t="shared" ref="W3:W4" si="10">SQRT((1/($M$2+($M$3*O3)+($M$4/O3)+($M$5/(O3^2))))+1)</f>
        <v>#DIV/0!</v>
      </c>
    </row>
    <row r="4" spans="1:23">
      <c r="A4" s="39">
        <f>'Oil Cal.'!K5</f>
        <v>508.6</v>
      </c>
      <c r="B4" s="55">
        <v>1</v>
      </c>
      <c r="C4" s="55">
        <f t="shared" si="0"/>
        <v>3.865870379840321E-6</v>
      </c>
      <c r="D4" s="55">
        <f t="shared" si="1"/>
        <v>1.4944953793726745E-11</v>
      </c>
      <c r="E4" s="39">
        <f>'Oil Cal.'!O5</f>
        <v>1.6646615819999999</v>
      </c>
      <c r="G4" s="29">
        <f t="shared" si="2"/>
        <v>1.6647125382124106</v>
      </c>
      <c r="H4" s="56">
        <f t="shared" si="3"/>
        <v>-5.0956212410691037E-5</v>
      </c>
      <c r="I4" t="s">
        <v>92</v>
      </c>
      <c r="M4" t="e">
        <v>#DIV/0!</v>
      </c>
      <c r="O4">
        <f t="shared" si="4"/>
        <v>579</v>
      </c>
      <c r="P4">
        <v>1</v>
      </c>
      <c r="Q4">
        <f t="shared" si="5"/>
        <v>579</v>
      </c>
      <c r="R4">
        <f t="shared" si="6"/>
        <v>1.7271157167530224E-3</v>
      </c>
      <c r="S4">
        <f t="shared" si="7"/>
        <v>2.9829286990553065E-6</v>
      </c>
      <c r="T4">
        <f t="shared" si="8"/>
        <v>1.6501019830000001</v>
      </c>
      <c r="U4">
        <f t="shared" si="9"/>
        <v>0.58043811382095822</v>
      </c>
      <c r="W4" t="e">
        <f t="shared" si="10"/>
        <v>#DIV/0!</v>
      </c>
    </row>
    <row r="5" spans="1:23">
      <c r="A5" s="39">
        <f>'Oil Cal.'!K6</f>
        <v>579</v>
      </c>
      <c r="B5" s="55">
        <v>1</v>
      </c>
      <c r="C5" s="55">
        <f t="shared" si="0"/>
        <v>2.9829286990553065E-6</v>
      </c>
      <c r="D5" s="55">
        <f t="shared" si="1"/>
        <v>8.8978636236477825E-12</v>
      </c>
      <c r="E5" s="39">
        <f>'Oil Cal.'!O6</f>
        <v>1.6501019830000001</v>
      </c>
      <c r="G5" s="29">
        <f t="shared" si="2"/>
        <v>1.650188713058234</v>
      </c>
      <c r="H5" s="56">
        <f t="shared" si="3"/>
        <v>-8.6730058233897012E-5</v>
      </c>
      <c r="I5" t="s">
        <v>92</v>
      </c>
      <c r="M5" t="e">
        <v>#DIV/0!</v>
      </c>
      <c r="O5">
        <f>A9</f>
        <v>0</v>
      </c>
      <c r="P5">
        <v>1</v>
      </c>
      <c r="Q5">
        <f t="shared" si="5"/>
        <v>0</v>
      </c>
      <c r="R5" t="e">
        <f t="shared" si="6"/>
        <v>#DIV/0!</v>
      </c>
      <c r="S5" t="e">
        <f t="shared" si="7"/>
        <v>#DIV/0!</v>
      </c>
      <c r="T5">
        <f>E9</f>
        <v>0</v>
      </c>
      <c r="U5">
        <f t="shared" si="9"/>
        <v>-1</v>
      </c>
      <c r="W5" t="e">
        <f>SQRT((1/($M$2+($M$3*O5)+($M$4/O5)+($M$5/(O5^2))))+1)</f>
        <v>#DIV/0!</v>
      </c>
    </row>
    <row r="6" spans="1:23">
      <c r="A6" s="39">
        <f>'Oil Cal.'!K7</f>
        <v>546.1</v>
      </c>
      <c r="B6" s="55">
        <v>1</v>
      </c>
      <c r="C6" s="55">
        <f t="shared" si="0"/>
        <v>3.3531705787045969E-6</v>
      </c>
      <c r="D6" s="55">
        <f t="shared" si="1"/>
        <v>1.1243752929890121E-11</v>
      </c>
      <c r="E6" s="39">
        <f>'Oil Cal.'!O7</f>
        <v>1.656359519</v>
      </c>
      <c r="G6" s="29">
        <f t="shared" si="2"/>
        <v>1.6561840740257008</v>
      </c>
      <c r="H6" s="56">
        <f t="shared" si="3"/>
        <v>1.7544497429922146E-4</v>
      </c>
      <c r="I6" t="s">
        <v>93</v>
      </c>
    </row>
    <row r="7" spans="1:23">
      <c r="A7" s="39">
        <f>'Oil Cal.'!K8</f>
        <v>0</v>
      </c>
      <c r="B7" s="55">
        <v>1</v>
      </c>
      <c r="C7" s="55" t="e">
        <f t="shared" si="0"/>
        <v>#DIV/0!</v>
      </c>
      <c r="D7" s="55" t="e">
        <f t="shared" si="1"/>
        <v>#DIV/0!</v>
      </c>
      <c r="E7" s="39">
        <f>'Oil Cal.'!O8</f>
        <v>0</v>
      </c>
      <c r="G7" s="29" t="e">
        <f t="shared" si="2"/>
        <v>#DIV/0!</v>
      </c>
      <c r="H7" s="56" t="e">
        <f t="shared" si="3"/>
        <v>#DIV/0!</v>
      </c>
      <c r="I7" t="s">
        <v>93</v>
      </c>
      <c r="O7">
        <v>589.29999999999995</v>
      </c>
      <c r="T7">
        <f>E8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5" t="e">
        <f t="shared" si="0"/>
        <v>#DIV/0!</v>
      </c>
      <c r="D8" s="55" t="e">
        <f t="shared" si="1"/>
        <v>#DIV/0!</v>
      </c>
      <c r="E8" s="39">
        <f>'Oil Cal.'!O9</f>
        <v>0</v>
      </c>
      <c r="G8" s="29" t="e">
        <f t="shared" si="2"/>
        <v>#DIV/0!</v>
      </c>
      <c r="H8" s="56" t="e">
        <f>E8-G8</f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0"/>
        <v>#DIV/0!</v>
      </c>
      <c r="D9" s="55" t="e">
        <f t="shared" si="1"/>
        <v>#DIV/0!</v>
      </c>
      <c r="E9" s="39">
        <f>'Oil Cal.'!O10</f>
        <v>0</v>
      </c>
      <c r="G9" s="29" t="e">
        <f t="shared" si="2"/>
        <v>#DIV/0!</v>
      </c>
      <c r="H9" s="56" t="e">
        <f t="shared" si="3"/>
        <v>#DIV/0!</v>
      </c>
      <c r="I9" t="s">
        <v>92</v>
      </c>
    </row>
    <row r="11" spans="1:23">
      <c r="A11" s="8" t="s">
        <v>69</v>
      </c>
      <c r="B11" s="8">
        <f t="array" ref="B11:B13">MMULT(MMULT(MINVERSE(MMULT(TRANSPOSE(B2:D6),B2:D6)),TRANSPOSE(B2:D6)),E2:E6)</f>
        <v>1.6068853926827007</v>
      </c>
      <c r="D11" t="s">
        <v>86</v>
      </c>
      <c r="E11" t="s">
        <v>8</v>
      </c>
    </row>
    <row r="12" spans="1:23">
      <c r="A12" s="8" t="s">
        <v>70</v>
      </c>
      <c r="B12" s="8">
        <v>13026.065622371621</v>
      </c>
      <c r="D12">
        <v>650</v>
      </c>
      <c r="E12">
        <f>$B$11+($B$12/(D12^2))+($B$13/(D12^4))</f>
        <v>1.6405164352457926</v>
      </c>
    </row>
    <row r="13" spans="1:23">
      <c r="A13" s="8" t="s">
        <v>71</v>
      </c>
      <c r="B13" s="8">
        <v>499838566.07592773</v>
      </c>
      <c r="D13">
        <v>640</v>
      </c>
      <c r="E13">
        <f t="shared" ref="E13:E37" si="11">$B$11+($B$12/(D13^2))+($B$13/(D13^4))</f>
        <v>1.6416665807236686</v>
      </c>
    </row>
    <row r="14" spans="1:23">
      <c r="D14">
        <v>630</v>
      </c>
      <c r="E14">
        <f t="shared" si="11"/>
        <v>1.6428778896589531</v>
      </c>
    </row>
    <row r="15" spans="1:23">
      <c r="D15">
        <v>620</v>
      </c>
      <c r="E15">
        <f t="shared" si="11"/>
        <v>1.6441548361449743</v>
      </c>
    </row>
    <row r="16" spans="1:23">
      <c r="D16">
        <v>610</v>
      </c>
      <c r="E16">
        <f t="shared" si="11"/>
        <v>1.64550231442953</v>
      </c>
    </row>
    <row r="17" spans="4:5">
      <c r="D17">
        <v>600</v>
      </c>
      <c r="E17">
        <f t="shared" si="11"/>
        <v>1.6469256873596276</v>
      </c>
    </row>
    <row r="18" spans="4:5">
      <c r="D18">
        <v>590</v>
      </c>
      <c r="E18">
        <f t="shared" si="11"/>
        <v>1.6484308414749211</v>
      </c>
    </row>
    <row r="19" spans="4:5">
      <c r="D19">
        <v>580</v>
      </c>
      <c r="E19">
        <f t="shared" si="11"/>
        <v>1.6500242498116366</v>
      </c>
    </row>
    <row r="20" spans="4:5">
      <c r="D20">
        <v>570</v>
      </c>
      <c r="E20">
        <f t="shared" si="11"/>
        <v>1.6517130436727343</v>
      </c>
    </row>
    <row r="21" spans="4:5">
      <c r="D21">
        <v>560</v>
      </c>
      <c r="E21">
        <f t="shared" si="11"/>
        <v>1.6535050948540337</v>
      </c>
    </row>
    <row r="22" spans="4:5">
      <c r="D22">
        <v>550</v>
      </c>
      <c r="E22">
        <f t="shared" si="11"/>
        <v>1.6554091100991979</v>
      </c>
    </row>
    <row r="23" spans="4:5">
      <c r="D23">
        <v>540</v>
      </c>
      <c r="E23">
        <f t="shared" si="11"/>
        <v>1.6574347399004479</v>
      </c>
    </row>
    <row r="24" spans="4:5">
      <c r="D24">
        <v>530</v>
      </c>
      <c r="E24">
        <f t="shared" si="11"/>
        <v>1.6595927041812026</v>
      </c>
    </row>
    <row r="25" spans="4:5">
      <c r="D25">
        <v>520</v>
      </c>
      <c r="E25">
        <f t="shared" si="11"/>
        <v>1.6618949379099832</v>
      </c>
    </row>
    <row r="26" spans="4:5">
      <c r="D26">
        <v>510</v>
      </c>
      <c r="E26">
        <f t="shared" si="11"/>
        <v>1.6643547603253588</v>
      </c>
    </row>
    <row r="27" spans="4:5">
      <c r="D27">
        <v>500</v>
      </c>
      <c r="E27">
        <f t="shared" si="11"/>
        <v>1.666987072229402</v>
      </c>
    </row>
    <row r="28" spans="4:5">
      <c r="D28">
        <v>490</v>
      </c>
      <c r="E28">
        <f t="shared" si="11"/>
        <v>1.6698085867705341</v>
      </c>
    </row>
    <row r="29" spans="4:5">
      <c r="D29">
        <v>480</v>
      </c>
      <c r="E29">
        <f t="shared" si="11"/>
        <v>1.6728381003354234</v>
      </c>
    </row>
    <row r="30" spans="4:5">
      <c r="D30">
        <v>470</v>
      </c>
      <c r="E30">
        <f t="shared" si="11"/>
        <v>1.6760968116680366</v>
      </c>
    </row>
    <row r="31" spans="4:5">
      <c r="D31">
        <v>460</v>
      </c>
      <c r="E31">
        <f t="shared" si="11"/>
        <v>1.6796086992159143</v>
      </c>
    </row>
    <row r="32" spans="4:5">
      <c r="D32">
        <v>450</v>
      </c>
      <c r="E32">
        <f t="shared" si="11"/>
        <v>1.6834009690791325</v>
      </c>
    </row>
    <row r="33" spans="4:5">
      <c r="D33">
        <v>440</v>
      </c>
      <c r="E33">
        <f t="shared" si="11"/>
        <v>1.6875045889510747</v>
      </c>
    </row>
    <row r="34" spans="4:5">
      <c r="D34">
        <v>430</v>
      </c>
      <c r="E34">
        <f t="shared" si="11"/>
        <v>1.6919549272842302</v>
      </c>
    </row>
    <row r="35" spans="4:5">
      <c r="D35">
        <v>420</v>
      </c>
      <c r="E35">
        <f t="shared" si="11"/>
        <v>1.6967925218451343</v>
      </c>
    </row>
    <row r="36" spans="4:5">
      <c r="D36">
        <v>410</v>
      </c>
      <c r="E36">
        <f t="shared" si="11"/>
        <v>1.7020640081847405</v>
      </c>
    </row>
    <row r="37" spans="4:5">
      <c r="D37">
        <v>400</v>
      </c>
      <c r="E37">
        <f t="shared" si="11"/>
        <v>1.7078232468098642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125" zoomScaleNormal="125" zoomScalePageLayoutView="125" workbookViewId="0">
      <selection activeCell="J20" sqref="J20"/>
    </sheetView>
  </sheetViews>
  <sheetFormatPr baseColWidth="10" defaultRowHeight="15" x14ac:dyDescent="0"/>
  <cols>
    <col min="1" max="1" width="4.1640625" customWidth="1"/>
    <col min="3" max="3" width="15.83203125" customWidth="1"/>
    <col min="4" max="5" width="12.1640625" bestFit="1" customWidth="1"/>
    <col min="6" max="6" width="15" customWidth="1"/>
  </cols>
  <sheetData>
    <row r="1" spans="1:8">
      <c r="B1" s="58" t="s">
        <v>118</v>
      </c>
      <c r="F1" s="66" t="s">
        <v>119</v>
      </c>
    </row>
    <row r="2" spans="1:8" ht="17">
      <c r="A2" s="47" t="s">
        <v>121</v>
      </c>
      <c r="B2" s="56">
        <v>656.3</v>
      </c>
      <c r="C2" s="47">
        <v>1</v>
      </c>
      <c r="D2" s="47">
        <f>1/(B2^2)</f>
        <v>2.3216416774056138E-6</v>
      </c>
      <c r="E2" s="47">
        <f>1/(B2^4)</f>
        <v>5.3900200782667525E-12</v>
      </c>
      <c r="F2" s="66">
        <v>1.6395999999999999</v>
      </c>
    </row>
    <row r="3" spans="1:8" ht="17">
      <c r="A3" s="47" t="s">
        <v>122</v>
      </c>
      <c r="B3" s="56">
        <v>589.29999999999995</v>
      </c>
      <c r="C3" s="47">
        <v>1</v>
      </c>
      <c r="D3" s="47">
        <f t="shared" ref="D3:D4" si="0">1/(B3^2)</f>
        <v>2.879566535393948E-6</v>
      </c>
      <c r="E3" s="47">
        <f t="shared" ref="E3:E4" si="1">1/(B3^4)</f>
        <v>8.2919034317607045E-12</v>
      </c>
      <c r="F3" s="66">
        <v>1.6479999999999999</v>
      </c>
    </row>
    <row r="4" spans="1:8" ht="17">
      <c r="A4" s="47" t="s">
        <v>123</v>
      </c>
      <c r="B4" s="56">
        <v>486.1</v>
      </c>
      <c r="C4" s="47">
        <v>1</v>
      </c>
      <c r="D4" s="47">
        <f t="shared" si="0"/>
        <v>4.232030196720422E-6</v>
      </c>
      <c r="E4" s="47">
        <f t="shared" si="1"/>
        <v>1.7910079585953491E-11</v>
      </c>
      <c r="F4" s="66">
        <v>1.6706000000000001</v>
      </c>
    </row>
    <row r="5" spans="1:8">
      <c r="C5" s="8" t="s">
        <v>120</v>
      </c>
      <c r="F5" t="s">
        <v>127</v>
      </c>
      <c r="G5" t="s">
        <v>128</v>
      </c>
      <c r="H5" t="s">
        <v>129</v>
      </c>
    </row>
    <row r="6" spans="1:8" ht="17">
      <c r="B6" s="8" t="s">
        <v>18</v>
      </c>
      <c r="C6" s="8">
        <f t="array" ref="C6:C8">MMULT(MINVERSE(C2:E4),F2:F4)</f>
        <v>1.6104355408905811</v>
      </c>
      <c r="E6">
        <v>400</v>
      </c>
      <c r="F6">
        <f>$C$6+($C$7/(E6^2))+($C$8/(E6^4))</f>
        <v>1.7102110195438895</v>
      </c>
      <c r="G6">
        <f>'Oil Cal.'!$H$14+('Oil Cal.'!$H$15/(E6^2))+('Oil Cal.'!$H$16/(E6^4))</f>
        <v>1.7078232468098642</v>
      </c>
      <c r="H6">
        <f>F6-G6</f>
        <v>2.3877727340253507E-3</v>
      </c>
    </row>
    <row r="7" spans="1:8" ht="17">
      <c r="B7" s="8" t="s">
        <v>19</v>
      </c>
      <c r="C7" s="8">
        <v>10551.385910183191</v>
      </c>
      <c r="E7">
        <v>410</v>
      </c>
      <c r="F7">
        <f t="shared" ref="F7:F26" si="2">$C$6+($C$7/(E7^2))+($C$8/(E7^4))</f>
        <v>1.7038517384882257</v>
      </c>
      <c r="G7">
        <f>'Oil Cal.'!$H$14+('Oil Cal.'!$H$15/(E7^2))+('Oil Cal.'!$H$16/(E7^4))</f>
        <v>1.7020640081847405</v>
      </c>
      <c r="H7">
        <f t="shared" ref="H7:H26" si="3">F7-G7</f>
        <v>1.7877303034852243E-3</v>
      </c>
    </row>
    <row r="8" spans="1:8" ht="17">
      <c r="B8" s="8" t="s">
        <v>20</v>
      </c>
      <c r="C8" s="8">
        <v>866030507.89538574</v>
      </c>
      <c r="E8">
        <v>420</v>
      </c>
      <c r="F8">
        <f t="shared" si="2"/>
        <v>1.6980821163417723</v>
      </c>
      <c r="G8">
        <f>'Oil Cal.'!$H$14+('Oil Cal.'!$H$15/(E8^2))+('Oil Cal.'!$H$16/(E8^4))</f>
        <v>1.6967925218451343</v>
      </c>
      <c r="H8">
        <f t="shared" si="3"/>
        <v>1.2895944966380135E-3</v>
      </c>
    </row>
    <row r="9" spans="1:8">
      <c r="E9">
        <v>430</v>
      </c>
      <c r="F9">
        <f t="shared" si="2"/>
        <v>1.6928323157449308</v>
      </c>
      <c r="G9">
        <f>'Oil Cal.'!$H$14+('Oil Cal.'!$H$15/(E9^2))+('Oil Cal.'!$H$16/(E9^4))</f>
        <v>1.6919549272842302</v>
      </c>
      <c r="H9">
        <f t="shared" si="3"/>
        <v>8.7738846070051224E-4</v>
      </c>
    </row>
    <row r="10" spans="1:8">
      <c r="E10">
        <v>440</v>
      </c>
      <c r="F10">
        <f t="shared" si="2"/>
        <v>1.6880423796723745</v>
      </c>
      <c r="G10">
        <f>'Oil Cal.'!$H$14+('Oil Cal.'!$H$15/(E10^2))+('Oil Cal.'!$H$16/(E10^4))</f>
        <v>1.6875045889510747</v>
      </c>
      <c r="H10">
        <f t="shared" si="3"/>
        <v>5.3779072129978012E-4</v>
      </c>
    </row>
    <row r="11" spans="1:8">
      <c r="E11">
        <v>450</v>
      </c>
      <c r="F11">
        <f t="shared" si="2"/>
        <v>1.6836606262058069</v>
      </c>
      <c r="G11">
        <f>'Oil Cal.'!$H$14+('Oil Cal.'!$H$15/(E11^2))+('Oil Cal.'!$H$16/(E11^4))</f>
        <v>1.6834009690791325</v>
      </c>
      <c r="H11">
        <f t="shared" si="3"/>
        <v>2.5965712667441743E-4</v>
      </c>
    </row>
    <row r="12" spans="1:8">
      <c r="E12">
        <v>460</v>
      </c>
      <c r="F12">
        <f t="shared" si="2"/>
        <v>1.6796423352508194</v>
      </c>
      <c r="G12">
        <f>'Oil Cal.'!$H$14+('Oil Cal.'!$H$15/(E12^2))+('Oil Cal.'!$H$16/(E12^4))</f>
        <v>1.6796086992159143</v>
      </c>
      <c r="H12">
        <f t="shared" si="3"/>
        <v>3.363603490513789E-5</v>
      </c>
    </row>
    <row r="13" spans="1:8">
      <c r="E13">
        <v>470</v>
      </c>
      <c r="F13">
        <f t="shared" si="2"/>
        <v>1.6759486688072389</v>
      </c>
      <c r="G13">
        <f>'Oil Cal.'!$H$14+('Oil Cal.'!$H$15/(E13^2))+('Oil Cal.'!$H$16/(E13^4))</f>
        <v>1.6760968116680366</v>
      </c>
      <c r="H13">
        <f t="shared" si="3"/>
        <v>-1.4814286079767314E-4</v>
      </c>
    </row>
    <row r="14" spans="1:8">
      <c r="E14">
        <v>480</v>
      </c>
      <c r="F14">
        <f t="shared" si="2"/>
        <v>1.6725457790784246</v>
      </c>
      <c r="G14">
        <f>'Oil Cal.'!$H$14+('Oil Cal.'!$H$15/(E14^2))+('Oil Cal.'!$H$16/(E14^4))</f>
        <v>1.6728381003354234</v>
      </c>
      <c r="H14">
        <f t="shared" si="3"/>
        <v>-2.923212569987399E-4</v>
      </c>
    </row>
    <row r="15" spans="1:8">
      <c r="E15">
        <v>490</v>
      </c>
      <c r="F15">
        <f t="shared" si="2"/>
        <v>1.669404068423975</v>
      </c>
      <c r="G15">
        <f>'Oil Cal.'!$H$14+('Oil Cal.'!$H$15/(E15^2))+('Oil Cal.'!$H$16/(E15^4))</f>
        <v>1.6698085867705341</v>
      </c>
      <c r="H15">
        <f t="shared" si="3"/>
        <v>-4.0451834655907959E-4</v>
      </c>
    </row>
    <row r="16" spans="1:8">
      <c r="E16">
        <v>500</v>
      </c>
      <c r="F16">
        <f t="shared" si="2"/>
        <v>1.6664975726576399</v>
      </c>
      <c r="G16">
        <f>'Oil Cal.'!$H$14+('Oil Cal.'!$H$15/(E16^2))+('Oil Cal.'!$H$16/(E16^4))</f>
        <v>1.666987072229402</v>
      </c>
      <c r="H16">
        <f t="shared" si="3"/>
        <v>-4.8949957176214198E-4</v>
      </c>
    </row>
    <row r="17" spans="5:8">
      <c r="E17">
        <v>510</v>
      </c>
      <c r="F17">
        <f t="shared" si="2"/>
        <v>1.6638034450095278</v>
      </c>
      <c r="G17">
        <f>'Oil Cal.'!$H$14+('Oil Cal.'!$H$15/(E17^2))+('Oil Cal.'!$H$16/(E17^4))</f>
        <v>1.6643547603253588</v>
      </c>
      <c r="H17">
        <f t="shared" si="3"/>
        <v>-5.5131531583096915E-4</v>
      </c>
    </row>
    <row r="18" spans="5:8">
      <c r="E18">
        <v>520</v>
      </c>
      <c r="F18">
        <f t="shared" si="2"/>
        <v>1.6613015226107497</v>
      </c>
      <c r="G18">
        <f>'Oil Cal.'!$H$14+('Oil Cal.'!$H$15/(E18^2))+('Oil Cal.'!$H$16/(E18^4))</f>
        <v>1.6618949379099832</v>
      </c>
      <c r="H18">
        <f t="shared" si="3"/>
        <v>-5.9341529923351288E-4</v>
      </c>
    </row>
    <row r="19" spans="5:8">
      <c r="E19">
        <v>530</v>
      </c>
      <c r="F19">
        <f t="shared" si="2"/>
        <v>1.6589739609192948</v>
      </c>
      <c r="G19">
        <f>'Oil Cal.'!$H$14+('Oil Cal.'!$H$15/(E19^2))+('Oil Cal.'!$H$16/(E19^4))</f>
        <v>1.6595927041812026</v>
      </c>
      <c r="H19">
        <f t="shared" si="3"/>
        <v>-6.1874326190780593E-4</v>
      </c>
    </row>
    <row r="20" spans="5:8">
      <c r="E20">
        <v>540</v>
      </c>
      <c r="F20">
        <f t="shared" si="2"/>
        <v>1.6568049243134917</v>
      </c>
      <c r="G20">
        <f>'Oil Cal.'!$H$14+('Oil Cal.'!$H$15/(E20^2))+('Oil Cal.'!$H$16/(E20^4))</f>
        <v>1.6574347399004479</v>
      </c>
      <c r="H20">
        <f t="shared" si="3"/>
        <v>-6.2981558695618389E-4</v>
      </c>
    </row>
    <row r="21" spans="5:8">
      <c r="E21">
        <v>550</v>
      </c>
      <c r="F21">
        <f t="shared" si="2"/>
        <v>1.6547803233040863</v>
      </c>
      <c r="G21">
        <f>'Oil Cal.'!$H$14+('Oil Cal.'!$H$15/(E21^2))+('Oil Cal.'!$H$16/(E21^4))</f>
        <v>1.6554091100991979</v>
      </c>
      <c r="H21">
        <f t="shared" si="3"/>
        <v>-6.2878679511157998E-4</v>
      </c>
    </row>
    <row r="22" spans="5:8">
      <c r="E22">
        <v>560</v>
      </c>
      <c r="F22">
        <f t="shared" si="2"/>
        <v>1.6528875905871678</v>
      </c>
      <c r="G22">
        <f>'Oil Cal.'!$H$14+('Oil Cal.'!$H$15/(E22^2))+('Oil Cal.'!$H$16/(E22^4))</f>
        <v>1.6535050948540337</v>
      </c>
      <c r="H22">
        <f t="shared" si="3"/>
        <v>-6.175042668659092E-4</v>
      </c>
    </row>
    <row r="23" spans="5:8">
      <c r="E23">
        <v>570</v>
      </c>
      <c r="F23">
        <f t="shared" si="2"/>
        <v>1.651115489576773</v>
      </c>
      <c r="G23">
        <f>'Oil Cal.'!$H$14+('Oil Cal.'!$H$15/(E23^2))+('Oil Cal.'!$H$16/(E23^4))</f>
        <v>1.6517130436727343</v>
      </c>
      <c r="H23">
        <f t="shared" si="3"/>
        <v>-5.9755409596129461E-4</v>
      </c>
    </row>
    <row r="24" spans="5:8">
      <c r="E24">
        <v>580</v>
      </c>
      <c r="F24">
        <f t="shared" si="2"/>
        <v>1.6494539501939647</v>
      </c>
      <c r="G24">
        <f>'Oil Cal.'!$H$14+('Oil Cal.'!$H$15/(E24^2))+('Oil Cal.'!$H$16/(E24^4))</f>
        <v>1.6500242498116366</v>
      </c>
      <c r="H24">
        <f t="shared" si="3"/>
        <v>-5.7029961767196546E-4</v>
      </c>
    </row>
    <row r="25" spans="5:8">
      <c r="E25">
        <v>590</v>
      </c>
      <c r="F25">
        <f t="shared" si="2"/>
        <v>1.6478939276072115</v>
      </c>
      <c r="G25">
        <f>'Oil Cal.'!$H$14+('Oil Cal.'!$H$15/(E25^2))+('Oil Cal.'!$H$16/(E25^4))</f>
        <v>1.6484308414749211</v>
      </c>
      <c r="H25">
        <f t="shared" si="3"/>
        <v>-5.3691386770959859E-4</v>
      </c>
    </row>
    <row r="26" spans="5:8">
      <c r="E26">
        <v>600</v>
      </c>
      <c r="F26">
        <f t="shared" si="2"/>
        <v>1.6464272803625051</v>
      </c>
      <c r="G26">
        <f>'Oil Cal.'!$H$14+('Oil Cal.'!$H$15/(E26^2))+('Oil Cal.'!$H$16/(E26^4))</f>
        <v>1.6469256873596276</v>
      </c>
      <c r="H26">
        <f t="shared" si="3"/>
        <v>-4.9840699712255798E-4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K21"/>
  <sheetViews>
    <sheetView zoomScale="125" zoomScaleNormal="125" zoomScalePageLayoutView="125" workbookViewId="0">
      <pane ySplit="4" topLeftCell="A5" activePane="bottomLeft" state="frozen"/>
      <selection pane="bottomLeft" activeCell="I4" sqref="I4"/>
    </sheetView>
  </sheetViews>
  <sheetFormatPr baseColWidth="10" defaultColWidth="11" defaultRowHeight="15" x14ac:dyDescent="0"/>
  <cols>
    <col min="1" max="1" width="8.6640625" customWidth="1"/>
    <col min="2" max="2" width="8.1640625" customWidth="1"/>
    <col min="4" max="4" width="6" customWidth="1"/>
    <col min="5" max="5" width="6.33203125" customWidth="1"/>
    <col min="6" max="6" width="12.6640625" customWidth="1"/>
    <col min="7" max="7" width="10.1640625" customWidth="1"/>
    <col min="8" max="8" width="5" customWidth="1"/>
    <col min="9" max="9" width="10.6640625" customWidth="1"/>
    <col min="10" max="10" width="10.83203125" customWidth="1"/>
    <col min="11" max="11" width="13.5" customWidth="1"/>
  </cols>
  <sheetData>
    <row r="1" spans="1:11">
      <c r="A1" s="23"/>
      <c r="B1" s="23"/>
      <c r="G1" t="s">
        <v>10</v>
      </c>
      <c r="I1" t="s">
        <v>10</v>
      </c>
      <c r="K1" t="s">
        <v>10</v>
      </c>
    </row>
    <row r="2" spans="1:11" ht="17">
      <c r="A2" s="20"/>
      <c r="B2" s="20"/>
      <c r="F2" s="11" t="s">
        <v>18</v>
      </c>
      <c r="G2" s="10">
        <f>'Oil Cal.'!H14</f>
        <v>1.6068853926827007</v>
      </c>
      <c r="H2" s="11" t="s">
        <v>19</v>
      </c>
      <c r="I2" s="10">
        <f>'Oil Cal.'!H15</f>
        <v>13026.065622371621</v>
      </c>
      <c r="J2" s="11" t="s">
        <v>20</v>
      </c>
      <c r="K2" s="10">
        <f>'Oil Cal.'!H16</f>
        <v>499838566.07592773</v>
      </c>
    </row>
    <row r="3" spans="1:11">
      <c r="A3" t="s">
        <v>4</v>
      </c>
      <c r="B3" t="s">
        <v>10</v>
      </c>
      <c r="C3" t="s">
        <v>4</v>
      </c>
      <c r="D3" t="s">
        <v>10</v>
      </c>
      <c r="E3" t="s">
        <v>4</v>
      </c>
      <c r="F3" s="2"/>
      <c r="G3" s="2" t="s">
        <v>10</v>
      </c>
      <c r="H3" s="2"/>
      <c r="I3" s="2"/>
      <c r="J3" s="2"/>
      <c r="K3" s="2"/>
    </row>
    <row r="4" spans="1:11" ht="17">
      <c r="A4" s="6" t="s">
        <v>22</v>
      </c>
      <c r="B4" s="36" t="s">
        <v>68</v>
      </c>
      <c r="C4" s="7" t="s">
        <v>23</v>
      </c>
      <c r="D4" s="5" t="s">
        <v>21</v>
      </c>
      <c r="E4" s="27" t="s">
        <v>66</v>
      </c>
      <c r="F4" s="32" t="s">
        <v>13</v>
      </c>
      <c r="G4" s="3">
        <v>-4.64E-4</v>
      </c>
      <c r="I4" s="17" t="s">
        <v>36</v>
      </c>
      <c r="J4" s="17">
        <f>F10+(F11/(F9^2))+(F12/(F9^4))</f>
        <v>1.6482259118138614</v>
      </c>
    </row>
    <row r="5" spans="1:11">
      <c r="A5" s="8">
        <f>339.57+(2.11176*(B5))+(0.0014895*(B5^2))</f>
        <v>614.42999999999995</v>
      </c>
      <c r="B5" s="8">
        <v>120</v>
      </c>
      <c r="C5" s="7">
        <f>(($K$2/(A5^4))+($I$2/(A5^2))+$G$2)+(D5-25)*$G$4</f>
        <v>1.6465667477012045</v>
      </c>
      <c r="D5" s="5">
        <v>21.4</v>
      </c>
      <c r="E5" s="34">
        <f>1/(A5^2)</f>
        <v>2.6488366415820969E-6</v>
      </c>
      <c r="F5" s="30"/>
      <c r="I5">
        <v>1</v>
      </c>
      <c r="J5">
        <f>1/(A5^2)</f>
        <v>2.6488366415820969E-6</v>
      </c>
      <c r="K5">
        <f>1/(A5^4)</f>
        <v>7.0163355537879224E-12</v>
      </c>
    </row>
    <row r="6" spans="1:11" ht="16">
      <c r="A6" s="8">
        <f t="shared" ref="A6:A7" si="0">339.57+(2.11176*(B6))+(0.0014895*(B6^2))</f>
        <v>592.32748949999996</v>
      </c>
      <c r="B6" s="8">
        <v>111</v>
      </c>
      <c r="C6" s="7">
        <f t="shared" ref="C6:C7" si="1">(($K$2/(A6^4))+($I$2/(A6^2))+$G$2)+(D6-25)*$G$4</f>
        <v>1.6479800859682574</v>
      </c>
      <c r="D6" s="5">
        <v>25.2</v>
      </c>
      <c r="E6" s="34">
        <f t="shared" ref="E6:E7" si="2">1/(A6^2)</f>
        <v>2.8502058241092264E-6</v>
      </c>
      <c r="F6" s="35" t="s">
        <v>57</v>
      </c>
      <c r="G6" s="49" t="s">
        <v>22</v>
      </c>
      <c r="I6">
        <v>1</v>
      </c>
      <c r="J6">
        <f t="shared" ref="J6:J7" si="3">1/(A6^2)</f>
        <v>2.8502058241092264E-6</v>
      </c>
      <c r="K6">
        <f t="shared" ref="K6:K7" si="4">1/(A6^4)</f>
        <v>8.1236732397861541E-12</v>
      </c>
    </row>
    <row r="7" spans="1:11">
      <c r="A7" s="8">
        <f t="shared" si="0"/>
        <v>578.93918737499996</v>
      </c>
      <c r="B7" s="8">
        <v>105.5</v>
      </c>
      <c r="C7" s="7">
        <f t="shared" si="1"/>
        <v>1.6491779454134605</v>
      </c>
      <c r="D7" s="5">
        <v>27.2</v>
      </c>
      <c r="E7" s="34">
        <f t="shared" si="2"/>
        <v>2.9835553944166871E-6</v>
      </c>
      <c r="F7" s="35">
        <v>109</v>
      </c>
      <c r="G7" s="28">
        <f>339.57+(2.11176*(F7))+(0.0014895*(F7^2))</f>
        <v>587.44858950000003</v>
      </c>
      <c r="I7">
        <v>1</v>
      </c>
      <c r="J7">
        <f t="shared" si="3"/>
        <v>2.9835553944166871E-6</v>
      </c>
      <c r="K7">
        <f t="shared" si="4"/>
        <v>8.9016027915529131E-12</v>
      </c>
    </row>
    <row r="8" spans="1:11">
      <c r="F8" s="8" t="s">
        <v>65</v>
      </c>
      <c r="G8" s="8"/>
    </row>
    <row r="9" spans="1:11" ht="16" customHeight="1">
      <c r="F9" s="8">
        <v>589.29999999999995</v>
      </c>
      <c r="G9" s="6" t="s">
        <v>22</v>
      </c>
    </row>
    <row r="10" spans="1:11" ht="17">
      <c r="F10" s="8">
        <f t="array" ref="F10:F12">MMULT(MMULT(MINVERSE(MMULT(TRANSPOSE(I5:K7),I5:K7)),TRANSPOSE(I5:K7)),C5:C7)</f>
        <v>1.6722791276525868</v>
      </c>
      <c r="G10" s="31" t="s">
        <v>67</v>
      </c>
    </row>
    <row r="11" spans="1:11" ht="17">
      <c r="F11" s="8">
        <v>-25251.052619725466</v>
      </c>
      <c r="G11" s="8" t="s">
        <v>19</v>
      </c>
    </row>
    <row r="12" spans="1:11" ht="17">
      <c r="F12" s="8">
        <v>5868238899.421875</v>
      </c>
      <c r="G12" s="8" t="s">
        <v>20</v>
      </c>
    </row>
    <row r="14" spans="1:11">
      <c r="F14">
        <v>570</v>
      </c>
      <c r="G14">
        <f t="shared" ref="G14:G19" si="5">$F$10+($F$11/(F14^2))+($F$12/(F14^4))</f>
        <v>1.6501511636942003</v>
      </c>
    </row>
    <row r="15" spans="1:11">
      <c r="F15">
        <v>580</v>
      </c>
      <c r="G15">
        <f t="shared" si="5"/>
        <v>1.6490721632189513</v>
      </c>
    </row>
    <row r="16" spans="1:11">
      <c r="F16">
        <v>590</v>
      </c>
      <c r="G16">
        <f t="shared" si="5"/>
        <v>1.6481678338031704</v>
      </c>
    </row>
    <row r="17" spans="6:7">
      <c r="F17">
        <v>600</v>
      </c>
      <c r="G17">
        <f t="shared" si="5"/>
        <v>1.6474169359575304</v>
      </c>
    </row>
    <row r="18" spans="6:7">
      <c r="F18">
        <v>610</v>
      </c>
      <c r="G18">
        <f t="shared" si="5"/>
        <v>1.6468008791274307</v>
      </c>
    </row>
    <row r="19" spans="6:7">
      <c r="F19">
        <v>620</v>
      </c>
      <c r="G19">
        <f t="shared" si="5"/>
        <v>1.6463033666276574</v>
      </c>
    </row>
    <row r="20" spans="6:7">
      <c r="F20">
        <v>630</v>
      </c>
      <c r="G20">
        <f t="shared" ref="G20" si="6">$F$10+($F$11/(F20^2))+($F$12/(F20^4))</f>
        <v>1.64591009210843</v>
      </c>
    </row>
    <row r="21" spans="6:7">
      <c r="F21">
        <v>640</v>
      </c>
      <c r="G21">
        <f>$F$10+($F$11/(F21^2))+($F$12/(F21^4))</f>
        <v>1.6456084794734271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BB132"/>
  <sheetViews>
    <sheetView tabSelected="1" workbookViewId="0">
      <pane ySplit="1" topLeftCell="A2" activePane="bottomLeft" state="frozen"/>
      <selection pane="bottomLeft" activeCell="D22" sqref="D22"/>
    </sheetView>
  </sheetViews>
  <sheetFormatPr baseColWidth="10" defaultColWidth="11" defaultRowHeight="15" x14ac:dyDescent="0"/>
  <cols>
    <col min="1" max="1" width="6.83203125" customWidth="1"/>
    <col min="2" max="2" width="9.5" customWidth="1"/>
    <col min="3" max="3" width="6.5" customWidth="1"/>
    <col min="4" max="4" width="8.5" customWidth="1"/>
    <col min="5" max="5" width="6.6640625" customWidth="1"/>
    <col min="6" max="6" width="8" customWidth="1"/>
    <col min="7" max="7" width="5.6640625" customWidth="1"/>
    <col min="8" max="8" width="5.1640625" customWidth="1"/>
    <col min="9" max="9" width="7.6640625" customWidth="1"/>
    <col min="10" max="10" width="8.1640625" customWidth="1"/>
    <col min="11" max="11" width="8" customWidth="1"/>
    <col min="12" max="12" width="11" customWidth="1"/>
    <col min="13" max="13" width="6.33203125" customWidth="1"/>
    <col min="14" max="14" width="7.33203125" customWidth="1"/>
  </cols>
  <sheetData>
    <row r="1" spans="1:35">
      <c r="A1" s="87" t="s">
        <v>25</v>
      </c>
      <c r="B1" s="84" t="s">
        <v>50</v>
      </c>
      <c r="C1" s="87" t="s">
        <v>49</v>
      </c>
      <c r="D1" s="87" t="s">
        <v>98</v>
      </c>
      <c r="E1" s="87" t="s">
        <v>99</v>
      </c>
      <c r="F1" s="84" t="s">
        <v>54</v>
      </c>
      <c r="H1" s="87"/>
      <c r="I1" s="87" t="s">
        <v>25</v>
      </c>
      <c r="J1" s="87" t="s">
        <v>56</v>
      </c>
      <c r="K1" s="87" t="s">
        <v>55</v>
      </c>
      <c r="L1" s="87"/>
      <c r="M1" s="87"/>
      <c r="U1" t="s">
        <v>33</v>
      </c>
      <c r="V1" t="s">
        <v>34</v>
      </c>
      <c r="W1" t="s">
        <v>35</v>
      </c>
      <c r="X1" t="s">
        <v>33</v>
      </c>
      <c r="Y1" t="s">
        <v>34</v>
      </c>
      <c r="AE1" t="s">
        <v>33</v>
      </c>
      <c r="AF1" t="s">
        <v>34</v>
      </c>
      <c r="AG1" t="s">
        <v>35</v>
      </c>
      <c r="AH1" t="s">
        <v>33</v>
      </c>
      <c r="AI1" t="s">
        <v>34</v>
      </c>
    </row>
    <row r="2" spans="1:35">
      <c r="A2" s="87">
        <v>0</v>
      </c>
      <c r="B2" s="85">
        <v>252.2</v>
      </c>
      <c r="C2" s="87">
        <f t="shared" ref="C2:C20" si="0">IF(D81&lt;0,D81+180,D81)</f>
        <v>69.15875000000014</v>
      </c>
      <c r="D2" s="83">
        <f t="shared" ref="D2:D20" si="1">C2-E2</f>
        <v>69.110954084588201</v>
      </c>
      <c r="E2" s="90">
        <f t="shared" ref="E2:E20" si="2">I61-C61</f>
        <v>4.779591541193895E-2</v>
      </c>
      <c r="F2" s="84">
        <v>183.04124999999985</v>
      </c>
      <c r="H2" s="87"/>
      <c r="I2" s="87"/>
      <c r="J2" s="87"/>
      <c r="K2" s="87"/>
      <c r="L2" s="87"/>
      <c r="M2" s="87"/>
      <c r="Q2" t="s">
        <v>33</v>
      </c>
      <c r="R2" t="s">
        <v>34</v>
      </c>
      <c r="T2">
        <f t="shared" ref="T2:T20" si="3">C2</f>
        <v>69.15875000000014</v>
      </c>
      <c r="U2">
        <f>COS(RADIANS(T2))</f>
        <v>0.35577989649138014</v>
      </c>
      <c r="V2">
        <f t="shared" ref="V2:V20" si="4">(SIN(RADIANS(T2)))*(COS(RADIANS(A2)))</f>
        <v>0.93456977548633724</v>
      </c>
      <c r="W2">
        <f t="shared" ref="W2:W20" si="5">-(SIN(RADIANS(T2)))*(SIN(RADIANS(A2)))</f>
        <v>0</v>
      </c>
      <c r="X2">
        <f>U2/(1+W2)</f>
        <v>0.35577989649138014</v>
      </c>
      <c r="Y2">
        <f>V2/(1+W2)</f>
        <v>0.93456977548633724</v>
      </c>
      <c r="AA2">
        <f>T2+90</f>
        <v>159.15875000000014</v>
      </c>
      <c r="AB2">
        <f>COS(RADIANS(AA2))</f>
        <v>-0.93456977548633724</v>
      </c>
      <c r="AC2">
        <f t="shared" ref="AC2:AC20" si="6">(SIN(RADIANS(AA2)))*(COS(RADIANS(A2)))</f>
        <v>0.3557798964913802</v>
      </c>
      <c r="AD2">
        <f t="shared" ref="AD2:AD20" si="7">(SIN(RADIANS(AA2)))*(SIN(RADIANS(A2)))</f>
        <v>0</v>
      </c>
      <c r="AE2">
        <f>IF(AD2&lt;0,-AB2,AB2)</f>
        <v>-0.93456977548633724</v>
      </c>
      <c r="AF2">
        <f>IF(AD2&lt;0,-AC2,AC2)</f>
        <v>0.3557798964913802</v>
      </c>
      <c r="AG2">
        <f>IF(AD2&lt;0,-AD2,AD2)</f>
        <v>0</v>
      </c>
      <c r="AH2">
        <f>AE2/(1+AG2)</f>
        <v>-0.93456977548633724</v>
      </c>
      <c r="AI2">
        <f>AF2/(1+AG2)</f>
        <v>0.3557798964913802</v>
      </c>
    </row>
    <row r="3" spans="1:35">
      <c r="A3" s="87">
        <v>10</v>
      </c>
      <c r="B3" s="86">
        <v>246.8</v>
      </c>
      <c r="C3" s="87">
        <f t="shared" si="0"/>
        <v>63.758750000000163</v>
      </c>
      <c r="D3" s="83">
        <f>C3-E3</f>
        <v>63.969719821675682</v>
      </c>
      <c r="E3" s="90">
        <f>I62-C62</f>
        <v>-0.21096982167551914</v>
      </c>
      <c r="H3" s="92" t="s">
        <v>47</v>
      </c>
      <c r="I3" s="93">
        <f>(DEGREES(ACOS(J113/(SIN(RADIANS(B120))))))</f>
        <v>138.45044113653202</v>
      </c>
      <c r="J3" s="93">
        <f>(IF(J103&gt;360,J103-360,J103))</f>
        <v>278.94789870764811</v>
      </c>
      <c r="K3" s="93">
        <f>(IF(K103&lt;0,K103+360,K103))</f>
        <v>188.94789870764811</v>
      </c>
      <c r="L3" s="82" t="s">
        <v>28</v>
      </c>
      <c r="M3" s="82">
        <f>(IF(E110&gt;90,180-E110,E110))</f>
        <v>81.854292206992412</v>
      </c>
      <c r="Q3">
        <f>(COS(RADIANS(B120)))/(1+((SIN(RADIANS(B120))*(SIN(RADIANS(I3))))))</f>
        <v>-6.2002226500531395E-2</v>
      </c>
      <c r="R3">
        <f>((SIN(RADIANS(B120)))*(COS(RADIANS(I3))))/(1+((SIN(RADIANS(B120)))*(SIN(RADIANS(I3)))))</f>
        <v>-0.44850774343218552</v>
      </c>
      <c r="T3">
        <f t="shared" si="3"/>
        <v>63.758750000000163</v>
      </c>
      <c r="U3">
        <f t="shared" ref="U3:U20" si="8">COS(RADIANS(T3))</f>
        <v>0.44215171796672037</v>
      </c>
      <c r="V3">
        <f t="shared" si="4"/>
        <v>0.8833137375675959</v>
      </c>
      <c r="W3">
        <f t="shared" si="5"/>
        <v>-0.15575204436360357</v>
      </c>
      <c r="X3">
        <f t="shared" ref="X3:X20" si="9">U3/(1+W3)</f>
        <v>0.52372258056985777</v>
      </c>
      <c r="Y3">
        <f t="shared" ref="Y3:Y20" si="10">V3/(1+W3)</f>
        <v>1.0462728771451411</v>
      </c>
      <c r="AA3">
        <f t="shared" ref="AA3:AA20" si="11">T3+90</f>
        <v>153.75875000000016</v>
      </c>
      <c r="AB3">
        <f t="shared" ref="AB3:AB20" si="12">COS(RADIANS(AA3))</f>
        <v>-0.89694027577039814</v>
      </c>
      <c r="AC3">
        <f t="shared" si="6"/>
        <v>0.43543443986129327</v>
      </c>
      <c r="AD3">
        <f t="shared" si="7"/>
        <v>7.6778840077223506E-2</v>
      </c>
      <c r="AE3">
        <f t="shared" ref="AE3:AE20" si="13">IF(AD3&lt;0,-AB3,AB3)</f>
        <v>-0.89694027577039814</v>
      </c>
      <c r="AF3">
        <f t="shared" ref="AF3:AF20" si="14">IF(AD3&lt;0,-AC3,AC3)</f>
        <v>0.43543443986129327</v>
      </c>
      <c r="AG3">
        <f t="shared" ref="AG3:AG20" si="15">IF(AD3&lt;0,-AD3,AD3)</f>
        <v>7.6778840077223506E-2</v>
      </c>
      <c r="AH3">
        <f t="shared" ref="AH3:AH20" si="16">AE3/(1+AG3)</f>
        <v>-0.83298467836354595</v>
      </c>
      <c r="AI3">
        <f t="shared" ref="AI3:AI20" si="17">AF3/(1+AG3)</f>
        <v>0.40438614101115239</v>
      </c>
    </row>
    <row r="4" spans="1:35">
      <c r="A4" s="87">
        <v>20</v>
      </c>
      <c r="B4" s="86">
        <v>241.1</v>
      </c>
      <c r="C4" s="87">
        <f t="shared" si="0"/>
        <v>58.058750000000146</v>
      </c>
      <c r="D4" s="83">
        <f t="shared" si="1"/>
        <v>58.45984307581675</v>
      </c>
      <c r="E4" s="90">
        <f t="shared" si="2"/>
        <v>-0.40109307581660403</v>
      </c>
      <c r="F4" s="20" t="s">
        <v>143</v>
      </c>
      <c r="H4" s="87"/>
      <c r="I4" s="83"/>
      <c r="J4" s="83"/>
      <c r="K4" s="83"/>
      <c r="L4" s="83"/>
      <c r="M4" s="83"/>
      <c r="T4">
        <f t="shared" si="3"/>
        <v>58.058750000000146</v>
      </c>
      <c r="U4">
        <f t="shared" si="8"/>
        <v>0.52904941345521705</v>
      </c>
      <c r="V4">
        <f t="shared" si="4"/>
        <v>0.7974147189490618</v>
      </c>
      <c r="W4">
        <f t="shared" si="5"/>
        <v>-0.2902352220632079</v>
      </c>
      <c r="X4">
        <f t="shared" si="9"/>
        <v>0.74538696466892218</v>
      </c>
      <c r="Y4">
        <f t="shared" si="10"/>
        <v>1.1234915337262275</v>
      </c>
      <c r="AA4">
        <f t="shared" si="11"/>
        <v>148.05875000000015</v>
      </c>
      <c r="AB4">
        <f t="shared" si="12"/>
        <v>-0.84859101935071812</v>
      </c>
      <c r="AC4">
        <f t="shared" si="6"/>
        <v>0.49714382985498057</v>
      </c>
      <c r="AD4">
        <f t="shared" si="7"/>
        <v>0.18094555621631431</v>
      </c>
      <c r="AE4">
        <f t="shared" si="13"/>
        <v>-0.84859101935071812</v>
      </c>
      <c r="AF4">
        <f t="shared" si="14"/>
        <v>0.49714382985498057</v>
      </c>
      <c r="AG4">
        <f t="shared" si="15"/>
        <v>0.18094555621631431</v>
      </c>
      <c r="AH4">
        <f t="shared" si="16"/>
        <v>-0.71856912868156086</v>
      </c>
      <c r="AI4">
        <f t="shared" si="17"/>
        <v>0.42097099839877677</v>
      </c>
    </row>
    <row r="5" spans="1:35">
      <c r="A5" s="87">
        <v>30</v>
      </c>
      <c r="B5" s="86">
        <v>236</v>
      </c>
      <c r="C5" s="87">
        <f t="shared" si="0"/>
        <v>52.958750000000151</v>
      </c>
      <c r="D5" s="83">
        <f t="shared" si="1"/>
        <v>53.245006883932774</v>
      </c>
      <c r="E5" s="90">
        <f t="shared" si="2"/>
        <v>-0.28625688393262294</v>
      </c>
      <c r="H5" s="94" t="s">
        <v>48</v>
      </c>
      <c r="I5" s="95">
        <f>(DEGREES(ACOS(J114/(SIN(RADIANS(B122))))))</f>
        <v>41.504923034319219</v>
      </c>
      <c r="J5" s="95">
        <f>IF(J104&gt;360,J104-360,J104)</f>
        <v>322.49276404090722</v>
      </c>
      <c r="K5" s="95">
        <f>(IF(K104&lt;0,K104+360,K104))</f>
        <v>232.49276404090722</v>
      </c>
      <c r="L5" s="83"/>
      <c r="M5" s="83"/>
      <c r="Q5">
        <f>(COS(RADIANS(B122)))/(1+((SIN(RADIANS(B122))*(SIN(RADIANS(I5))))))</f>
        <v>-0.53106881228549163</v>
      </c>
      <c r="R5">
        <f>((SIN(RADIANS(B122)))*(COS(RADIANS(I5))))/(1+((SIN(RADIANS(B122)))*(SIN(RADIANS(I5)))))</f>
        <v>0.34026471904614014</v>
      </c>
      <c r="T5">
        <f t="shared" si="3"/>
        <v>52.958750000000151</v>
      </c>
      <c r="U5">
        <f t="shared" si="8"/>
        <v>0.60238984342523594</v>
      </c>
      <c r="V5">
        <f t="shared" si="4"/>
        <v>0.69126323307665494</v>
      </c>
      <c r="W5">
        <f t="shared" si="5"/>
        <v>-0.39910101369769768</v>
      </c>
      <c r="X5">
        <f t="shared" si="9"/>
        <v>1.0024810444965264</v>
      </c>
      <c r="Y5">
        <f t="shared" si="10"/>
        <v>1.1503817593875785</v>
      </c>
      <c r="AA5">
        <f t="shared" si="11"/>
        <v>142.95875000000015</v>
      </c>
      <c r="AB5">
        <f t="shared" si="12"/>
        <v>-0.79820202739539547</v>
      </c>
      <c r="AC5">
        <f t="shared" si="6"/>
        <v>0.52168490738798479</v>
      </c>
      <c r="AD5">
        <f t="shared" si="7"/>
        <v>0.30119492171261791</v>
      </c>
      <c r="AE5">
        <f t="shared" si="13"/>
        <v>-0.79820202739539547</v>
      </c>
      <c r="AF5">
        <f t="shared" si="14"/>
        <v>0.52168490738798479</v>
      </c>
      <c r="AG5">
        <f t="shared" si="15"/>
        <v>0.30119492171261791</v>
      </c>
      <c r="AH5">
        <f t="shared" si="16"/>
        <v>-0.61343770566273881</v>
      </c>
      <c r="AI5">
        <f t="shared" si="17"/>
        <v>0.40092756179938749</v>
      </c>
    </row>
    <row r="6" spans="1:35">
      <c r="A6" s="87">
        <v>40</v>
      </c>
      <c r="B6" s="86">
        <v>232.4</v>
      </c>
      <c r="C6" s="87">
        <f t="shared" si="0"/>
        <v>49.358750000000157</v>
      </c>
      <c r="D6" s="83">
        <f t="shared" si="1"/>
        <v>49.037417691159398</v>
      </c>
      <c r="E6" s="90">
        <f t="shared" si="2"/>
        <v>0.32133230884075914</v>
      </c>
      <c r="H6" s="87"/>
      <c r="I6" s="83"/>
      <c r="J6" s="83"/>
      <c r="K6" s="83"/>
      <c r="L6" s="82" t="s">
        <v>126</v>
      </c>
      <c r="M6" s="82" t="str">
        <f>IF(((EXCELIBR!B1610+EXCELIBR!B1611+EXCELIBR!B1612+EXCELIBR!B1613+EXCELIBR!B1614+EXCELIBR!B1615)-(EXCELIBR!B1515+EXCELIBR!B1516+EXCELIBR!B1517+EXCELIBR!B1518+EXCELIBR!B1519+EXCELIBR!B1520))&gt;0.00001,"NO","YES")</f>
        <v>YES</v>
      </c>
      <c r="T6">
        <f t="shared" si="3"/>
        <v>49.358750000000157</v>
      </c>
      <c r="U6">
        <f t="shared" si="8"/>
        <v>0.65132068466161508</v>
      </c>
      <c r="V6">
        <f t="shared" si="4"/>
        <v>0.58127650504121098</v>
      </c>
      <c r="W6">
        <f t="shared" si="5"/>
        <v>-0.48774890099209844</v>
      </c>
      <c r="X6">
        <f t="shared" si="9"/>
        <v>1.2714871396529075</v>
      </c>
      <c r="Y6">
        <f t="shared" si="10"/>
        <v>1.1347491614307785</v>
      </c>
      <c r="AA6">
        <f t="shared" si="11"/>
        <v>139.35875000000016</v>
      </c>
      <c r="AB6">
        <f t="shared" si="12"/>
        <v>-0.75880258679838786</v>
      </c>
      <c r="AC6">
        <f t="shared" si="6"/>
        <v>0.4989405911734785</v>
      </c>
      <c r="AD6">
        <f t="shared" si="7"/>
        <v>0.41866086603303981</v>
      </c>
      <c r="AE6">
        <f t="shared" si="13"/>
        <v>-0.75880258679838786</v>
      </c>
      <c r="AF6">
        <f t="shared" si="14"/>
        <v>0.4989405911734785</v>
      </c>
      <c r="AG6">
        <f t="shared" si="15"/>
        <v>0.41866086603303981</v>
      </c>
      <c r="AH6">
        <f t="shared" si="16"/>
        <v>-0.53487243143613705</v>
      </c>
      <c r="AI6">
        <f t="shared" si="17"/>
        <v>0.35169828330336028</v>
      </c>
    </row>
    <row r="7" spans="1:35">
      <c r="A7" s="87">
        <v>50</v>
      </c>
      <c r="B7" s="86">
        <v>231.6</v>
      </c>
      <c r="C7" s="87">
        <f t="shared" si="0"/>
        <v>48.558750000000146</v>
      </c>
      <c r="D7" s="83">
        <f t="shared" si="1"/>
        <v>47.696266631886886</v>
      </c>
      <c r="E7" s="90">
        <f t="shared" si="2"/>
        <v>0.86248336811325998</v>
      </c>
      <c r="H7" s="96" t="s">
        <v>51</v>
      </c>
      <c r="I7" s="97">
        <f>((DEGREES(ACOS(J18/(SIN(RADIANS(B124)))))))</f>
        <v>53.418806339900691</v>
      </c>
      <c r="J7" s="97">
        <f>(IF(J105&gt;360,J105-360,J105))</f>
        <v>233.10801096952983</v>
      </c>
      <c r="K7" s="97">
        <f>(IF(K105&lt;0,K105+360,K105))</f>
        <v>143.10801096952983</v>
      </c>
      <c r="L7" s="83"/>
      <c r="M7" s="83"/>
      <c r="Q7">
        <f>(COS(RADIANS(B124)))/(1+((SIN(RADIANS(B124))*(SIN(RADIANS(I7))))))</f>
        <v>0.39727473831509458</v>
      </c>
      <c r="R7">
        <f>((SIN(RADIANS(B124)))*(COS(RADIANS(I7))))/(1+((SIN(RADIANS(B124)))*(SIN(RADIANS(I7)))))</f>
        <v>0.28282865358997883</v>
      </c>
      <c r="T7">
        <f t="shared" si="3"/>
        <v>48.558750000000146</v>
      </c>
      <c r="U7">
        <f t="shared" si="8"/>
        <v>0.66185173509130624</v>
      </c>
      <c r="V7">
        <f t="shared" si="4"/>
        <v>0.48185593867226745</v>
      </c>
      <c r="W7">
        <f t="shared" si="5"/>
        <v>-0.57425354602553003</v>
      </c>
      <c r="X7">
        <f t="shared" si="9"/>
        <v>1.5545678159212439</v>
      </c>
      <c r="Y7">
        <f t="shared" si="10"/>
        <v>1.1317908444662279</v>
      </c>
      <c r="AA7">
        <f t="shared" si="11"/>
        <v>138.55875000000015</v>
      </c>
      <c r="AB7">
        <f t="shared" si="12"/>
        <v>-0.74963476490663605</v>
      </c>
      <c r="AC7">
        <f t="shared" si="6"/>
        <v>0.42543009476622934</v>
      </c>
      <c r="AD7">
        <f t="shared" si="7"/>
        <v>0.50700784383534891</v>
      </c>
      <c r="AE7">
        <f t="shared" si="13"/>
        <v>-0.74963476490663605</v>
      </c>
      <c r="AF7">
        <f t="shared" si="14"/>
        <v>0.42543009476622934</v>
      </c>
      <c r="AG7">
        <f t="shared" si="15"/>
        <v>0.50700784383534891</v>
      </c>
      <c r="AH7">
        <f t="shared" si="16"/>
        <v>-0.49743255681988263</v>
      </c>
      <c r="AI7">
        <f t="shared" si="17"/>
        <v>0.28230118144807115</v>
      </c>
    </row>
    <row r="8" spans="1:35">
      <c r="A8" s="87">
        <v>60</v>
      </c>
      <c r="B8" s="86">
        <v>235.3</v>
      </c>
      <c r="C8" s="87">
        <f t="shared" si="0"/>
        <v>52.258750000000163</v>
      </c>
      <c r="D8" s="83">
        <f t="shared" si="1"/>
        <v>52.031987333158071</v>
      </c>
      <c r="E8" s="90">
        <f t="shared" si="2"/>
        <v>0.22676266684209168</v>
      </c>
      <c r="H8" s="87"/>
      <c r="I8" s="83"/>
      <c r="J8" s="83"/>
      <c r="K8" s="83"/>
      <c r="L8" s="81"/>
      <c r="M8" s="98"/>
      <c r="T8">
        <f t="shared" si="3"/>
        <v>52.258750000000163</v>
      </c>
      <c r="U8">
        <f t="shared" si="8"/>
        <v>0.6120965217020663</v>
      </c>
      <c r="V8">
        <f t="shared" si="4"/>
        <v>0.39539153004339644</v>
      </c>
      <c r="W8">
        <f t="shared" si="5"/>
        <v>-0.68483821891755858</v>
      </c>
      <c r="X8">
        <f t="shared" si="9"/>
        <v>1.942166082447514</v>
      </c>
      <c r="Y8">
        <f t="shared" si="10"/>
        <v>1.2545668725611376</v>
      </c>
      <c r="AA8">
        <f t="shared" si="11"/>
        <v>142.25875000000016</v>
      </c>
      <c r="AB8">
        <f t="shared" si="12"/>
        <v>-0.79078306008679278</v>
      </c>
      <c r="AC8">
        <f t="shared" si="6"/>
        <v>0.30604826085103309</v>
      </c>
      <c r="AD8">
        <f t="shared" si="7"/>
        <v>0.53009113736208213</v>
      </c>
      <c r="AE8">
        <f t="shared" si="13"/>
        <v>-0.79078306008679278</v>
      </c>
      <c r="AF8">
        <f t="shared" si="14"/>
        <v>0.30604826085103309</v>
      </c>
      <c r="AG8">
        <f t="shared" si="15"/>
        <v>0.53009113736208213</v>
      </c>
      <c r="AH8">
        <f t="shared" si="16"/>
        <v>-0.5168208878394811</v>
      </c>
      <c r="AI8">
        <f t="shared" si="17"/>
        <v>0.2000196284900182</v>
      </c>
    </row>
    <row r="9" spans="1:35">
      <c r="A9" s="87">
        <v>70</v>
      </c>
      <c r="B9" s="86">
        <v>242.5</v>
      </c>
      <c r="C9" s="87">
        <f t="shared" si="0"/>
        <v>59.458750000000151</v>
      </c>
      <c r="D9" s="83">
        <f t="shared" si="1"/>
        <v>59.745357158561106</v>
      </c>
      <c r="E9" s="90">
        <f t="shared" si="2"/>
        <v>-0.28660715856095464</v>
      </c>
      <c r="H9" s="99" t="s">
        <v>52</v>
      </c>
      <c r="I9" s="100">
        <f>(DEGREES(ACOS(J20/(SIN(RADIANS(B126))))))</f>
        <v>166.21462264650955</v>
      </c>
      <c r="J9" s="100">
        <f>(IF(J106&gt;360,J106-360,J106))</f>
        <v>248.20480288013434</v>
      </c>
      <c r="K9" s="100">
        <f>(IF(K106&lt;0,K106+360,K106))</f>
        <v>158.20480288013434</v>
      </c>
      <c r="L9" s="83"/>
      <c r="M9" s="81"/>
      <c r="Q9">
        <f>(COS(RADIANS(B126)))/(1+((SIN(RADIANS(B126))*(SIN(RADIANS(I9))))))</f>
        <v>0.34534890145669805</v>
      </c>
      <c r="R9">
        <f>((SIN(RADIANS(B126)))*(COS(RADIANS(I9))))/(1+((SIN(RADIANS(B126)))*(SIN(RADIANS(I9)))))</f>
        <v>-0.72466363997840655</v>
      </c>
      <c r="T9">
        <f t="shared" si="3"/>
        <v>59.458750000000151</v>
      </c>
      <c r="U9">
        <f t="shared" si="8"/>
        <v>0.50815855983552327</v>
      </c>
      <c r="V9">
        <f t="shared" si="4"/>
        <v>0.29456947794896948</v>
      </c>
      <c r="W9">
        <f t="shared" si="5"/>
        <v>-0.80932298912532974</v>
      </c>
      <c r="X9">
        <f t="shared" si="9"/>
        <v>2.6650226868173945</v>
      </c>
      <c r="Y9">
        <f t="shared" si="10"/>
        <v>1.5448610013222124</v>
      </c>
      <c r="AA9">
        <f t="shared" si="11"/>
        <v>149.45875000000015</v>
      </c>
      <c r="AB9">
        <f t="shared" si="12"/>
        <v>-0.86126353578094028</v>
      </c>
      <c r="AC9">
        <f t="shared" si="6"/>
        <v>0.17380046346711109</v>
      </c>
      <c r="AD9">
        <f t="shared" si="7"/>
        <v>0.47751284886663559</v>
      </c>
      <c r="AE9">
        <f t="shared" si="13"/>
        <v>-0.86126353578094028</v>
      </c>
      <c r="AF9">
        <f t="shared" si="14"/>
        <v>0.17380046346711109</v>
      </c>
      <c r="AG9">
        <f t="shared" si="15"/>
        <v>0.47751284886663559</v>
      </c>
      <c r="AH9">
        <f t="shared" si="16"/>
        <v>-0.58291441353054541</v>
      </c>
      <c r="AI9">
        <f t="shared" si="17"/>
        <v>0.11763042439896833</v>
      </c>
    </row>
    <row r="10" spans="1:35">
      <c r="A10" s="87">
        <v>80</v>
      </c>
      <c r="B10" s="86">
        <v>252</v>
      </c>
      <c r="C10" s="87">
        <f t="shared" si="0"/>
        <v>68.958750000000151</v>
      </c>
      <c r="D10" s="83">
        <f t="shared" si="1"/>
        <v>69.666266831030612</v>
      </c>
      <c r="E10" s="90">
        <f t="shared" si="2"/>
        <v>-0.70751683103046048</v>
      </c>
      <c r="H10" s="87"/>
      <c r="I10" s="83"/>
      <c r="J10" s="83"/>
      <c r="K10" s="83"/>
      <c r="L10" s="83"/>
      <c r="M10" s="83"/>
      <c r="T10">
        <f t="shared" si="3"/>
        <v>68.958750000000151</v>
      </c>
      <c r="U10">
        <f t="shared" si="8"/>
        <v>0.35903998626792588</v>
      </c>
      <c r="V10">
        <f t="shared" si="4"/>
        <v>0.16206969541504687</v>
      </c>
      <c r="W10">
        <f t="shared" si="5"/>
        <v>-0.91914291711833451</v>
      </c>
      <c r="X10">
        <f t="shared" si="9"/>
        <v>4.4404271521071523</v>
      </c>
      <c r="Y10">
        <f t="shared" si="10"/>
        <v>2.0043970130883428</v>
      </c>
      <c r="AA10">
        <f t="shared" si="11"/>
        <v>158.95875000000015</v>
      </c>
      <c r="AB10">
        <f t="shared" si="12"/>
        <v>-0.93332217816825047</v>
      </c>
      <c r="AC10">
        <f t="shared" si="6"/>
        <v>6.2346639324985062E-2</v>
      </c>
      <c r="AD10">
        <f t="shared" si="7"/>
        <v>0.35358536211805014</v>
      </c>
      <c r="AE10">
        <f t="shared" si="13"/>
        <v>-0.93332217816825047</v>
      </c>
      <c r="AF10">
        <f t="shared" si="14"/>
        <v>6.2346639324985062E-2</v>
      </c>
      <c r="AG10">
        <f t="shared" si="15"/>
        <v>0.35358536211805014</v>
      </c>
      <c r="AH10">
        <f t="shared" si="16"/>
        <v>-0.68951852191118246</v>
      </c>
      <c r="AI10">
        <f t="shared" si="17"/>
        <v>4.6060367576247201E-2</v>
      </c>
    </row>
    <row r="11" spans="1:35">
      <c r="A11" s="87">
        <v>90</v>
      </c>
      <c r="B11" s="86">
        <v>260.39999999999998</v>
      </c>
      <c r="C11" s="87">
        <f t="shared" si="0"/>
        <v>77.358750000000128</v>
      </c>
      <c r="D11" s="83">
        <f t="shared" si="1"/>
        <v>77.897903218167031</v>
      </c>
      <c r="E11" s="90">
        <f t="shared" si="2"/>
        <v>-0.53915321816690209</v>
      </c>
      <c r="H11" s="101" t="s">
        <v>53</v>
      </c>
      <c r="I11" s="102">
        <f>(DEGREES(ACOS(J22/(SIN(RADIANS(B128))))))</f>
        <v>107.3227248309306</v>
      </c>
      <c r="J11" s="102">
        <f>(IF(J107&gt;360,J107-360,J107))</f>
        <v>308.17816616904236</v>
      </c>
      <c r="K11" s="103">
        <f>(IF(K107&lt;0,K107+360,K107))</f>
        <v>218.17816616904236</v>
      </c>
      <c r="L11" s="83"/>
      <c r="M11" s="104"/>
      <c r="Q11">
        <f>(COS(RADIANS(B128)))/(1+((SIN(RADIANS(B128))*(SIN(RADIANS(I11))))))</f>
        <v>-0.32320801590745185</v>
      </c>
      <c r="R11">
        <f>((SIN(RADIANS(B128)))*(COS(RADIANS(I11))))/(1+((SIN(RADIANS(B128)))*(SIN(RADIANS(I11)))))</f>
        <v>-0.13674307777549644</v>
      </c>
      <c r="T11">
        <f t="shared" si="3"/>
        <v>77.358750000000128</v>
      </c>
      <c r="U11">
        <f t="shared" si="8"/>
        <v>0.21884579443098603</v>
      </c>
      <c r="V11">
        <f t="shared" si="4"/>
        <v>5.9772509565814705E-17</v>
      </c>
      <c r="W11">
        <f t="shared" si="5"/>
        <v>-0.97575945717162826</v>
      </c>
      <c r="X11">
        <f t="shared" si="9"/>
        <v>9.0280896752379434</v>
      </c>
      <c r="Y11">
        <f t="shared" si="10"/>
        <v>2.4658073867824227E-15</v>
      </c>
      <c r="AA11">
        <f t="shared" si="11"/>
        <v>167.35875000000013</v>
      </c>
      <c r="AB11">
        <f t="shared" si="12"/>
        <v>-0.97575945717162826</v>
      </c>
      <c r="AC11">
        <f t="shared" si="6"/>
        <v>1.3405929345518591E-17</v>
      </c>
      <c r="AD11">
        <f t="shared" si="7"/>
        <v>0.21884579443098587</v>
      </c>
      <c r="AE11">
        <f t="shared" si="13"/>
        <v>-0.97575945717162826</v>
      </c>
      <c r="AF11">
        <f t="shared" si="14"/>
        <v>1.3405929345518591E-17</v>
      </c>
      <c r="AG11">
        <f t="shared" si="15"/>
        <v>0.21884579443098587</v>
      </c>
      <c r="AH11">
        <f t="shared" si="16"/>
        <v>-0.80056021986535086</v>
      </c>
      <c r="AI11">
        <f t="shared" si="17"/>
        <v>1.0998872381372171E-17</v>
      </c>
    </row>
    <row r="12" spans="1:35">
      <c r="A12" s="87">
        <v>100</v>
      </c>
      <c r="B12" s="86">
        <v>265.89999999999998</v>
      </c>
      <c r="C12" s="87">
        <f t="shared" si="0"/>
        <v>82.858750000000128</v>
      </c>
      <c r="D12" s="83">
        <f t="shared" si="1"/>
        <v>82.504177015139376</v>
      </c>
      <c r="E12" s="90">
        <f t="shared" si="2"/>
        <v>0.35457298486075217</v>
      </c>
      <c r="H12" s="87"/>
      <c r="I12" s="83"/>
      <c r="J12" s="87"/>
      <c r="K12" s="87"/>
      <c r="L12" s="87"/>
      <c r="M12" s="87"/>
      <c r="T12">
        <f t="shared" si="3"/>
        <v>82.858750000000128</v>
      </c>
      <c r="U12">
        <f t="shared" si="8"/>
        <v>0.1243158723539086</v>
      </c>
      <c r="V12">
        <f t="shared" si="4"/>
        <v>-0.17230113562382035</v>
      </c>
      <c r="W12">
        <f t="shared" si="5"/>
        <v>-0.97716829796285787</v>
      </c>
      <c r="X12">
        <f t="shared" si="9"/>
        <v>5.4448797619938345</v>
      </c>
      <c r="Y12">
        <f t="shared" si="10"/>
        <v>-7.5465742914621297</v>
      </c>
      <c r="AA12">
        <f t="shared" si="11"/>
        <v>172.85875000000013</v>
      </c>
      <c r="AB12">
        <f t="shared" si="12"/>
        <v>-0.99224269404258492</v>
      </c>
      <c r="AC12">
        <f t="shared" si="6"/>
        <v>-2.1587224689330959E-2</v>
      </c>
      <c r="AD12">
        <f t="shared" si="7"/>
        <v>0.12242723491660526</v>
      </c>
      <c r="AE12">
        <f t="shared" si="13"/>
        <v>-0.99224269404258492</v>
      </c>
      <c r="AF12">
        <f t="shared" si="14"/>
        <v>-2.1587224689330959E-2</v>
      </c>
      <c r="AG12">
        <f t="shared" si="15"/>
        <v>0.12242723491660526</v>
      </c>
      <c r="AH12">
        <f t="shared" si="16"/>
        <v>-0.88401516211989195</v>
      </c>
      <c r="AI12">
        <f t="shared" si="17"/>
        <v>-1.9232627307849366E-2</v>
      </c>
    </row>
    <row r="13" spans="1:35">
      <c r="A13" s="87">
        <v>110</v>
      </c>
      <c r="B13" s="86">
        <v>270.5</v>
      </c>
      <c r="C13" s="87">
        <f t="shared" si="0"/>
        <v>87.458750000000151</v>
      </c>
      <c r="D13" s="83">
        <f t="shared" si="1"/>
        <v>87.219885362097415</v>
      </c>
      <c r="E13" s="90">
        <f t="shared" si="2"/>
        <v>0.23886463790273638</v>
      </c>
      <c r="H13" s="30" t="s">
        <v>117</v>
      </c>
      <c r="I13" s="87"/>
      <c r="J13" s="87"/>
      <c r="K13" s="87"/>
      <c r="L13" s="83"/>
      <c r="M13" s="87"/>
      <c r="Q13">
        <f>(COS(RADIANS(I32)))/(1+((SIN(RADIANS(I32))*(SIN(RADIANS(H32))))))</f>
        <v>-0.4714391412548653</v>
      </c>
      <c r="R13">
        <f>((SIN(RADIANS(I32)))*(COS(RADIANS(H32))))/(1+((SIN(RADIANS(I32)))*(SIN(RADIANS(H32)))))</f>
        <v>0.15426162835685281</v>
      </c>
      <c r="T13">
        <f t="shared" si="3"/>
        <v>87.458750000000151</v>
      </c>
      <c r="U13">
        <f t="shared" si="8"/>
        <v>4.4338639083854291E-2</v>
      </c>
      <c r="V13">
        <f t="shared" si="4"/>
        <v>-0.34168378668157001</v>
      </c>
      <c r="W13">
        <f t="shared" si="5"/>
        <v>-0.93876848850136374</v>
      </c>
      <c r="X13">
        <f t="shared" si="9"/>
        <v>0.72411472457023696</v>
      </c>
      <c r="Y13">
        <f t="shared" si="10"/>
        <v>-5.580195202092634</v>
      </c>
      <c r="AA13">
        <f t="shared" si="11"/>
        <v>177.45875000000015</v>
      </c>
      <c r="AB13">
        <f t="shared" si="12"/>
        <v>-0.99901655896396013</v>
      </c>
      <c r="AC13">
        <f t="shared" si="6"/>
        <v>-1.5164707694324962E-2</v>
      </c>
      <c r="AD13">
        <f t="shared" si="7"/>
        <v>4.166469196278761E-2</v>
      </c>
      <c r="AE13">
        <f t="shared" si="13"/>
        <v>-0.99901655896396013</v>
      </c>
      <c r="AF13">
        <f t="shared" si="14"/>
        <v>-1.5164707694324962E-2</v>
      </c>
      <c r="AG13">
        <f t="shared" si="15"/>
        <v>4.166469196278761E-2</v>
      </c>
      <c r="AH13">
        <f t="shared" si="16"/>
        <v>-0.95905771470619161</v>
      </c>
      <c r="AI13">
        <f t="shared" si="17"/>
        <v>-1.4558146984660111E-2</v>
      </c>
    </row>
    <row r="14" spans="1:35">
      <c r="A14" s="87">
        <v>120</v>
      </c>
      <c r="B14" s="86">
        <v>273.60000000000002</v>
      </c>
      <c r="C14" s="87">
        <f t="shared" si="0"/>
        <v>90.558750000000174</v>
      </c>
      <c r="D14" s="83">
        <f t="shared" si="1"/>
        <v>91.013719773069639</v>
      </c>
      <c r="E14" s="90">
        <f t="shared" si="2"/>
        <v>-0.45496977306946462</v>
      </c>
      <c r="F14" t="s">
        <v>144</v>
      </c>
      <c r="H14" s="105" t="s">
        <v>47</v>
      </c>
      <c r="I14" s="105">
        <f>I113</f>
        <v>-0.10290796323951951</v>
      </c>
      <c r="J14" s="105">
        <f>J113</f>
        <v>-0.74440904752611714</v>
      </c>
      <c r="K14" s="105">
        <f>K113</f>
        <v>0.65974625505807338</v>
      </c>
      <c r="L14" s="87"/>
      <c r="M14" s="87"/>
      <c r="T14">
        <f t="shared" si="3"/>
        <v>90.558750000000174</v>
      </c>
      <c r="U14">
        <f t="shared" si="8"/>
        <v>-9.7518726233186484E-3</v>
      </c>
      <c r="V14">
        <f t="shared" si="4"/>
        <v>-0.49997622467981856</v>
      </c>
      <c r="W14">
        <f t="shared" si="5"/>
        <v>-0.86598422372191863</v>
      </c>
      <c r="X14">
        <f t="shared" si="9"/>
        <v>-7.2766601769955891E-2</v>
      </c>
      <c r="Y14">
        <f t="shared" si="10"/>
        <v>-3.7307266246204702</v>
      </c>
      <c r="AA14">
        <f t="shared" si="11"/>
        <v>180.55875000000017</v>
      </c>
      <c r="AB14">
        <f t="shared" si="12"/>
        <v>-0.99995244935963756</v>
      </c>
      <c r="AC14">
        <f t="shared" si="6"/>
        <v>4.8759363116594023E-3</v>
      </c>
      <c r="AD14">
        <f t="shared" si="7"/>
        <v>-8.4453694262640842E-3</v>
      </c>
      <c r="AE14">
        <f t="shared" si="13"/>
        <v>0.99995244935963756</v>
      </c>
      <c r="AF14">
        <f t="shared" si="14"/>
        <v>-4.8759363116594023E-3</v>
      </c>
      <c r="AG14">
        <f t="shared" si="15"/>
        <v>8.4453694262640842E-3</v>
      </c>
      <c r="AH14">
        <f t="shared" si="16"/>
        <v>0.99157820510251504</v>
      </c>
      <c r="AI14">
        <f t="shared" si="17"/>
        <v>-4.8351020883099245E-3</v>
      </c>
    </row>
    <row r="15" spans="1:35">
      <c r="A15" s="87">
        <v>130</v>
      </c>
      <c r="B15" s="86">
        <v>276.39999999999998</v>
      </c>
      <c r="C15" s="87">
        <f t="shared" si="0"/>
        <v>93.358750000000128</v>
      </c>
      <c r="D15" s="83">
        <f t="shared" si="1"/>
        <v>93.746478824122491</v>
      </c>
      <c r="E15" s="90">
        <f t="shared" si="2"/>
        <v>-0.38772882412236243</v>
      </c>
      <c r="H15" s="105"/>
      <c r="I15" s="105"/>
      <c r="J15" s="105"/>
      <c r="K15" s="105"/>
      <c r="L15" s="87"/>
      <c r="M15" s="87"/>
      <c r="Q15">
        <f>(COS(RADIANS(I37)))/(1+((SIN(RADIANS(I37))*(SIN(RADIANS(H37))))))</f>
        <v>0.24812810452895706</v>
      </c>
      <c r="R15">
        <f>((SIN(RADIANS(I37)))*(COS(RADIANS(H37))))/(1+((SIN(RADIANS(I37)))*(SIN(RADIANS(H37)))))</f>
        <v>-0.66290188577810094</v>
      </c>
      <c r="T15">
        <f t="shared" si="3"/>
        <v>93.358750000000128</v>
      </c>
      <c r="U15">
        <f t="shared" si="8"/>
        <v>-5.8587677184519682E-2</v>
      </c>
      <c r="V15">
        <f t="shared" si="4"/>
        <v>-0.64168347202851672</v>
      </c>
      <c r="W15">
        <f t="shared" si="5"/>
        <v>-0.76472858309831104</v>
      </c>
      <c r="X15">
        <f t="shared" si="9"/>
        <v>-0.24902165318705613</v>
      </c>
      <c r="Y15">
        <f t="shared" si="10"/>
        <v>-2.72741789240234</v>
      </c>
      <c r="AA15">
        <f t="shared" si="11"/>
        <v>183.35875000000013</v>
      </c>
      <c r="AB15">
        <f t="shared" si="12"/>
        <v>-0.99828226673728027</v>
      </c>
      <c r="AC15">
        <f t="shared" si="6"/>
        <v>3.7659432974524107E-2</v>
      </c>
      <c r="AD15">
        <f t="shared" si="7"/>
        <v>-4.4880764542449957E-2</v>
      </c>
      <c r="AE15">
        <f t="shared" si="13"/>
        <v>0.99828226673728027</v>
      </c>
      <c r="AF15">
        <f t="shared" si="14"/>
        <v>-3.7659432974524107E-2</v>
      </c>
      <c r="AG15">
        <f t="shared" si="15"/>
        <v>4.4880764542449957E-2</v>
      </c>
      <c r="AH15">
        <f t="shared" si="16"/>
        <v>0.95540304751846483</v>
      </c>
      <c r="AI15">
        <f t="shared" si="17"/>
        <v>-3.6041847311654794E-2</v>
      </c>
    </row>
    <row r="16" spans="1:35">
      <c r="A16" s="87">
        <v>140</v>
      </c>
      <c r="B16" s="86">
        <v>279.5</v>
      </c>
      <c r="C16" s="87">
        <f t="shared" si="0"/>
        <v>96.458750000000151</v>
      </c>
      <c r="D16" s="83">
        <f t="shared" si="1"/>
        <v>96.305074151214143</v>
      </c>
      <c r="E16" s="90">
        <f t="shared" si="2"/>
        <v>0.15367584878600837</v>
      </c>
      <c r="F16" t="s">
        <v>145</v>
      </c>
      <c r="H16" s="105" t="s">
        <v>48</v>
      </c>
      <c r="I16" s="105">
        <f>I114</f>
        <v>-0.75985610471983467</v>
      </c>
      <c r="J16" s="105">
        <f>J114</f>
        <v>0.48685258483790728</v>
      </c>
      <c r="K16" s="105">
        <f>K114</f>
        <v>0.43080536296179989</v>
      </c>
      <c r="L16" s="87"/>
      <c r="M16" s="87"/>
      <c r="T16">
        <f t="shared" si="3"/>
        <v>96.458750000000151</v>
      </c>
      <c r="U16">
        <f t="shared" si="8"/>
        <v>-0.11248786410688059</v>
      </c>
      <c r="V16">
        <f t="shared" si="4"/>
        <v>-0.7611824345979642</v>
      </c>
      <c r="W16">
        <f t="shared" si="5"/>
        <v>-0.63870790012977607</v>
      </c>
      <c r="X16">
        <f t="shared" si="9"/>
        <v>-0.3113488065398779</v>
      </c>
      <c r="Y16">
        <f t="shared" si="10"/>
        <v>-2.1068338745059214</v>
      </c>
      <c r="AA16">
        <f t="shared" si="11"/>
        <v>186.45875000000015</v>
      </c>
      <c r="AB16">
        <f t="shared" si="12"/>
        <v>-0.99365309863587303</v>
      </c>
      <c r="AC16">
        <f t="shared" si="6"/>
        <v>8.6170703217398559E-2</v>
      </c>
      <c r="AD16">
        <f t="shared" si="7"/>
        <v>-7.2305805288006023E-2</v>
      </c>
      <c r="AE16">
        <f t="shared" si="13"/>
        <v>0.99365309863587303</v>
      </c>
      <c r="AF16">
        <f t="shared" si="14"/>
        <v>-8.6170703217398559E-2</v>
      </c>
      <c r="AG16">
        <f t="shared" si="15"/>
        <v>7.2305805288006023E-2</v>
      </c>
      <c r="AH16">
        <f t="shared" si="16"/>
        <v>0.92665086184905243</v>
      </c>
      <c r="AI16">
        <f t="shared" si="17"/>
        <v>-8.0360194631469262E-2</v>
      </c>
    </row>
    <row r="17" spans="1:35">
      <c r="A17" s="87">
        <v>150</v>
      </c>
      <c r="B17" s="86">
        <v>282.60000000000002</v>
      </c>
      <c r="C17" s="87">
        <f t="shared" si="0"/>
        <v>99.558750000000174</v>
      </c>
      <c r="D17" s="83">
        <f t="shared" si="1"/>
        <v>99.00751894326055</v>
      </c>
      <c r="E17" s="90">
        <f t="shared" si="2"/>
        <v>0.55123105673962414</v>
      </c>
      <c r="H17" s="105"/>
      <c r="I17" s="105"/>
      <c r="J17" s="105"/>
      <c r="K17" s="105"/>
      <c r="L17" s="87"/>
      <c r="M17" s="87"/>
      <c r="T17">
        <f t="shared" si="3"/>
        <v>99.558750000000174</v>
      </c>
      <c r="U17">
        <f t="shared" si="8"/>
        <v>-0.1660588373702642</v>
      </c>
      <c r="V17">
        <f t="shared" si="4"/>
        <v>-0.85400137406120558</v>
      </c>
      <c r="W17">
        <f t="shared" si="5"/>
        <v>-0.49305792320254727</v>
      </c>
      <c r="X17">
        <f t="shared" si="9"/>
        <v>-0.32756964744240896</v>
      </c>
      <c r="Y17">
        <f t="shared" si="10"/>
        <v>-1.6846133180663545</v>
      </c>
      <c r="AA17">
        <f t="shared" si="11"/>
        <v>189.55875000000017</v>
      </c>
      <c r="AB17">
        <f t="shared" si="12"/>
        <v>-0.98611584640509453</v>
      </c>
      <c r="AC17">
        <f t="shared" si="6"/>
        <v>0.14381117168555763</v>
      </c>
      <c r="AD17">
        <f t="shared" si="7"/>
        <v>-8.3029418685132167E-2</v>
      </c>
      <c r="AE17">
        <f t="shared" si="13"/>
        <v>0.98611584640509453</v>
      </c>
      <c r="AF17">
        <f t="shared" si="14"/>
        <v>-0.14381117168555763</v>
      </c>
      <c r="AG17">
        <f t="shared" si="15"/>
        <v>8.3029418685132167E-2</v>
      </c>
      <c r="AH17">
        <f t="shared" si="16"/>
        <v>0.91051621441853636</v>
      </c>
      <c r="AI17">
        <f t="shared" si="17"/>
        <v>-0.13278602520340926</v>
      </c>
    </row>
    <row r="18" spans="1:35">
      <c r="A18" s="87">
        <v>160</v>
      </c>
      <c r="B18" s="86">
        <v>285.7</v>
      </c>
      <c r="C18" s="87">
        <f t="shared" si="0"/>
        <v>102.65875000000014</v>
      </c>
      <c r="D18" s="83">
        <f t="shared" si="1"/>
        <v>102.14479787029852</v>
      </c>
      <c r="E18" s="90">
        <f t="shared" si="2"/>
        <v>0.51395212970162163</v>
      </c>
      <c r="F18" t="s">
        <v>146</v>
      </c>
      <c r="H18" s="105" t="s">
        <v>51</v>
      </c>
      <c r="I18" s="105">
        <f>IF(D107&lt;0,-(B107/F107),(B107/F107))</f>
        <v>0.641894579523689</v>
      </c>
      <c r="J18" s="105">
        <f>IF(D107&lt;0,-(C107/F107),(C107/F107))</f>
        <v>0.45697891701686549</v>
      </c>
      <c r="K18" s="105">
        <f>IF(D107&lt;0,-(D107/F107),(D107/F107))</f>
        <v>0.61574476707496206</v>
      </c>
      <c r="L18" s="87"/>
      <c r="M18" s="87"/>
      <c r="T18">
        <f t="shared" si="3"/>
        <v>102.65875000000014</v>
      </c>
      <c r="U18">
        <f t="shared" si="8"/>
        <v>-0.21914381298500954</v>
      </c>
      <c r="V18">
        <f t="shared" si="4"/>
        <v>-0.91685110725870433</v>
      </c>
      <c r="W18">
        <f t="shared" si="5"/>
        <v>-0.33370651229617782</v>
      </c>
      <c r="X18">
        <f t="shared" si="9"/>
        <v>-0.32889982722211802</v>
      </c>
      <c r="Y18">
        <f t="shared" si="10"/>
        <v>-1.3760469285364814</v>
      </c>
      <c r="AA18">
        <f t="shared" si="11"/>
        <v>192.65875000000014</v>
      </c>
      <c r="AB18">
        <f t="shared" si="12"/>
        <v>-0.97569256901464163</v>
      </c>
      <c r="AC18">
        <f t="shared" si="6"/>
        <v>0.20592782395290052</v>
      </c>
      <c r="AD18">
        <f t="shared" si="7"/>
        <v>-7.4951598326066515E-2</v>
      </c>
      <c r="AE18">
        <f t="shared" si="13"/>
        <v>0.97569256901464163</v>
      </c>
      <c r="AF18">
        <f t="shared" si="14"/>
        <v>-0.20592782395290052</v>
      </c>
      <c r="AG18">
        <f t="shared" si="15"/>
        <v>7.4951598326066515E-2</v>
      </c>
      <c r="AH18">
        <f t="shared" si="16"/>
        <v>0.90766186173778174</v>
      </c>
      <c r="AI18">
        <f t="shared" si="17"/>
        <v>-0.19156939184385133</v>
      </c>
    </row>
    <row r="19" spans="1:35">
      <c r="A19" s="87">
        <v>170</v>
      </c>
      <c r="B19" s="86">
        <v>289</v>
      </c>
      <c r="C19" s="87">
        <f t="shared" si="0"/>
        <v>105.95875000000015</v>
      </c>
      <c r="D19" s="83">
        <f t="shared" si="1"/>
        <v>106.00171284506183</v>
      </c>
      <c r="E19" s="90">
        <f t="shared" si="2"/>
        <v>-4.2962845061680355E-2</v>
      </c>
      <c r="H19" s="105"/>
      <c r="I19" s="105"/>
      <c r="J19" s="105"/>
      <c r="K19" s="105"/>
      <c r="L19" s="87"/>
      <c r="M19" s="87"/>
      <c r="T19">
        <f t="shared" si="3"/>
        <v>105.95875000000015</v>
      </c>
      <c r="U19">
        <f t="shared" si="8"/>
        <v>-0.27494522570218782</v>
      </c>
      <c r="V19">
        <f t="shared" si="4"/>
        <v>-0.94685315530845737</v>
      </c>
      <c r="W19">
        <f t="shared" si="5"/>
        <v>-0.16695575804982349</v>
      </c>
      <c r="X19">
        <f t="shared" si="9"/>
        <v>-0.33004876794842791</v>
      </c>
      <c r="Y19">
        <f t="shared" si="10"/>
        <v>-1.1366180901651173</v>
      </c>
      <c r="AA19">
        <f t="shared" si="11"/>
        <v>195.95875000000015</v>
      </c>
      <c r="AB19">
        <f t="shared" si="12"/>
        <v>-0.9614598914481941</v>
      </c>
      <c r="AC19">
        <f t="shared" si="6"/>
        <v>0.27076818992520568</v>
      </c>
      <c r="AD19">
        <f t="shared" si="7"/>
        <v>-4.7743737401407707E-2</v>
      </c>
      <c r="AE19">
        <f t="shared" si="13"/>
        <v>0.9614598914481941</v>
      </c>
      <c r="AF19">
        <f t="shared" si="14"/>
        <v>-0.27076818992520568</v>
      </c>
      <c r="AG19">
        <f t="shared" si="15"/>
        <v>4.7743737401407707E-2</v>
      </c>
      <c r="AH19">
        <f t="shared" si="16"/>
        <v>0.91764794875585409</v>
      </c>
      <c r="AI19">
        <f t="shared" si="17"/>
        <v>-0.25842978608181361</v>
      </c>
    </row>
    <row r="20" spans="1:35">
      <c r="A20" s="87">
        <v>180</v>
      </c>
      <c r="B20" s="84">
        <v>203.472164455214</v>
      </c>
      <c r="C20" s="115">
        <f t="shared" si="0"/>
        <v>20.43091445521415</v>
      </c>
      <c r="D20" s="83">
        <f t="shared" si="1"/>
        <v>20.06837482584038</v>
      </c>
      <c r="E20" s="90">
        <f t="shared" si="2"/>
        <v>0.36253962937377082</v>
      </c>
      <c r="H20" s="105" t="s">
        <v>52</v>
      </c>
      <c r="I20" s="105">
        <f>IF(D109&lt;0,-B109,B109)</f>
        <v>0.42002945498844679</v>
      </c>
      <c r="J20" s="105">
        <f>IF(D109&lt;0,-C109,C109)</f>
        <v>-0.88136974655539524</v>
      </c>
      <c r="K20" s="105">
        <f>IF(D109&lt;0,-D109,D109)</f>
        <v>0.21624668043460624</v>
      </c>
      <c r="L20" s="87"/>
      <c r="M20" s="87"/>
      <c r="T20">
        <f t="shared" si="3"/>
        <v>20.43091445521415</v>
      </c>
      <c r="U20">
        <f t="shared" si="8"/>
        <v>0.93709377787268466</v>
      </c>
      <c r="V20">
        <f t="shared" si="4"/>
        <v>-0.3490777155194808</v>
      </c>
      <c r="W20">
        <f t="shared" si="5"/>
        <v>-4.2767202381172268E-17</v>
      </c>
      <c r="X20">
        <f t="shared" si="9"/>
        <v>0.93709377787268466</v>
      </c>
      <c r="Y20">
        <f t="shared" si="10"/>
        <v>-0.3490777155194808</v>
      </c>
      <c r="AA20">
        <f t="shared" si="11"/>
        <v>110.43091445521415</v>
      </c>
      <c r="AB20">
        <f t="shared" si="12"/>
        <v>-0.34907771551948086</v>
      </c>
      <c r="AC20">
        <f t="shared" si="6"/>
        <v>-0.93709377787268466</v>
      </c>
      <c r="AD20">
        <f t="shared" si="7"/>
        <v>1.1480789940652012E-16</v>
      </c>
      <c r="AE20">
        <f t="shared" si="13"/>
        <v>-0.34907771551948086</v>
      </c>
      <c r="AF20">
        <f t="shared" si="14"/>
        <v>-0.93709377787268466</v>
      </c>
      <c r="AG20">
        <f t="shared" si="15"/>
        <v>1.1480789940652012E-16</v>
      </c>
      <c r="AH20">
        <f t="shared" si="16"/>
        <v>-0.3490777155194808</v>
      </c>
      <c r="AI20">
        <f t="shared" si="17"/>
        <v>-0.93709377787268444</v>
      </c>
    </row>
    <row r="21" spans="1:35">
      <c r="C21" s="98"/>
      <c r="D21" s="26"/>
      <c r="E21" s="88"/>
      <c r="F21" s="88"/>
      <c r="H21" s="105"/>
      <c r="I21" s="105"/>
      <c r="J21" s="105"/>
      <c r="K21" s="105"/>
      <c r="L21" s="87"/>
      <c r="M21" s="87"/>
    </row>
    <row r="22" spans="1:35">
      <c r="B22" s="84" t="s">
        <v>80</v>
      </c>
      <c r="C22" s="26"/>
      <c r="D22" s="89" t="s">
        <v>149</v>
      </c>
      <c r="E22" s="91">
        <f>(1.729*(_xlfn.STDEV.P(E2:E20)))/(SQRT(19))</f>
        <v>0.1658430899361989</v>
      </c>
      <c r="H22" s="105" t="s">
        <v>53</v>
      </c>
      <c r="I22" s="105">
        <f>IF(D111&lt;0,-B111,B111)</f>
        <v>-0.57553227363317883</v>
      </c>
      <c r="J22" s="105">
        <f>IF(D111&lt;0,-C111,C111)</f>
        <v>-0.24349660460854794</v>
      </c>
      <c r="K22" s="105">
        <f>IF(D111&lt;0,-D111,D111)</f>
        <v>0.78068688060625968</v>
      </c>
      <c r="L22" s="87"/>
      <c r="M22" s="87"/>
    </row>
    <row r="23" spans="1:35">
      <c r="C23" s="26"/>
      <c r="D23" s="26"/>
      <c r="E23" s="26"/>
      <c r="H23" s="27" t="s">
        <v>25</v>
      </c>
      <c r="I23" s="8" t="s">
        <v>49</v>
      </c>
      <c r="J23" s="27" t="s">
        <v>50</v>
      </c>
      <c r="L23" s="87"/>
      <c r="M23" s="87"/>
    </row>
    <row r="24" spans="1:35">
      <c r="B24" s="43" t="s">
        <v>130</v>
      </c>
      <c r="C24" s="109"/>
      <c r="D24" s="109"/>
      <c r="E24" s="109"/>
      <c r="F24" s="110"/>
      <c r="G24" s="33"/>
      <c r="H24" s="27">
        <v>168.5</v>
      </c>
      <c r="I24" s="8">
        <f>IF((J24-F2)&lt;0,360+(J24-F2),(J24-F2))</f>
        <v>99.15875000000014</v>
      </c>
      <c r="J24" s="27">
        <v>282.2</v>
      </c>
    </row>
    <row r="25" spans="1:35">
      <c r="E25" s="20"/>
      <c r="F25" s="20"/>
      <c r="G25" s="20"/>
      <c r="H25" s="20"/>
      <c r="I25" s="20"/>
      <c r="J25" s="20"/>
      <c r="K25" s="20"/>
    </row>
    <row r="26" spans="1:35">
      <c r="B26" s="43" t="s">
        <v>148</v>
      </c>
      <c r="C26" s="110"/>
      <c r="D26" s="33"/>
      <c r="H26" s="47" t="s">
        <v>134</v>
      </c>
      <c r="I26" s="47">
        <f>COS(RADIANS(I24))</f>
        <v>-0.15917045922583523</v>
      </c>
      <c r="J26" s="47">
        <f>(COS(RADIANS(H24)))*(SIN(RADIANS(I24)))</f>
        <v>-0.96743175767038558</v>
      </c>
      <c r="K26" s="47">
        <f>(SIN(RADIANS(H24)))*(SIN(RADIANS(I24)))</f>
        <v>0.19682621563355113</v>
      </c>
    </row>
    <row r="27" spans="1:35">
      <c r="B27" s="8">
        <f>DEGREES(ACOS((I16*I30+J16*J30+K16*K30)/((SQRT(I16^2+J16^2+K16^2))*(SQRT(I30^2+J30^2+K30^2)))))</f>
        <v>17.022439928290236</v>
      </c>
      <c r="C27">
        <f>180-B27</f>
        <v>162.97756007170977</v>
      </c>
      <c r="G27" s="47" t="s">
        <v>136</v>
      </c>
      <c r="H27" s="112"/>
      <c r="I27" s="47">
        <f>IF(K26&lt;0,-I26,I26)</f>
        <v>-0.15917045922583523</v>
      </c>
      <c r="J27" s="47">
        <f>IF(K26&lt;0,-J26,J26)</f>
        <v>-0.96743175767038558</v>
      </c>
      <c r="K27" s="47">
        <f>IF(K26&lt;0,-K26,K26)</f>
        <v>0.19682621563355113</v>
      </c>
    </row>
    <row r="28" spans="1:35">
      <c r="G28" s="47" t="s">
        <v>135</v>
      </c>
      <c r="H28" s="112"/>
      <c r="I28" s="47">
        <f>J18*K27-K18*J27</f>
        <v>0.68563647314842091</v>
      </c>
      <c r="J28" s="47">
        <f>K18*I27-I18*K27</f>
        <v>-0.22435005826456389</v>
      </c>
      <c r="K28" s="47">
        <f>I18*J27-J18*I27</f>
        <v>-0.54825165722959623</v>
      </c>
      <c r="R28" t="s">
        <v>138</v>
      </c>
    </row>
    <row r="29" spans="1:35">
      <c r="B29" s="43" t="s">
        <v>147</v>
      </c>
      <c r="C29" s="110"/>
      <c r="D29" s="33"/>
      <c r="G29" s="47" t="s">
        <v>131</v>
      </c>
      <c r="H29" s="112"/>
      <c r="I29" s="47">
        <f>I28/(SQRT(($I$28^2)+($J$28^2)+($K$28^2)))</f>
        <v>0.75669285900216754</v>
      </c>
      <c r="J29" s="47">
        <f>J28/(SQRT(($I$28^2)+($J$28^2)+($K$28^2)))</f>
        <v>-0.24760072378583423</v>
      </c>
      <c r="K29" s="47">
        <f>K28/(SQRT(($I$28^2)+($J$28^2)+($K$28^2)))</f>
        <v>-0.60507007752479125</v>
      </c>
      <c r="P29" s="43" t="s">
        <v>139</v>
      </c>
      <c r="Q29" s="33"/>
      <c r="R29" s="47">
        <f>1+(1-(COS(RADIANS(B33))))*(I18*I18-1)</f>
        <v>0.56123105216258184</v>
      </c>
      <c r="S29" s="47">
        <f>-K18*(SIN(RADIANS(B33)))+(1-(COS(RADIANS(B33))))*I18*J18</f>
        <v>-0.37669316627976945</v>
      </c>
      <c r="T29" s="47">
        <f>J18*(SIN(RADIANS(B33)))+(1-(COS(RADIANS(B33))))*I18*K18</f>
        <v>0.7369680892457986</v>
      </c>
    </row>
    <row r="30" spans="1:35">
      <c r="B30" s="8">
        <f>DEGREES(ACOS((I14*I35+J14*J35+K14*K35)/((SQRT(I14^2+J14^2+K14^2))*(SQRT(I35^2+J35^2+K35^2)))))</f>
        <v>32.560712327159912</v>
      </c>
      <c r="G30" s="47" t="s">
        <v>132</v>
      </c>
      <c r="H30" s="47"/>
      <c r="I30" s="47">
        <f>IF(K29&lt;0,-I29,I29)</f>
        <v>-0.75669285900216754</v>
      </c>
      <c r="J30" s="47">
        <f>IF(K29&lt;0,-J29,J29)</f>
        <v>0.24760072378583423</v>
      </c>
      <c r="K30" s="47">
        <f>IF(K29&lt;0,-K29,K29)</f>
        <v>0.60507007752479125</v>
      </c>
      <c r="P30" s="20"/>
      <c r="Q30" s="44">
        <f>180-B33</f>
        <v>104.7</v>
      </c>
      <c r="R30" s="47">
        <f>K18*(SIN(RADIANS(B33))+(1-(COS(RADIANS(B33))))*I18*J18)</f>
        <v>0.73037467220340846</v>
      </c>
      <c r="S30" s="47">
        <f>1+(1-COS(RADIANS(B33)))*(J18*J18-1)</f>
        <v>0.40959547197798929</v>
      </c>
      <c r="T30" s="47">
        <f>-I18*(SIN(RADIANS(B33)))+(1-(COS(RADIANS(B33))))*J18*K18</f>
        <v>-0.4109045642215744</v>
      </c>
    </row>
    <row r="31" spans="1:35">
      <c r="D31" s="26"/>
      <c r="H31" s="8" t="s">
        <v>25</v>
      </c>
      <c r="I31" s="8" t="s">
        <v>49</v>
      </c>
      <c r="J31" s="8" t="s">
        <v>50</v>
      </c>
      <c r="P31" s="20"/>
      <c r="R31" s="47">
        <f>-J18*(SIN(RADIANS(B33)))+(1-(COS(RADIANS(B33))))*I18*K18</f>
        <v>-0.14707385101191606</v>
      </c>
      <c r="S31" s="47">
        <f>I18*(SIN(RADIANS(B33)))+(1-(COS(RADIANS(B33))))*J18*K18</f>
        <v>0.83086329068821552</v>
      </c>
      <c r="T31" s="47">
        <f>1+(1-(COS(RADIANS(B33))))*(K18*K18-1)</f>
        <v>0.5366893650290403</v>
      </c>
    </row>
    <row r="32" spans="1:35">
      <c r="A32" s="113" t="s">
        <v>140</v>
      </c>
      <c r="B32" s="114"/>
      <c r="D32" s="26"/>
      <c r="G32" s="43" t="s">
        <v>133</v>
      </c>
      <c r="H32" s="8">
        <f>(DEGREES(ACOS(J30/(SIN(RADIANS(I32))))))</f>
        <v>67.745131617125395</v>
      </c>
      <c r="I32" s="8">
        <f>(DEGREES(ACOS(I30)))</f>
        <v>139.17350870621456</v>
      </c>
      <c r="J32" s="8">
        <f>I32+F2</f>
        <v>322.21475870621441</v>
      </c>
    </row>
    <row r="33" spans="1:54">
      <c r="B33" s="27">
        <v>75.3</v>
      </c>
      <c r="D33" s="26"/>
      <c r="G33" s="47" t="s">
        <v>141</v>
      </c>
      <c r="H33" s="47"/>
      <c r="I33" s="47">
        <f t="array" ref="I33:K33">MMULT(I30:K30,R29:T31)</f>
        <v>-0.33282821838294296</v>
      </c>
      <c r="J33" s="47">
        <v>0.88918767998919002</v>
      </c>
      <c r="K33" s="47">
        <v>-0.33466408224808014</v>
      </c>
    </row>
    <row r="34" spans="1:54">
      <c r="G34" s="47" t="s">
        <v>131</v>
      </c>
      <c r="H34" s="47"/>
      <c r="I34" s="47">
        <f>I33/(SQRT(($I$33^2)+($J$33^2)+($K$33^2)))</f>
        <v>-0.33061563701305513</v>
      </c>
      <c r="J34" s="47">
        <f>J33/(SQRT(($I$33^2)+($J$33^2)+($K$33^2)))</f>
        <v>0.88327652226152942</v>
      </c>
      <c r="K34" s="47">
        <f>K33/(SQRT(($I$33^2)+($J$33^2)+($K$33^2)))</f>
        <v>-0.33243929638962644</v>
      </c>
    </row>
    <row r="35" spans="1:54">
      <c r="B35" t="s">
        <v>142</v>
      </c>
      <c r="G35" s="47" t="s">
        <v>132</v>
      </c>
      <c r="H35" s="47"/>
      <c r="I35" s="47">
        <f>IF(K34&lt;0,-I34,I34)</f>
        <v>0.33061563701305513</v>
      </c>
      <c r="J35" s="47">
        <f>IF(K34&lt;0,-J34,J34)</f>
        <v>-0.88327652226152942</v>
      </c>
      <c r="K35" s="47">
        <f>IF(K34&lt;0,-K34,K34)</f>
        <v>0.33243929638962644</v>
      </c>
    </row>
    <row r="36" spans="1:54">
      <c r="B36">
        <f>DEGREES(ACOS((I18*I35+J18*J35+K18*K35)/((SQRT(I18^2+J18^2+K18^2))*(SQRT(I35^2+J35^2+K35^2)))))</f>
        <v>89.239124413962131</v>
      </c>
      <c r="D36" s="26"/>
      <c r="H36" s="8" t="s">
        <v>25</v>
      </c>
      <c r="I36" s="8" t="s">
        <v>49</v>
      </c>
      <c r="J36" s="8" t="s">
        <v>50</v>
      </c>
    </row>
    <row r="37" spans="1:54">
      <c r="D37" s="26"/>
      <c r="G37" s="43" t="s">
        <v>137</v>
      </c>
      <c r="H37" s="8">
        <f>(DEGREES(ACOS(J35/(SIN(RADIANS(I37))))))</f>
        <v>159.37513899598883</v>
      </c>
      <c r="I37" s="8">
        <f>(DEGREES(ACOS(I35)))</f>
        <v>70.693853598002107</v>
      </c>
      <c r="J37" s="8">
        <f>I37+F2</f>
        <v>253.73510359800196</v>
      </c>
    </row>
    <row r="38" spans="1:54">
      <c r="D38" s="26"/>
      <c r="G38" s="20"/>
      <c r="H38" s="20"/>
      <c r="I38" s="20"/>
      <c r="J38" s="20"/>
      <c r="K38" s="20"/>
    </row>
    <row r="39" spans="1:54">
      <c r="D39" s="26"/>
      <c r="G39" s="20"/>
      <c r="H39" s="20"/>
      <c r="I39" s="20"/>
      <c r="J39" s="20"/>
      <c r="K39" s="20"/>
      <c r="P39" t="s">
        <v>104</v>
      </c>
      <c r="S39" t="s">
        <v>105</v>
      </c>
      <c r="V39" t="s">
        <v>104</v>
      </c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</row>
    <row r="40" spans="1:54">
      <c r="A40" s="64" t="s">
        <v>100</v>
      </c>
      <c r="D40" s="65" t="s">
        <v>101</v>
      </c>
      <c r="G40" s="64" t="s">
        <v>102</v>
      </c>
      <c r="J40" s="66" t="s">
        <v>103</v>
      </c>
      <c r="P40" t="s">
        <v>33</v>
      </c>
      <c r="Q40" t="s">
        <v>34</v>
      </c>
      <c r="R40" t="s">
        <v>35</v>
      </c>
      <c r="S40" t="s">
        <v>33</v>
      </c>
      <c r="T40" t="s">
        <v>34</v>
      </c>
      <c r="U40" t="s">
        <v>35</v>
      </c>
      <c r="V40" t="s">
        <v>33</v>
      </c>
      <c r="W40" t="s">
        <v>34</v>
      </c>
      <c r="Z40" s="20"/>
      <c r="AA40" s="20"/>
      <c r="AB40" s="20"/>
      <c r="AC40" s="20"/>
      <c r="AD40" s="52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</row>
    <row r="41" spans="1:54">
      <c r="A41" s="61">
        <f>(1/(SQRT(2)))*(COS(RADIANS(45)))</f>
        <v>0.5</v>
      </c>
      <c r="B41" s="61">
        <f t="shared" ref="B41:B59" si="18">((1/(SQRT(2)))*(COS(RADIANS(A2))))*(SIN(RADIANS(45)))</f>
        <v>0.49999999999999989</v>
      </c>
      <c r="C41" s="61">
        <f t="shared" ref="C41:C59" si="19">((1/(SQRT(2)))*(SIN(RADIANS(A2))))*(SIN(RADIANS(45)))</f>
        <v>0</v>
      </c>
      <c r="D41" s="62">
        <f>(-((1/(SQRT(2)))*(SIN(RADIANS(45)))))</f>
        <v>-0.49999999999999989</v>
      </c>
      <c r="E41" s="63">
        <f t="shared" ref="E41:E59" si="20">((1/(SQRT(2)))*(COS(RADIANS(A2))))*(COS(RADIANS(45)))</f>
        <v>0.5</v>
      </c>
      <c r="F41" s="63">
        <f t="shared" ref="F41:F59" si="21">(((1/(SQRT(2)))*(SIN(RADIANS(A2))))*(COS(RADIANS(45))))</f>
        <v>0</v>
      </c>
      <c r="G41" s="61">
        <f>(1/(SQRT(2)))*(COS(RADIANS(-45)))</f>
        <v>0.5</v>
      </c>
      <c r="H41" s="61">
        <f t="shared" ref="H41:H59" si="22">((1/(SQRT(2)))*(COS(RADIANS(A2))))*(SIN(RADIANS(-45)))</f>
        <v>-0.49999999999999989</v>
      </c>
      <c r="I41" s="61">
        <f t="shared" ref="I41:I59" si="23">((1/(SQRT(2)))*(SIN(RADIANS(A2))))*(SIN(RADIANS(-45)))</f>
        <v>0</v>
      </c>
      <c r="J41" s="63">
        <f>(-((1/(SQRT(2)))*(SIN(RADIANS(-45)))))</f>
        <v>0.49999999999999989</v>
      </c>
      <c r="K41" s="63">
        <f t="shared" ref="K41:K59" si="24">((1/(SQRT(2)))*(COS(RADIANS(A2))))*(COS(RADIANS(-45)))</f>
        <v>0.5</v>
      </c>
      <c r="L41" s="63">
        <f t="shared" ref="L41:L59" si="25">(((1/(SQRT(2)))*(SIN(RADIANS(A2))))*(COS(RADIANS(-45))))</f>
        <v>0</v>
      </c>
      <c r="N41">
        <f t="shared" ref="N41:N59" si="26">(DEGREES(ACOS(((-(((SUMPRODUCT(G41:I41,$I$20:$K$20))*(SUMPRODUCT(G41:I41,$I$22:$K$22))-(SUMPRODUCT(J41:L41,$I$20:$K$20))*(SUMPRODUCT(J41:L41,$I$22:$K$22)))-((SUMPRODUCT(A41:C41,$I$20:$K$20))*(SUMPRODUCT(A41:C41,$I$22:$K$22))-(SUMPRODUCT(D41:F41,$I$20:$K$20))*(SUMPRODUCT(D41:F41,$I$22:$K$22))))*(((SUMPRODUCT(G41:I41,$I$20:$K$20))*(SUMPRODUCT(G41:I41,$I$22:$K$22))+(SUMPRODUCT(J41:L41,$I$20:$K$20))*(SUMPRODUCT(J41:L41,$I$22:$K$22)))-((SUMPRODUCT(A41:C41,$I$20:$K$20))*(SUMPRODUCT(A41:C41,$I$22:$K$22))+(SUMPRODUCT(D41:F41,$I$20:$K$20))*(SUMPRODUCT(D41:F41,$I$22:$K$22)))))-((((SUMPRODUCT(A41:C41,$I$20:$K$20))*(SUMPRODUCT(D41:F41,$I$22:$K$22))+(SUMPRODUCT(A41:C41,$I$22:$K$22))*(SUMPRODUCT(D41:F41,$I$20:$K$20)))-((SUMPRODUCT(G41:I41,$I$20:$K$20))*(SUMPRODUCT(J41:L41,$I$22:$K$22))+(SUMPRODUCT(G41:I41,$I$22:$K$22))*(SUMPRODUCT(J41:L41,$I$20:$K$20))))*(SQRT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-((((SUMPRODUCT(G41:I41,$I$20:$K$20))*(SUMPRODUCT(G41:I41,$I$22:$K$22))+(SUMPRODUCT(J41:L41,$I$20:$K$20))*(SUMPRODUCT(J41:L41,$I$22:$K$22)))-((SUMPRODUCT(A41:C41,$I$20:$K$20))*(SUMPRODUCT(A41:C41,$I$22:$K$22))+(SUMPRODUCT(D41:F41,$I$20:$K$20))*(SUMPRODUCT(D41:F41,$I$22:$K$22))))^2)))))/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))))/2</f>
        <v>69.206545915412079</v>
      </c>
      <c r="P41">
        <f t="shared" ref="P41:P59" si="27">COS(RADIANS(A61))</f>
        <v>0.35577989649138014</v>
      </c>
      <c r="Q41">
        <f t="shared" ref="Q41:Q59" si="28">(SIN(RADIANS(A61)))*(COS(RADIANS(A2)))</f>
        <v>0.93456977548633724</v>
      </c>
      <c r="R41">
        <f t="shared" ref="R41:R59" si="29">(SIN(RADIANS(A61)))*(SIN(RADIANS(A2)))</f>
        <v>0</v>
      </c>
      <c r="S41">
        <f>IF(R41&lt;0,-P41,P41)</f>
        <v>0.35577989649138014</v>
      </c>
      <c r="T41">
        <f>IF(R41&lt;0,-Q41,Q41)</f>
        <v>0.93456977548633724</v>
      </c>
      <c r="U41">
        <f>IF(R41&lt;0,-R41,R41)</f>
        <v>0</v>
      </c>
      <c r="V41">
        <f>S41/(1+U41)</f>
        <v>0.35577989649138014</v>
      </c>
      <c r="W41">
        <f>T41/(1+U41)</f>
        <v>0.93456977548633724</v>
      </c>
      <c r="Z41" s="20"/>
      <c r="AA41" s="20"/>
      <c r="AB41" s="20"/>
      <c r="AC41" s="20"/>
      <c r="AD41" s="52"/>
      <c r="AE41" s="20"/>
      <c r="AF41" s="20"/>
      <c r="AG41" s="20"/>
      <c r="AH41" s="20"/>
      <c r="AI41" s="20"/>
      <c r="AJ41" s="20"/>
      <c r="AK41" s="20"/>
      <c r="AL41" s="20"/>
      <c r="AM41" s="20"/>
      <c r="AN41" s="67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</row>
    <row r="42" spans="1:54">
      <c r="A42" s="61">
        <f t="shared" ref="A42:A59" si="30">(1/(SQRT(2)))*(COS(RADIANS(45)))</f>
        <v>0.5</v>
      </c>
      <c r="B42" s="61">
        <f t="shared" si="18"/>
        <v>0.49240387650610395</v>
      </c>
      <c r="C42" s="61">
        <f t="shared" si="19"/>
        <v>8.6824088833465152E-2</v>
      </c>
      <c r="D42" s="62">
        <f t="shared" ref="D42:D59" si="31">(-((1/(SQRT(2)))*(SIN(RADIANS(45)))))</f>
        <v>-0.49999999999999989</v>
      </c>
      <c r="E42" s="63">
        <f t="shared" si="20"/>
        <v>0.49240387650610401</v>
      </c>
      <c r="F42" s="63">
        <f t="shared" si="21"/>
        <v>8.6824088833465166E-2</v>
      </c>
      <c r="G42" s="61">
        <f t="shared" ref="G42:G59" si="32">(1/(SQRT(2)))*(COS(RADIANS(-45)))</f>
        <v>0.5</v>
      </c>
      <c r="H42" s="61">
        <f t="shared" si="22"/>
        <v>-0.49240387650610395</v>
      </c>
      <c r="I42" s="61">
        <f t="shared" si="23"/>
        <v>-8.6824088833465152E-2</v>
      </c>
      <c r="J42" s="63">
        <f t="shared" ref="J42:J59" si="33">(-((1/(SQRT(2)))*(SIN(RADIANS(-45)))))</f>
        <v>0.49999999999999989</v>
      </c>
      <c r="K42" s="63">
        <f t="shared" si="24"/>
        <v>0.49240387650610401</v>
      </c>
      <c r="L42" s="63">
        <f t="shared" si="25"/>
        <v>8.6824088833465166E-2</v>
      </c>
      <c r="N42">
        <f t="shared" si="26"/>
        <v>63.547780178324643</v>
      </c>
      <c r="P42">
        <f t="shared" si="27"/>
        <v>0.44215171796672037</v>
      </c>
      <c r="Q42">
        <f t="shared" si="28"/>
        <v>0.8833137375675959</v>
      </c>
      <c r="R42">
        <f t="shared" si="29"/>
        <v>0.15575204436360357</v>
      </c>
      <c r="S42">
        <f t="shared" ref="S42:S59" si="34">IF(R42&lt;0,-P42,P42)</f>
        <v>0.44215171796672037</v>
      </c>
      <c r="T42">
        <f t="shared" ref="T42:T59" si="35">IF(R42&lt;0,-Q42,Q42)</f>
        <v>0.8833137375675959</v>
      </c>
      <c r="U42">
        <f t="shared" ref="U42:U59" si="36">IF(R42&lt;0,-R42,R42)</f>
        <v>0.15575204436360357</v>
      </c>
      <c r="V42">
        <f t="shared" ref="V42:V59" si="37">S42/(1+U42)</f>
        <v>0.38256624344556894</v>
      </c>
      <c r="W42">
        <f t="shared" ref="W42:W59" si="38">T42/(1+U42)</f>
        <v>0.76427616275944255</v>
      </c>
      <c r="Z42" s="20"/>
      <c r="AA42" s="20"/>
      <c r="AB42" s="20"/>
      <c r="AC42" s="20"/>
      <c r="AD42" s="52"/>
      <c r="AE42" s="20"/>
      <c r="AF42" s="20"/>
      <c r="AG42" s="20"/>
      <c r="AH42" s="20"/>
      <c r="AI42" s="20"/>
      <c r="AJ42" s="20"/>
      <c r="AK42" s="20"/>
      <c r="AL42" s="20"/>
      <c r="AM42" s="20"/>
      <c r="AN42" s="67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</row>
    <row r="43" spans="1:54">
      <c r="A43" s="61">
        <f t="shared" si="30"/>
        <v>0.5</v>
      </c>
      <c r="B43" s="61">
        <f t="shared" si="18"/>
        <v>0.4698463103929541</v>
      </c>
      <c r="C43" s="61">
        <f t="shared" si="19"/>
        <v>0.17101007166283433</v>
      </c>
      <c r="D43" s="62">
        <f t="shared" si="31"/>
        <v>-0.49999999999999989</v>
      </c>
      <c r="E43" s="63">
        <f t="shared" si="20"/>
        <v>0.46984631039295421</v>
      </c>
      <c r="F43" s="63">
        <f t="shared" si="21"/>
        <v>0.17101007166283436</v>
      </c>
      <c r="G43" s="61">
        <f t="shared" si="32"/>
        <v>0.5</v>
      </c>
      <c r="H43" s="61">
        <f t="shared" si="22"/>
        <v>-0.4698463103929541</v>
      </c>
      <c r="I43" s="61">
        <f t="shared" si="23"/>
        <v>-0.17101007166283433</v>
      </c>
      <c r="J43" s="63">
        <f t="shared" si="33"/>
        <v>0.49999999999999989</v>
      </c>
      <c r="K43" s="63">
        <f t="shared" si="24"/>
        <v>0.46984631039295421</v>
      </c>
      <c r="L43" s="63">
        <f t="shared" si="25"/>
        <v>0.17101007166283436</v>
      </c>
      <c r="N43">
        <f t="shared" si="26"/>
        <v>57.657656924183541</v>
      </c>
      <c r="P43">
        <f t="shared" si="27"/>
        <v>0.52904941345521705</v>
      </c>
      <c r="Q43">
        <f t="shared" si="28"/>
        <v>0.7974147189490618</v>
      </c>
      <c r="R43">
        <f t="shared" si="29"/>
        <v>0.2902352220632079</v>
      </c>
      <c r="S43">
        <f t="shared" si="34"/>
        <v>0.52904941345521705</v>
      </c>
      <c r="T43">
        <f t="shared" si="35"/>
        <v>0.7974147189490618</v>
      </c>
      <c r="U43">
        <f t="shared" si="36"/>
        <v>0.2902352220632079</v>
      </c>
      <c r="V43">
        <f t="shared" si="37"/>
        <v>0.41004105639684607</v>
      </c>
      <c r="W43">
        <f t="shared" si="38"/>
        <v>0.61803825016799685</v>
      </c>
      <c r="Z43" s="20"/>
      <c r="AA43" s="20"/>
      <c r="AB43" s="20"/>
      <c r="AC43" s="20"/>
      <c r="AD43" s="52"/>
      <c r="AE43" s="20"/>
      <c r="AF43" s="20"/>
      <c r="AG43" s="20"/>
      <c r="AH43" s="20"/>
      <c r="AI43" s="20"/>
      <c r="AJ43" s="20"/>
      <c r="AK43" s="20"/>
      <c r="AL43" s="20"/>
      <c r="AM43" s="20"/>
      <c r="AN43" s="67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</row>
    <row r="44" spans="1:54">
      <c r="A44" s="61">
        <f t="shared" si="30"/>
        <v>0.5</v>
      </c>
      <c r="B44" s="61">
        <f t="shared" si="18"/>
        <v>0.43301270189221924</v>
      </c>
      <c r="C44" s="61">
        <f t="shared" si="19"/>
        <v>0.24999999999999992</v>
      </c>
      <c r="D44" s="62">
        <f t="shared" si="31"/>
        <v>-0.49999999999999989</v>
      </c>
      <c r="E44" s="63">
        <f t="shared" si="20"/>
        <v>0.4330127018922193</v>
      </c>
      <c r="F44" s="63">
        <f t="shared" si="21"/>
        <v>0.24999999999999994</v>
      </c>
      <c r="G44" s="61">
        <f t="shared" si="32"/>
        <v>0.5</v>
      </c>
      <c r="H44" s="61">
        <f t="shared" si="22"/>
        <v>-0.43301270189221924</v>
      </c>
      <c r="I44" s="61">
        <f t="shared" si="23"/>
        <v>-0.24999999999999992</v>
      </c>
      <c r="J44" s="63">
        <f t="shared" si="33"/>
        <v>0.49999999999999989</v>
      </c>
      <c r="K44" s="63">
        <f t="shared" si="24"/>
        <v>0.4330127018922193</v>
      </c>
      <c r="L44" s="63">
        <f t="shared" si="25"/>
        <v>0.24999999999999994</v>
      </c>
      <c r="N44">
        <f t="shared" si="26"/>
        <v>52.672493116067528</v>
      </c>
      <c r="P44">
        <f t="shared" si="27"/>
        <v>0.60238984342523594</v>
      </c>
      <c r="Q44">
        <f t="shared" si="28"/>
        <v>0.69126323307665494</v>
      </c>
      <c r="R44">
        <f t="shared" si="29"/>
        <v>0.39910101369769768</v>
      </c>
      <c r="S44">
        <f t="shared" si="34"/>
        <v>0.60238984342523594</v>
      </c>
      <c r="T44">
        <f t="shared" si="35"/>
        <v>0.69126323307665494</v>
      </c>
      <c r="U44">
        <f t="shared" si="36"/>
        <v>0.39910101369769768</v>
      </c>
      <c r="V44">
        <f t="shared" si="37"/>
        <v>0.43055493315180582</v>
      </c>
      <c r="W44">
        <f t="shared" si="38"/>
        <v>0.49407671519707408</v>
      </c>
      <c r="Z44" s="20"/>
      <c r="AA44" s="20"/>
      <c r="AB44" s="20"/>
      <c r="AC44" s="20"/>
      <c r="AD44" s="52"/>
      <c r="AE44" s="20"/>
      <c r="AF44" s="20"/>
      <c r="AG44" s="20"/>
      <c r="AH44" s="20"/>
      <c r="AI44" s="20"/>
      <c r="AJ44" s="20"/>
      <c r="AK44" s="20"/>
      <c r="AL44" s="20"/>
      <c r="AM44" s="20"/>
      <c r="AN44" s="67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</row>
    <row r="45" spans="1:54">
      <c r="A45" s="61">
        <f t="shared" si="30"/>
        <v>0.5</v>
      </c>
      <c r="B45" s="61">
        <f t="shared" si="18"/>
        <v>0.38302222155948895</v>
      </c>
      <c r="C45" s="61">
        <f t="shared" si="19"/>
        <v>0.32139380484326957</v>
      </c>
      <c r="D45" s="62">
        <f t="shared" si="31"/>
        <v>-0.49999999999999989</v>
      </c>
      <c r="E45" s="63">
        <f t="shared" si="20"/>
        <v>0.38302222155948906</v>
      </c>
      <c r="F45" s="63">
        <f t="shared" si="21"/>
        <v>0.32139380484326963</v>
      </c>
      <c r="G45" s="61">
        <f t="shared" si="32"/>
        <v>0.5</v>
      </c>
      <c r="H45" s="61">
        <f t="shared" si="22"/>
        <v>-0.38302222155948895</v>
      </c>
      <c r="I45" s="61">
        <f t="shared" si="23"/>
        <v>-0.32139380484326957</v>
      </c>
      <c r="J45" s="63">
        <f t="shared" si="33"/>
        <v>0.49999999999999989</v>
      </c>
      <c r="K45" s="63">
        <f t="shared" si="24"/>
        <v>0.38302222155948906</v>
      </c>
      <c r="L45" s="63">
        <f t="shared" si="25"/>
        <v>0.32139380484326963</v>
      </c>
      <c r="N45">
        <f t="shared" si="26"/>
        <v>49.680082308840916</v>
      </c>
      <c r="P45">
        <f t="shared" si="27"/>
        <v>0.65132068466161508</v>
      </c>
      <c r="Q45">
        <f t="shared" si="28"/>
        <v>0.58127650504121098</v>
      </c>
      <c r="R45">
        <f t="shared" si="29"/>
        <v>0.48774890099209844</v>
      </c>
      <c r="S45">
        <f t="shared" si="34"/>
        <v>0.65132068466161508</v>
      </c>
      <c r="T45">
        <f t="shared" si="35"/>
        <v>0.58127650504121098</v>
      </c>
      <c r="U45">
        <f t="shared" si="36"/>
        <v>0.48774890099209844</v>
      </c>
      <c r="V45">
        <f t="shared" si="37"/>
        <v>0.43778939055326127</v>
      </c>
      <c r="W45">
        <f t="shared" si="38"/>
        <v>0.39070874436780922</v>
      </c>
      <c r="Z45" s="20"/>
      <c r="AA45" s="20"/>
      <c r="AB45" s="20"/>
      <c r="AC45" s="20"/>
      <c r="AD45" s="52"/>
      <c r="AE45" s="20"/>
      <c r="AF45" s="20"/>
      <c r="AG45" s="20"/>
      <c r="AH45" s="20"/>
      <c r="AI45" s="20"/>
      <c r="AJ45" s="20"/>
      <c r="AK45" s="20"/>
      <c r="AL45" s="20"/>
      <c r="AM45" s="20"/>
      <c r="AN45" s="67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</row>
    <row r="46" spans="1:54">
      <c r="A46" s="61">
        <f t="shared" si="30"/>
        <v>0.5</v>
      </c>
      <c r="B46" s="61">
        <f t="shared" si="18"/>
        <v>0.32139380484326963</v>
      </c>
      <c r="C46" s="61">
        <f t="shared" si="19"/>
        <v>0.38302222155948895</v>
      </c>
      <c r="D46" s="62">
        <f t="shared" si="31"/>
        <v>-0.49999999999999989</v>
      </c>
      <c r="E46" s="63">
        <f t="shared" si="20"/>
        <v>0.32139380484326968</v>
      </c>
      <c r="F46" s="63">
        <f t="shared" si="21"/>
        <v>0.38302222155948906</v>
      </c>
      <c r="G46" s="61">
        <f t="shared" si="32"/>
        <v>0.5</v>
      </c>
      <c r="H46" s="61">
        <f t="shared" si="22"/>
        <v>-0.32139380484326963</v>
      </c>
      <c r="I46" s="61">
        <f t="shared" si="23"/>
        <v>-0.38302222155948895</v>
      </c>
      <c r="J46" s="63">
        <f t="shared" si="33"/>
        <v>0.49999999999999989</v>
      </c>
      <c r="K46" s="63">
        <f t="shared" si="24"/>
        <v>0.32139380484326968</v>
      </c>
      <c r="L46" s="63">
        <f t="shared" si="25"/>
        <v>0.38302222155948906</v>
      </c>
      <c r="N46">
        <f t="shared" si="26"/>
        <v>49.421233368113406</v>
      </c>
      <c r="P46">
        <f t="shared" si="27"/>
        <v>0.66185173509130624</v>
      </c>
      <c r="Q46">
        <f t="shared" si="28"/>
        <v>0.48185593867226745</v>
      </c>
      <c r="R46">
        <f t="shared" si="29"/>
        <v>0.57425354602553003</v>
      </c>
      <c r="S46">
        <f t="shared" si="34"/>
        <v>0.66185173509130624</v>
      </c>
      <c r="T46">
        <f t="shared" si="35"/>
        <v>0.48185593867226745</v>
      </c>
      <c r="U46">
        <f t="shared" si="36"/>
        <v>0.57425354602553003</v>
      </c>
      <c r="V46">
        <f t="shared" si="37"/>
        <v>0.42042257853715059</v>
      </c>
      <c r="W46">
        <f t="shared" si="38"/>
        <v>0.30608534431368722</v>
      </c>
      <c r="Z46" s="20"/>
      <c r="AA46" s="20"/>
      <c r="AB46" s="20"/>
      <c r="AC46" s="20"/>
      <c r="AD46" s="52"/>
      <c r="AE46" s="20"/>
      <c r="AF46" s="20"/>
      <c r="AG46" s="20"/>
      <c r="AH46" s="20"/>
      <c r="AI46" s="20"/>
      <c r="AJ46" s="20"/>
      <c r="AK46" s="20"/>
      <c r="AL46" s="20"/>
      <c r="AM46" s="20"/>
      <c r="AN46" s="67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</row>
    <row r="47" spans="1:54">
      <c r="A47" s="61">
        <f t="shared" si="30"/>
        <v>0.5</v>
      </c>
      <c r="B47" s="61">
        <f t="shared" si="18"/>
        <v>0.25</v>
      </c>
      <c r="C47" s="61">
        <f t="shared" si="19"/>
        <v>0.43301270189221924</v>
      </c>
      <c r="D47" s="62">
        <f t="shared" si="31"/>
        <v>-0.49999999999999989</v>
      </c>
      <c r="E47" s="63">
        <f t="shared" si="20"/>
        <v>0.25000000000000006</v>
      </c>
      <c r="F47" s="63">
        <f t="shared" si="21"/>
        <v>0.4330127018922193</v>
      </c>
      <c r="G47" s="61">
        <f t="shared" si="32"/>
        <v>0.5</v>
      </c>
      <c r="H47" s="61">
        <f t="shared" si="22"/>
        <v>-0.25</v>
      </c>
      <c r="I47" s="61">
        <f t="shared" si="23"/>
        <v>-0.43301270189221924</v>
      </c>
      <c r="J47" s="63">
        <f t="shared" si="33"/>
        <v>0.49999999999999989</v>
      </c>
      <c r="K47" s="63">
        <f t="shared" si="24"/>
        <v>0.25000000000000006</v>
      </c>
      <c r="L47" s="63">
        <f t="shared" si="25"/>
        <v>0.4330127018922193</v>
      </c>
      <c r="N47">
        <f t="shared" si="26"/>
        <v>52.485512666842254</v>
      </c>
      <c r="P47">
        <f t="shared" si="27"/>
        <v>0.6120965217020663</v>
      </c>
      <c r="Q47">
        <f t="shared" si="28"/>
        <v>0.39539153004339644</v>
      </c>
      <c r="R47">
        <f t="shared" si="29"/>
        <v>0.68483821891755858</v>
      </c>
      <c r="S47">
        <f t="shared" si="34"/>
        <v>0.6120965217020663</v>
      </c>
      <c r="T47">
        <f t="shared" si="35"/>
        <v>0.39539153004339644</v>
      </c>
      <c r="U47">
        <f t="shared" si="36"/>
        <v>0.68483821891755858</v>
      </c>
      <c r="V47">
        <f t="shared" si="37"/>
        <v>0.36329691173275613</v>
      </c>
      <c r="W47">
        <f t="shared" si="38"/>
        <v>0.23467625888580551</v>
      </c>
      <c r="Z47" s="20"/>
      <c r="AA47" s="20"/>
      <c r="AB47" s="20"/>
      <c r="AC47" s="20"/>
      <c r="AD47" s="52"/>
      <c r="AE47" s="20"/>
      <c r="AF47" s="20"/>
      <c r="AG47" s="20"/>
      <c r="AH47" s="20"/>
      <c r="AI47" s="20"/>
      <c r="AJ47" s="20"/>
      <c r="AK47" s="20"/>
      <c r="AL47" s="20"/>
      <c r="AM47" s="20"/>
      <c r="AN47" s="67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</row>
    <row r="48" spans="1:54">
      <c r="A48" s="61">
        <f t="shared" si="30"/>
        <v>0.5</v>
      </c>
      <c r="B48" s="61">
        <f t="shared" si="18"/>
        <v>0.17101007166283438</v>
      </c>
      <c r="C48" s="61">
        <f t="shared" si="19"/>
        <v>0.46984631039295405</v>
      </c>
      <c r="D48" s="62">
        <f t="shared" si="31"/>
        <v>-0.49999999999999989</v>
      </c>
      <c r="E48" s="63">
        <f t="shared" si="20"/>
        <v>0.17101007166283441</v>
      </c>
      <c r="F48" s="63">
        <f t="shared" si="21"/>
        <v>0.4698463103929541</v>
      </c>
      <c r="G48" s="61">
        <f t="shared" si="32"/>
        <v>0.5</v>
      </c>
      <c r="H48" s="61">
        <f t="shared" si="22"/>
        <v>-0.17101007166283438</v>
      </c>
      <c r="I48" s="61">
        <f t="shared" si="23"/>
        <v>-0.46984631039295405</v>
      </c>
      <c r="J48" s="63">
        <f t="shared" si="33"/>
        <v>0.49999999999999989</v>
      </c>
      <c r="K48" s="63">
        <f t="shared" si="24"/>
        <v>0.17101007166283441</v>
      </c>
      <c r="L48" s="63">
        <f t="shared" si="25"/>
        <v>0.4698463103929541</v>
      </c>
      <c r="N48">
        <f t="shared" si="26"/>
        <v>59.172142841439197</v>
      </c>
      <c r="P48">
        <f t="shared" si="27"/>
        <v>0.50815855983552327</v>
      </c>
      <c r="Q48">
        <f t="shared" si="28"/>
        <v>0.29456947794896948</v>
      </c>
      <c r="R48">
        <f t="shared" si="29"/>
        <v>0.80932298912532974</v>
      </c>
      <c r="S48">
        <f t="shared" si="34"/>
        <v>0.50815855983552327</v>
      </c>
      <c r="T48">
        <f t="shared" si="35"/>
        <v>0.29456947794896948</v>
      </c>
      <c r="U48">
        <f t="shared" si="36"/>
        <v>0.80932298912532974</v>
      </c>
      <c r="V48">
        <f t="shared" si="37"/>
        <v>0.28085563655009954</v>
      </c>
      <c r="W48">
        <f t="shared" si="38"/>
        <v>0.16280646392017128</v>
      </c>
      <c r="Z48" s="20"/>
      <c r="AA48" s="20"/>
      <c r="AB48" s="20"/>
      <c r="AC48" s="20"/>
      <c r="AD48" s="52"/>
      <c r="AE48" s="20"/>
      <c r="AF48" s="20"/>
      <c r="AG48" s="20"/>
      <c r="AH48" s="20"/>
      <c r="AI48" s="20"/>
      <c r="AJ48" s="20"/>
      <c r="AK48" s="20"/>
      <c r="AL48" s="20"/>
      <c r="AM48" s="20"/>
      <c r="AN48" s="67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</row>
    <row r="49" spans="1:54">
      <c r="A49" s="61">
        <f t="shared" si="30"/>
        <v>0.5</v>
      </c>
      <c r="B49" s="61">
        <f t="shared" si="18"/>
        <v>8.6824088833465193E-2</v>
      </c>
      <c r="C49" s="61">
        <f t="shared" si="19"/>
        <v>0.49240387650610395</v>
      </c>
      <c r="D49" s="62">
        <f t="shared" si="31"/>
        <v>-0.49999999999999989</v>
      </c>
      <c r="E49" s="63">
        <f t="shared" si="20"/>
        <v>8.6824088833465207E-2</v>
      </c>
      <c r="F49" s="63">
        <f t="shared" si="21"/>
        <v>0.49240387650610401</v>
      </c>
      <c r="G49" s="61">
        <f t="shared" si="32"/>
        <v>0.5</v>
      </c>
      <c r="H49" s="61">
        <f t="shared" si="22"/>
        <v>-8.6824088833465193E-2</v>
      </c>
      <c r="I49" s="61">
        <f t="shared" si="23"/>
        <v>-0.49240387650610395</v>
      </c>
      <c r="J49" s="63">
        <f t="shared" si="33"/>
        <v>0.49999999999999989</v>
      </c>
      <c r="K49" s="63">
        <f t="shared" si="24"/>
        <v>8.6824088833465207E-2</v>
      </c>
      <c r="L49" s="63">
        <f t="shared" si="25"/>
        <v>0.49240387650610401</v>
      </c>
      <c r="N49">
        <f t="shared" si="26"/>
        <v>68.251233168969691</v>
      </c>
      <c r="P49">
        <f t="shared" si="27"/>
        <v>0.35903998626792588</v>
      </c>
      <c r="Q49">
        <f t="shared" si="28"/>
        <v>0.16206969541504687</v>
      </c>
      <c r="R49">
        <f t="shared" si="29"/>
        <v>0.91914291711833451</v>
      </c>
      <c r="S49">
        <f t="shared" si="34"/>
        <v>0.35903998626792588</v>
      </c>
      <c r="T49">
        <f t="shared" si="35"/>
        <v>0.16206969541504687</v>
      </c>
      <c r="U49">
        <f t="shared" si="36"/>
        <v>0.91914291711833451</v>
      </c>
      <c r="V49">
        <f t="shared" si="37"/>
        <v>0.18708350642641974</v>
      </c>
      <c r="W49">
        <f t="shared" si="38"/>
        <v>8.4448997502698048E-2</v>
      </c>
      <c r="Z49" s="20"/>
      <c r="AA49" s="20"/>
      <c r="AB49" s="20"/>
      <c r="AC49" s="20"/>
      <c r="AD49" s="52"/>
      <c r="AE49" s="20"/>
      <c r="AF49" s="20"/>
      <c r="AG49" s="20"/>
      <c r="AH49" s="20"/>
      <c r="AI49" s="20"/>
      <c r="AJ49" s="20"/>
      <c r="AK49" s="20"/>
      <c r="AL49" s="20"/>
      <c r="AM49" s="20"/>
      <c r="AN49" s="67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</row>
    <row r="50" spans="1:54">
      <c r="A50" s="61">
        <f t="shared" si="30"/>
        <v>0.5</v>
      </c>
      <c r="B50" s="61">
        <f t="shared" si="18"/>
        <v>3.0628711372715494E-17</v>
      </c>
      <c r="C50" s="61">
        <f t="shared" si="19"/>
        <v>0.49999999999999989</v>
      </c>
      <c r="D50" s="62">
        <f t="shared" si="31"/>
        <v>-0.49999999999999989</v>
      </c>
      <c r="E50" s="63">
        <f t="shared" si="20"/>
        <v>3.06287113727155E-17</v>
      </c>
      <c r="F50" s="63">
        <f t="shared" si="21"/>
        <v>0.5</v>
      </c>
      <c r="G50" s="61">
        <f t="shared" si="32"/>
        <v>0.5</v>
      </c>
      <c r="H50" s="61">
        <f t="shared" si="22"/>
        <v>-3.0628711372715494E-17</v>
      </c>
      <c r="I50" s="61">
        <f t="shared" si="23"/>
        <v>-0.49999999999999989</v>
      </c>
      <c r="J50" s="63">
        <f t="shared" si="33"/>
        <v>0.49999999999999989</v>
      </c>
      <c r="K50" s="63">
        <f t="shared" si="24"/>
        <v>3.06287113727155E-17</v>
      </c>
      <c r="L50" s="63">
        <f t="shared" si="25"/>
        <v>0.5</v>
      </c>
      <c r="N50">
        <f t="shared" si="26"/>
        <v>76.819596781833226</v>
      </c>
      <c r="P50">
        <f t="shared" si="27"/>
        <v>0.21884579443098603</v>
      </c>
      <c r="Q50">
        <f t="shared" si="28"/>
        <v>5.9772509565814705E-17</v>
      </c>
      <c r="R50">
        <f t="shared" si="29"/>
        <v>0.97575945717162826</v>
      </c>
      <c r="S50">
        <f t="shared" si="34"/>
        <v>0.21884579443098603</v>
      </c>
      <c r="T50">
        <f t="shared" si="35"/>
        <v>5.9772509565814705E-17</v>
      </c>
      <c r="U50">
        <f t="shared" si="36"/>
        <v>0.97575945717162826</v>
      </c>
      <c r="V50">
        <f t="shared" si="37"/>
        <v>0.11076540397497162</v>
      </c>
      <c r="W50">
        <f t="shared" si="38"/>
        <v>3.0252928487246741E-17</v>
      </c>
      <c r="Z50" s="20"/>
      <c r="AA50" s="20"/>
      <c r="AB50" s="20"/>
      <c r="AC50" s="20"/>
      <c r="AD50" s="52"/>
      <c r="AE50" s="20"/>
      <c r="AF50" s="20"/>
      <c r="AG50" s="20"/>
      <c r="AH50" s="20"/>
      <c r="AI50" s="20"/>
      <c r="AJ50" s="20"/>
      <c r="AK50" s="20"/>
      <c r="AL50" s="20"/>
      <c r="AM50" s="20"/>
      <c r="AN50" s="67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</row>
    <row r="51" spans="1:54">
      <c r="A51" s="61">
        <f t="shared" si="30"/>
        <v>0.5</v>
      </c>
      <c r="B51" s="61">
        <f t="shared" si="18"/>
        <v>-8.6824088833465138E-2</v>
      </c>
      <c r="C51" s="61">
        <f t="shared" si="19"/>
        <v>0.49240387650610395</v>
      </c>
      <c r="D51" s="62">
        <f t="shared" si="31"/>
        <v>-0.49999999999999989</v>
      </c>
      <c r="E51" s="63">
        <f t="shared" si="20"/>
        <v>-8.6824088833465152E-2</v>
      </c>
      <c r="F51" s="63">
        <f t="shared" si="21"/>
        <v>0.49240387650610401</v>
      </c>
      <c r="G51" s="61">
        <f t="shared" si="32"/>
        <v>0.5</v>
      </c>
      <c r="H51" s="61">
        <f t="shared" si="22"/>
        <v>8.6824088833465138E-2</v>
      </c>
      <c r="I51" s="61">
        <f t="shared" si="23"/>
        <v>-0.49240387650610395</v>
      </c>
      <c r="J51" s="63">
        <f t="shared" si="33"/>
        <v>0.49999999999999989</v>
      </c>
      <c r="K51" s="63">
        <f t="shared" si="24"/>
        <v>-8.6824088833465152E-2</v>
      </c>
      <c r="L51" s="63">
        <f t="shared" si="25"/>
        <v>0.49240387650610401</v>
      </c>
      <c r="N51">
        <f t="shared" si="26"/>
        <v>83.213322984860881</v>
      </c>
      <c r="P51">
        <f t="shared" si="27"/>
        <v>0.1243158723539086</v>
      </c>
      <c r="Q51">
        <f t="shared" si="28"/>
        <v>-0.17230113562382035</v>
      </c>
      <c r="R51">
        <f t="shared" si="29"/>
        <v>0.97716829796285787</v>
      </c>
      <c r="S51">
        <f t="shared" si="34"/>
        <v>0.1243158723539086</v>
      </c>
      <c r="T51">
        <f t="shared" si="35"/>
        <v>-0.17230113562382035</v>
      </c>
      <c r="U51">
        <f t="shared" si="36"/>
        <v>0.97716829796285787</v>
      </c>
      <c r="V51">
        <f t="shared" si="37"/>
        <v>6.2875715983305713E-2</v>
      </c>
      <c r="W51">
        <f t="shared" si="38"/>
        <v>-8.714540679280966E-2</v>
      </c>
      <c r="Z51" s="20"/>
      <c r="AA51" s="20"/>
      <c r="AB51" s="20"/>
      <c r="AC51" s="20"/>
      <c r="AD51" s="52"/>
      <c r="AE51" s="20"/>
      <c r="AF51" s="20"/>
      <c r="AG51" s="20"/>
      <c r="AH51" s="20"/>
      <c r="AI51" s="20"/>
      <c r="AJ51" s="20"/>
      <c r="AK51" s="20"/>
      <c r="AL51" s="20"/>
      <c r="AM51" s="20"/>
      <c r="AN51" s="67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</row>
    <row r="52" spans="1:54">
      <c r="A52" s="61">
        <f t="shared" si="30"/>
        <v>0.5</v>
      </c>
      <c r="B52" s="61">
        <f t="shared" si="18"/>
        <v>-0.17101007166283433</v>
      </c>
      <c r="C52" s="61">
        <f t="shared" si="19"/>
        <v>0.4698463103929541</v>
      </c>
      <c r="D52" s="62">
        <f t="shared" si="31"/>
        <v>-0.49999999999999989</v>
      </c>
      <c r="E52" s="63">
        <f t="shared" si="20"/>
        <v>-0.17101007166283436</v>
      </c>
      <c r="F52" s="63">
        <f t="shared" si="21"/>
        <v>0.46984631039295421</v>
      </c>
      <c r="G52" s="61">
        <f t="shared" si="32"/>
        <v>0.5</v>
      </c>
      <c r="H52" s="61">
        <f t="shared" si="22"/>
        <v>0.17101007166283433</v>
      </c>
      <c r="I52" s="61">
        <f t="shared" si="23"/>
        <v>-0.4698463103929541</v>
      </c>
      <c r="J52" s="63">
        <f t="shared" si="33"/>
        <v>0.49999999999999989</v>
      </c>
      <c r="K52" s="63">
        <f t="shared" si="24"/>
        <v>-0.17101007166283436</v>
      </c>
      <c r="L52" s="63">
        <f t="shared" si="25"/>
        <v>0.46984631039295421</v>
      </c>
      <c r="N52">
        <f t="shared" si="26"/>
        <v>87.697614637902888</v>
      </c>
      <c r="P52">
        <f t="shared" si="27"/>
        <v>4.4338639083854291E-2</v>
      </c>
      <c r="Q52">
        <f t="shared" si="28"/>
        <v>-0.34168378668157001</v>
      </c>
      <c r="R52">
        <f t="shared" si="29"/>
        <v>0.93876848850136374</v>
      </c>
      <c r="S52">
        <f t="shared" si="34"/>
        <v>4.4338639083854291E-2</v>
      </c>
      <c r="T52">
        <f t="shared" si="35"/>
        <v>-0.34168378668157001</v>
      </c>
      <c r="U52">
        <f t="shared" si="36"/>
        <v>0.93876848850136374</v>
      </c>
      <c r="V52">
        <f t="shared" si="37"/>
        <v>2.2869486143818712E-2</v>
      </c>
      <c r="W52">
        <f t="shared" si="38"/>
        <v>-0.17623753878199555</v>
      </c>
      <c r="Z52" s="20"/>
      <c r="AA52" s="20"/>
      <c r="AB52" s="20"/>
      <c r="AC52" s="20"/>
      <c r="AD52" s="52"/>
      <c r="AE52" s="20"/>
      <c r="AF52" s="20"/>
      <c r="AG52" s="20"/>
      <c r="AH52" s="20"/>
      <c r="AI52" s="20"/>
      <c r="AJ52" s="20"/>
      <c r="AK52" s="20"/>
      <c r="AL52" s="20"/>
      <c r="AM52" s="20"/>
      <c r="AN52" s="67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</row>
    <row r="53" spans="1:54">
      <c r="A53" s="61">
        <f t="shared" si="30"/>
        <v>0.5</v>
      </c>
      <c r="B53" s="61">
        <f t="shared" si="18"/>
        <v>-0.24999999999999983</v>
      </c>
      <c r="C53" s="61">
        <f t="shared" si="19"/>
        <v>0.43301270189221924</v>
      </c>
      <c r="D53" s="62">
        <f t="shared" si="31"/>
        <v>-0.49999999999999989</v>
      </c>
      <c r="E53" s="63">
        <f t="shared" si="20"/>
        <v>-0.24999999999999989</v>
      </c>
      <c r="F53" s="63">
        <f t="shared" si="21"/>
        <v>0.4330127018922193</v>
      </c>
      <c r="G53" s="61">
        <f t="shared" si="32"/>
        <v>0.5</v>
      </c>
      <c r="H53" s="61">
        <f t="shared" si="22"/>
        <v>0.24999999999999983</v>
      </c>
      <c r="I53" s="61">
        <f t="shared" si="23"/>
        <v>-0.43301270189221924</v>
      </c>
      <c r="J53" s="63">
        <f t="shared" si="33"/>
        <v>0.49999999999999989</v>
      </c>
      <c r="K53" s="63">
        <f t="shared" si="24"/>
        <v>-0.24999999999999989</v>
      </c>
      <c r="L53" s="63">
        <f t="shared" si="25"/>
        <v>0.4330127018922193</v>
      </c>
      <c r="N53">
        <f t="shared" si="26"/>
        <v>88.986280226930361</v>
      </c>
      <c r="P53">
        <f t="shared" si="27"/>
        <v>-9.7518726233186484E-3</v>
      </c>
      <c r="Q53">
        <f t="shared" si="28"/>
        <v>-0.49997622467981856</v>
      </c>
      <c r="R53">
        <f t="shared" si="29"/>
        <v>0.86598422372191863</v>
      </c>
      <c r="S53">
        <f t="shared" si="34"/>
        <v>-9.7518726233186484E-3</v>
      </c>
      <c r="T53">
        <f t="shared" si="35"/>
        <v>-0.49997622467981856</v>
      </c>
      <c r="U53">
        <f t="shared" si="36"/>
        <v>0.86598422372191863</v>
      </c>
      <c r="V53">
        <f t="shared" si="37"/>
        <v>-5.2261281201335264E-3</v>
      </c>
      <c r="W53">
        <f t="shared" si="38"/>
        <v>-0.26794236431568474</v>
      </c>
      <c r="Z53" s="20"/>
      <c r="AA53" s="20"/>
      <c r="AB53" s="20"/>
      <c r="AC53" s="20"/>
      <c r="AD53" s="52"/>
      <c r="AE53" s="20"/>
      <c r="AF53" s="20"/>
      <c r="AG53" s="20"/>
      <c r="AH53" s="20"/>
      <c r="AI53" s="20"/>
      <c r="AJ53" s="20"/>
      <c r="AK53" s="20"/>
      <c r="AL53" s="20"/>
      <c r="AM53" s="20"/>
      <c r="AN53" s="67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</row>
    <row r="54" spans="1:54">
      <c r="A54" s="61">
        <f t="shared" si="30"/>
        <v>0.5</v>
      </c>
      <c r="B54" s="61">
        <f t="shared" si="18"/>
        <v>-0.32139380484326963</v>
      </c>
      <c r="C54" s="61">
        <f t="shared" si="19"/>
        <v>0.38302222155948895</v>
      </c>
      <c r="D54" s="62">
        <f t="shared" si="31"/>
        <v>-0.49999999999999989</v>
      </c>
      <c r="E54" s="63">
        <f t="shared" si="20"/>
        <v>-0.32139380484326968</v>
      </c>
      <c r="F54" s="63">
        <f t="shared" si="21"/>
        <v>0.38302222155948906</v>
      </c>
      <c r="G54" s="61">
        <f t="shared" si="32"/>
        <v>0.5</v>
      </c>
      <c r="H54" s="61">
        <f t="shared" si="22"/>
        <v>0.32139380484326963</v>
      </c>
      <c r="I54" s="61">
        <f t="shared" si="23"/>
        <v>-0.38302222155948895</v>
      </c>
      <c r="J54" s="63">
        <f t="shared" si="33"/>
        <v>0.49999999999999989</v>
      </c>
      <c r="K54" s="63">
        <f t="shared" si="24"/>
        <v>-0.32139380484326968</v>
      </c>
      <c r="L54" s="63">
        <f t="shared" si="25"/>
        <v>0.38302222155948906</v>
      </c>
      <c r="N54">
        <f t="shared" si="26"/>
        <v>86.253521175877509</v>
      </c>
      <c r="P54">
        <f t="shared" si="27"/>
        <v>-5.8587677184519682E-2</v>
      </c>
      <c r="Q54">
        <f t="shared" si="28"/>
        <v>-0.64168347202851672</v>
      </c>
      <c r="R54">
        <f t="shared" si="29"/>
        <v>0.76472858309831104</v>
      </c>
      <c r="S54">
        <f t="shared" si="34"/>
        <v>-5.8587677184519682E-2</v>
      </c>
      <c r="T54">
        <f t="shared" si="35"/>
        <v>-0.64168347202851672</v>
      </c>
      <c r="U54">
        <f t="shared" si="36"/>
        <v>0.76472858309831104</v>
      </c>
      <c r="V54">
        <f t="shared" si="37"/>
        <v>-3.3199256670766931E-2</v>
      </c>
      <c r="W54">
        <f t="shared" si="38"/>
        <v>-0.36361595668265395</v>
      </c>
      <c r="Z54" s="20"/>
      <c r="AA54" s="20"/>
      <c r="AB54" s="20"/>
      <c r="AC54" s="20"/>
      <c r="AD54" s="52"/>
      <c r="AE54" s="20"/>
      <c r="AF54" s="20"/>
      <c r="AG54" s="20"/>
      <c r="AH54" s="20"/>
      <c r="AI54" s="20"/>
      <c r="AJ54" s="20"/>
      <c r="AK54" s="20"/>
      <c r="AL54" s="20"/>
      <c r="AM54" s="20"/>
      <c r="AN54" s="67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</row>
    <row r="55" spans="1:54">
      <c r="A55" s="61">
        <f t="shared" si="30"/>
        <v>0.5</v>
      </c>
      <c r="B55" s="61">
        <f t="shared" si="18"/>
        <v>-0.3830222215594889</v>
      </c>
      <c r="C55" s="61">
        <f t="shared" si="19"/>
        <v>0.32139380484326968</v>
      </c>
      <c r="D55" s="62">
        <f t="shared" si="31"/>
        <v>-0.49999999999999989</v>
      </c>
      <c r="E55" s="63">
        <f t="shared" si="20"/>
        <v>-0.38302222155948895</v>
      </c>
      <c r="F55" s="63">
        <f t="shared" si="21"/>
        <v>0.32139380484326974</v>
      </c>
      <c r="G55" s="61">
        <f t="shared" si="32"/>
        <v>0.5</v>
      </c>
      <c r="H55" s="61">
        <f t="shared" si="22"/>
        <v>0.3830222215594889</v>
      </c>
      <c r="I55" s="61">
        <f t="shared" si="23"/>
        <v>-0.32139380484326968</v>
      </c>
      <c r="J55" s="63">
        <f t="shared" si="33"/>
        <v>0.49999999999999989</v>
      </c>
      <c r="K55" s="63">
        <f t="shared" si="24"/>
        <v>-0.38302222155948895</v>
      </c>
      <c r="L55" s="63">
        <f t="shared" si="25"/>
        <v>0.32139380484326974</v>
      </c>
      <c r="N55">
        <f t="shared" si="26"/>
        <v>83.694925848785857</v>
      </c>
      <c r="P55">
        <f t="shared" si="27"/>
        <v>-0.11248786410688059</v>
      </c>
      <c r="Q55">
        <f t="shared" si="28"/>
        <v>-0.7611824345979642</v>
      </c>
      <c r="R55">
        <f t="shared" si="29"/>
        <v>0.63870790012977607</v>
      </c>
      <c r="S55">
        <f t="shared" si="34"/>
        <v>-0.11248786410688059</v>
      </c>
      <c r="T55">
        <f t="shared" si="35"/>
        <v>-0.7611824345979642</v>
      </c>
      <c r="U55">
        <f t="shared" si="36"/>
        <v>0.63870790012977607</v>
      </c>
      <c r="V55">
        <f t="shared" si="37"/>
        <v>-6.8644243490845566E-2</v>
      </c>
      <c r="W55">
        <f t="shared" si="38"/>
        <v>-0.46450159576193106</v>
      </c>
      <c r="Z55" s="20"/>
      <c r="AA55" s="20"/>
      <c r="AB55" s="20"/>
      <c r="AC55" s="20"/>
      <c r="AD55" s="52"/>
      <c r="AE55" s="20"/>
      <c r="AF55" s="20"/>
      <c r="AG55" s="20"/>
      <c r="AH55" s="20"/>
      <c r="AI55" s="20"/>
      <c r="AJ55" s="20"/>
      <c r="AK55" s="20"/>
      <c r="AL55" s="20"/>
      <c r="AM55" s="20"/>
      <c r="AN55" s="67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</row>
    <row r="56" spans="1:54">
      <c r="A56" s="61">
        <f t="shared" si="30"/>
        <v>0.5</v>
      </c>
      <c r="B56" s="61">
        <f t="shared" si="18"/>
        <v>-0.43301270189221924</v>
      </c>
      <c r="C56" s="61">
        <f t="shared" si="19"/>
        <v>0.24999999999999992</v>
      </c>
      <c r="D56" s="62">
        <f t="shared" si="31"/>
        <v>-0.49999999999999989</v>
      </c>
      <c r="E56" s="63">
        <f t="shared" si="20"/>
        <v>-0.4330127018922193</v>
      </c>
      <c r="F56" s="63">
        <f t="shared" si="21"/>
        <v>0.24999999999999994</v>
      </c>
      <c r="G56" s="61">
        <f t="shared" si="32"/>
        <v>0.5</v>
      </c>
      <c r="H56" s="61">
        <f t="shared" si="22"/>
        <v>0.43301270189221924</v>
      </c>
      <c r="I56" s="61">
        <f t="shared" si="23"/>
        <v>-0.24999999999999992</v>
      </c>
      <c r="J56" s="63">
        <f t="shared" si="33"/>
        <v>0.49999999999999989</v>
      </c>
      <c r="K56" s="63">
        <f t="shared" si="24"/>
        <v>-0.4330127018922193</v>
      </c>
      <c r="L56" s="63">
        <f t="shared" si="25"/>
        <v>0.24999999999999994</v>
      </c>
      <c r="N56">
        <f t="shared" si="26"/>
        <v>80.99248105673945</v>
      </c>
      <c r="P56">
        <f t="shared" si="27"/>
        <v>-0.1660588373702642</v>
      </c>
      <c r="Q56">
        <f t="shared" si="28"/>
        <v>-0.85400137406120558</v>
      </c>
      <c r="R56">
        <f t="shared" si="29"/>
        <v>0.49305792320254727</v>
      </c>
      <c r="S56">
        <f t="shared" si="34"/>
        <v>-0.1660588373702642</v>
      </c>
      <c r="T56">
        <f t="shared" si="35"/>
        <v>-0.85400137406120558</v>
      </c>
      <c r="U56">
        <f t="shared" si="36"/>
        <v>0.49305792320254727</v>
      </c>
      <c r="V56">
        <f t="shared" si="37"/>
        <v>-0.11122062633315316</v>
      </c>
      <c r="W56">
        <f t="shared" si="38"/>
        <v>-0.57198140861769664</v>
      </c>
      <c r="Z56" s="20"/>
      <c r="AA56" s="20"/>
      <c r="AB56" s="20"/>
      <c r="AC56" s="20"/>
      <c r="AD56" s="52"/>
      <c r="AE56" s="20"/>
      <c r="AF56" s="20"/>
      <c r="AG56" s="20"/>
      <c r="AH56" s="20"/>
      <c r="AI56" s="20"/>
      <c r="AJ56" s="20"/>
      <c r="AK56" s="20"/>
      <c r="AL56" s="20"/>
      <c r="AM56" s="20"/>
      <c r="AN56" s="67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</row>
    <row r="57" spans="1:54">
      <c r="A57" s="61">
        <f t="shared" si="30"/>
        <v>0.5</v>
      </c>
      <c r="B57" s="61">
        <f t="shared" si="18"/>
        <v>-0.46984631039295405</v>
      </c>
      <c r="C57" s="61">
        <f t="shared" si="19"/>
        <v>0.17101007166283441</v>
      </c>
      <c r="D57" s="62">
        <f t="shared" si="31"/>
        <v>-0.49999999999999989</v>
      </c>
      <c r="E57" s="63">
        <f t="shared" si="20"/>
        <v>-0.4698463103929541</v>
      </c>
      <c r="F57" s="63">
        <f t="shared" si="21"/>
        <v>0.17101007166283444</v>
      </c>
      <c r="G57" s="61">
        <f t="shared" si="32"/>
        <v>0.5</v>
      </c>
      <c r="H57" s="61">
        <f t="shared" si="22"/>
        <v>0.46984631039295405</v>
      </c>
      <c r="I57" s="61">
        <f t="shared" si="23"/>
        <v>-0.17101007166283441</v>
      </c>
      <c r="J57" s="63">
        <f t="shared" si="33"/>
        <v>0.49999999999999989</v>
      </c>
      <c r="K57" s="63">
        <f t="shared" si="24"/>
        <v>-0.4698463103929541</v>
      </c>
      <c r="L57" s="63">
        <f t="shared" si="25"/>
        <v>0.17101007166283444</v>
      </c>
      <c r="N57">
        <f t="shared" si="26"/>
        <v>77.855202129701482</v>
      </c>
      <c r="P57">
        <f t="shared" si="27"/>
        <v>-0.21914381298500954</v>
      </c>
      <c r="Q57">
        <f t="shared" si="28"/>
        <v>-0.91685110725870433</v>
      </c>
      <c r="R57">
        <f t="shared" si="29"/>
        <v>0.33370651229617782</v>
      </c>
      <c r="S57">
        <f t="shared" si="34"/>
        <v>-0.21914381298500954</v>
      </c>
      <c r="T57">
        <f t="shared" si="35"/>
        <v>-0.91685110725870433</v>
      </c>
      <c r="U57">
        <f t="shared" si="36"/>
        <v>0.33370651229617782</v>
      </c>
      <c r="V57">
        <f t="shared" si="37"/>
        <v>-0.16431187143843234</v>
      </c>
      <c r="W57">
        <f t="shared" si="38"/>
        <v>-0.68744592517600167</v>
      </c>
      <c r="Z57" s="20"/>
      <c r="AA57" s="20"/>
      <c r="AB57" s="20"/>
      <c r="AC57" s="20"/>
      <c r="AD57" s="52"/>
      <c r="AE57" s="20"/>
      <c r="AF57" s="20"/>
      <c r="AG57" s="20"/>
      <c r="AH57" s="20"/>
      <c r="AI57" s="20"/>
      <c r="AJ57" s="20"/>
      <c r="AK57" s="20"/>
      <c r="AL57" s="20"/>
      <c r="AM57" s="20"/>
      <c r="AN57" s="67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</row>
    <row r="58" spans="1:54">
      <c r="A58" s="61">
        <f t="shared" si="30"/>
        <v>0.5</v>
      </c>
      <c r="B58" s="61">
        <f t="shared" si="18"/>
        <v>-0.49240387650610395</v>
      </c>
      <c r="C58" s="61">
        <f t="shared" si="19"/>
        <v>8.6824088833465124E-2</v>
      </c>
      <c r="D58" s="62">
        <f t="shared" si="31"/>
        <v>-0.49999999999999989</v>
      </c>
      <c r="E58" s="63">
        <f t="shared" si="20"/>
        <v>-0.49240387650610401</v>
      </c>
      <c r="F58" s="63">
        <f t="shared" si="21"/>
        <v>8.6824088833465138E-2</v>
      </c>
      <c r="G58" s="61">
        <f t="shared" si="32"/>
        <v>0.5</v>
      </c>
      <c r="H58" s="61">
        <f t="shared" si="22"/>
        <v>0.49240387650610395</v>
      </c>
      <c r="I58" s="61">
        <f t="shared" si="23"/>
        <v>-8.6824088833465124E-2</v>
      </c>
      <c r="J58" s="63">
        <f t="shared" si="33"/>
        <v>0.49999999999999989</v>
      </c>
      <c r="K58" s="63">
        <f t="shared" si="24"/>
        <v>-0.49240387650610401</v>
      </c>
      <c r="L58" s="63">
        <f t="shared" si="25"/>
        <v>8.6824088833465138E-2</v>
      </c>
      <c r="N58">
        <f t="shared" si="26"/>
        <v>73.998287154938168</v>
      </c>
      <c r="P58">
        <f t="shared" si="27"/>
        <v>-0.27494522570218782</v>
      </c>
      <c r="Q58">
        <f t="shared" si="28"/>
        <v>-0.94685315530845737</v>
      </c>
      <c r="R58">
        <f t="shared" si="29"/>
        <v>0.16695575804982349</v>
      </c>
      <c r="S58">
        <f t="shared" si="34"/>
        <v>-0.27494522570218782</v>
      </c>
      <c r="T58">
        <f t="shared" si="35"/>
        <v>-0.94685315530845737</v>
      </c>
      <c r="U58">
        <f t="shared" si="36"/>
        <v>0.16695575804982349</v>
      </c>
      <c r="V58">
        <f t="shared" si="37"/>
        <v>-0.23560895415749683</v>
      </c>
      <c r="W58">
        <f t="shared" si="38"/>
        <v>-0.81138736304005721</v>
      </c>
      <c r="Z58" s="20"/>
      <c r="AA58" s="20"/>
      <c r="AB58" s="20"/>
      <c r="AC58" s="20"/>
      <c r="AD58" s="52"/>
      <c r="AE58" s="20"/>
      <c r="AF58" s="20"/>
      <c r="AG58" s="20"/>
      <c r="AH58" s="20"/>
      <c r="AI58" s="20"/>
      <c r="AJ58" s="20"/>
      <c r="AK58" s="20"/>
      <c r="AL58" s="20"/>
      <c r="AM58" s="20"/>
      <c r="AN58" s="67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</row>
    <row r="59" spans="1:54">
      <c r="A59" s="61">
        <f t="shared" si="30"/>
        <v>0.5</v>
      </c>
      <c r="B59" s="61">
        <f t="shared" si="18"/>
        <v>-0.49999999999999989</v>
      </c>
      <c r="C59" s="61">
        <f t="shared" si="19"/>
        <v>6.1257422745430988E-17</v>
      </c>
      <c r="D59" s="62">
        <f t="shared" si="31"/>
        <v>-0.49999999999999989</v>
      </c>
      <c r="E59" s="63">
        <f t="shared" si="20"/>
        <v>-0.5</v>
      </c>
      <c r="F59" s="63">
        <f t="shared" si="21"/>
        <v>6.1257422745431001E-17</v>
      </c>
      <c r="G59" s="61">
        <f t="shared" si="32"/>
        <v>0.5</v>
      </c>
      <c r="H59" s="61">
        <f t="shared" si="22"/>
        <v>0.49999999999999989</v>
      </c>
      <c r="I59" s="61">
        <f t="shared" si="23"/>
        <v>-6.1257422745430988E-17</v>
      </c>
      <c r="J59" s="63">
        <f t="shared" si="33"/>
        <v>0.49999999999999989</v>
      </c>
      <c r="K59" s="63">
        <f t="shared" si="24"/>
        <v>-0.5</v>
      </c>
      <c r="L59" s="63">
        <f t="shared" si="25"/>
        <v>6.1257422745431001E-17</v>
      </c>
      <c r="N59">
        <f t="shared" si="26"/>
        <v>69.206545915412079</v>
      </c>
      <c r="P59">
        <f t="shared" si="27"/>
        <v>0.93709377787268466</v>
      </c>
      <c r="Q59">
        <f t="shared" si="28"/>
        <v>-0.3490777155194808</v>
      </c>
      <c r="R59">
        <f t="shared" si="29"/>
        <v>4.2767202381172268E-17</v>
      </c>
      <c r="S59">
        <f t="shared" si="34"/>
        <v>0.93709377787268466</v>
      </c>
      <c r="T59">
        <f t="shared" si="35"/>
        <v>-0.3490777155194808</v>
      </c>
      <c r="U59">
        <f t="shared" si="36"/>
        <v>4.2767202381172268E-17</v>
      </c>
      <c r="V59">
        <f t="shared" si="37"/>
        <v>0.93709377787268466</v>
      </c>
      <c r="W59">
        <f t="shared" si="38"/>
        <v>-0.3490777155194808</v>
      </c>
      <c r="Z59" s="20"/>
      <c r="AA59" s="20"/>
      <c r="AB59" s="20"/>
      <c r="AC59" s="20"/>
      <c r="AD59" s="52"/>
      <c r="AE59" s="20"/>
      <c r="AF59" s="20"/>
      <c r="AG59" s="20"/>
      <c r="AH59" s="20"/>
      <c r="AI59" s="20"/>
      <c r="AJ59" s="20"/>
      <c r="AK59" s="20"/>
      <c r="AL59" s="20"/>
      <c r="AM59" s="20"/>
      <c r="AN59" s="67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</row>
    <row r="60" spans="1:54">
      <c r="C60" t="s">
        <v>108</v>
      </c>
      <c r="E60" t="s">
        <v>106</v>
      </c>
      <c r="F60" s="68"/>
      <c r="H60" s="68"/>
      <c r="I60" t="s">
        <v>107</v>
      </c>
      <c r="J60" s="68"/>
      <c r="L60" s="68"/>
      <c r="Z60" s="20"/>
      <c r="AA60" s="20"/>
      <c r="AB60" s="20"/>
      <c r="AC60" s="20"/>
      <c r="AD60" s="52"/>
      <c r="AE60" s="20"/>
      <c r="AF60" s="20"/>
      <c r="AG60" s="20"/>
      <c r="AH60" s="20"/>
      <c r="AI60" s="20"/>
      <c r="AJ60" s="20"/>
      <c r="AK60" s="20"/>
      <c r="AL60" s="20"/>
      <c r="AM60" s="20"/>
      <c r="AN60" s="67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</row>
    <row r="61" spans="1:54">
      <c r="A61" s="26">
        <f t="shared" ref="A61:A79" si="39">IF(B2&lt;180,180+B2-$F$2,B2-$F$2)</f>
        <v>69.15875000000014</v>
      </c>
      <c r="C61" s="2">
        <f t="shared" ref="C61:C79" si="40">IF(C2&gt;90,180-C2,C2)</f>
        <v>69.15875000000014</v>
      </c>
      <c r="E61" s="2">
        <f>90-N41</f>
        <v>20.793454084587921</v>
      </c>
      <c r="F61" s="2"/>
      <c r="G61" s="2"/>
      <c r="H61" s="2"/>
      <c r="I61" s="2">
        <f>IF(ABS(C61-N41)&gt;ABS(E61-C61),E61,N41)</f>
        <v>69.206545915412079</v>
      </c>
      <c r="J61" s="2"/>
      <c r="K61" s="2"/>
      <c r="L61" s="69"/>
      <c r="P61">
        <f t="shared" ref="P61:P79" si="41">COS(RADIANS(D2+90))</f>
        <v>-0.93427266014551091</v>
      </c>
      <c r="Q61">
        <f t="shared" ref="Q61:Q79" si="42">(SIN(RADIANS(D2+90)))*(COS(RADIANS(A2)))</f>
        <v>0.3565593870656481</v>
      </c>
      <c r="R61">
        <f t="shared" ref="R61:R79" si="43">(SIN(RADIANS(D2+90)))*(SIN(RADIANS(A2)))</f>
        <v>0</v>
      </c>
      <c r="S61">
        <f>IF(R61&lt;0,-P61,P61)</f>
        <v>-0.93427266014551091</v>
      </c>
      <c r="T61">
        <f>IF(R61&lt;0,-Q61,Q61)</f>
        <v>0.3565593870656481</v>
      </c>
      <c r="U61">
        <f>IF(R61&lt;0,-R61,R61)</f>
        <v>0</v>
      </c>
      <c r="V61">
        <f>S61/(1+U61)</f>
        <v>-0.93427266014551091</v>
      </c>
      <c r="W61">
        <f>T61/(1+U61)</f>
        <v>0.3565593870656481</v>
      </c>
      <c r="Z61" s="20"/>
      <c r="AA61" s="20"/>
      <c r="AB61" s="20"/>
      <c r="AC61" s="20"/>
      <c r="AD61" s="52"/>
      <c r="AE61" s="20"/>
      <c r="AF61" s="20"/>
      <c r="AG61" s="20"/>
      <c r="AH61" s="20"/>
      <c r="AI61" s="20"/>
      <c r="AJ61" s="20"/>
      <c r="AK61" s="20"/>
      <c r="AL61" s="20"/>
      <c r="AM61" s="20"/>
      <c r="AN61" s="67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</row>
    <row r="62" spans="1:54">
      <c r="A62" s="26">
        <f t="shared" si="39"/>
        <v>63.758750000000163</v>
      </c>
      <c r="C62" s="2">
        <f t="shared" si="40"/>
        <v>63.758750000000163</v>
      </c>
      <c r="E62" s="2">
        <f t="shared" ref="E62:E79" si="44">90-N42</f>
        <v>26.452219821675357</v>
      </c>
      <c r="F62" s="2"/>
      <c r="G62" s="2"/>
      <c r="H62" s="2"/>
      <c r="I62" s="2">
        <f t="shared" ref="I62:I79" si="45">IF(ABS(C62-N42)&gt;ABS(E62-C62),E62,N42)</f>
        <v>63.547780178324643</v>
      </c>
      <c r="J62" s="2"/>
      <c r="K62" s="2"/>
      <c r="L62" s="69"/>
      <c r="P62">
        <f t="shared" si="41"/>
        <v>-0.8985622465475368</v>
      </c>
      <c r="Q62">
        <f t="shared" si="42"/>
        <v>0.43217902998346086</v>
      </c>
      <c r="R62">
        <f t="shared" si="43"/>
        <v>7.6204823482496797E-2</v>
      </c>
      <c r="S62">
        <f t="shared" ref="S62:S79" si="46">IF(R62&lt;0,-P62,P62)</f>
        <v>-0.8985622465475368</v>
      </c>
      <c r="T62">
        <f t="shared" ref="T62:T79" si="47">IF(R62&lt;0,-Q62,Q62)</f>
        <v>0.43217902998346086</v>
      </c>
      <c r="U62">
        <f t="shared" ref="U62:U79" si="48">IF(R62&lt;0,-R62,R62)</f>
        <v>7.6204823482496797E-2</v>
      </c>
      <c r="V62">
        <f t="shared" ref="V62:V79" si="49">S62/(1+U62)</f>
        <v>-0.83493608924728158</v>
      </c>
      <c r="W62">
        <f t="shared" ref="W62:W79" si="50">T62/(1+U62)</f>
        <v>0.40157693085315349</v>
      </c>
      <c r="Z62" s="20"/>
      <c r="AA62" s="20"/>
      <c r="AB62" s="20"/>
      <c r="AC62" s="20"/>
      <c r="AD62" s="52"/>
      <c r="AE62" s="20"/>
      <c r="AF62" s="20"/>
      <c r="AG62" s="20"/>
      <c r="AH62" s="20"/>
      <c r="AI62" s="20"/>
      <c r="AJ62" s="20"/>
      <c r="AK62" s="20"/>
      <c r="AL62" s="20"/>
      <c r="AM62" s="20"/>
      <c r="AN62" s="67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</row>
    <row r="63" spans="1:54">
      <c r="A63" s="26">
        <f t="shared" si="39"/>
        <v>58.058750000000146</v>
      </c>
      <c r="C63" s="2">
        <f t="shared" si="40"/>
        <v>58.058750000000146</v>
      </c>
      <c r="E63" s="2">
        <f t="shared" si="44"/>
        <v>32.342343075816459</v>
      </c>
      <c r="F63" s="2"/>
      <c r="G63" s="2"/>
      <c r="H63" s="2"/>
      <c r="I63" s="2">
        <f t="shared" si="45"/>
        <v>57.657656924183541</v>
      </c>
      <c r="J63" s="2"/>
      <c r="K63" s="2"/>
      <c r="L63" s="69"/>
      <c r="P63">
        <f t="shared" si="41"/>
        <v>-0.85227375111379766</v>
      </c>
      <c r="Q63">
        <f t="shared" si="42"/>
        <v>0.49154947626417544</v>
      </c>
      <c r="R63">
        <f t="shared" si="43"/>
        <v>0.17890937802930099</v>
      </c>
      <c r="S63">
        <f t="shared" si="46"/>
        <v>-0.85227375111379766</v>
      </c>
      <c r="T63">
        <f t="shared" si="47"/>
        <v>0.49154947626417544</v>
      </c>
      <c r="U63">
        <f t="shared" si="48"/>
        <v>0.17890937802930099</v>
      </c>
      <c r="V63">
        <f t="shared" si="49"/>
        <v>-0.72293406685633732</v>
      </c>
      <c r="W63">
        <f t="shared" si="50"/>
        <v>0.41695272378430287</v>
      </c>
      <c r="Z63" s="20"/>
      <c r="AA63" s="20"/>
      <c r="AB63" s="20"/>
      <c r="AC63" s="20"/>
      <c r="AD63" s="52"/>
      <c r="AE63" s="20"/>
      <c r="AF63" s="20"/>
      <c r="AG63" s="20"/>
      <c r="AH63" s="20"/>
      <c r="AI63" s="20"/>
      <c r="AJ63" s="20"/>
      <c r="AK63" s="20"/>
      <c r="AL63" s="20"/>
      <c r="AM63" s="20"/>
      <c r="AN63" s="67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</row>
    <row r="64" spans="1:54">
      <c r="A64" s="26">
        <f t="shared" si="39"/>
        <v>52.958750000000151</v>
      </c>
      <c r="C64" s="2">
        <f t="shared" si="40"/>
        <v>52.958750000000151</v>
      </c>
      <c r="E64" s="2">
        <f t="shared" si="44"/>
        <v>37.327506883932472</v>
      </c>
      <c r="F64" s="2"/>
      <c r="G64" s="2"/>
      <c r="H64" s="2"/>
      <c r="I64" s="2">
        <f t="shared" si="45"/>
        <v>52.672493116067528</v>
      </c>
      <c r="J64" s="2"/>
      <c r="K64" s="2"/>
      <c r="L64" s="69"/>
      <c r="P64">
        <f t="shared" si="41"/>
        <v>-0.80120166786427605</v>
      </c>
      <c r="Q64">
        <f t="shared" si="42"/>
        <v>0.51822477320042004</v>
      </c>
      <c r="R64">
        <f t="shared" si="43"/>
        <v>0.29919721230799518</v>
      </c>
      <c r="S64">
        <f t="shared" si="46"/>
        <v>-0.80120166786427605</v>
      </c>
      <c r="T64">
        <f t="shared" si="47"/>
        <v>0.51822477320042004</v>
      </c>
      <c r="U64">
        <f t="shared" si="48"/>
        <v>0.29919721230799518</v>
      </c>
      <c r="V64">
        <f t="shared" si="49"/>
        <v>-0.61668979911137511</v>
      </c>
      <c r="W64">
        <f t="shared" si="50"/>
        <v>0.39888076135862793</v>
      </c>
      <c r="Z64" s="20"/>
      <c r="AA64" s="20"/>
      <c r="AB64" s="20"/>
      <c r="AC64" s="20"/>
      <c r="AD64" s="52"/>
      <c r="AE64" s="20"/>
      <c r="AF64" s="20"/>
      <c r="AG64" s="20"/>
      <c r="AH64" s="20"/>
      <c r="AI64" s="20"/>
      <c r="AJ64" s="20"/>
      <c r="AK64" s="20"/>
      <c r="AL64" s="20"/>
      <c r="AM64" s="20"/>
      <c r="AN64" s="67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</row>
    <row r="65" spans="1:54">
      <c r="A65" s="26">
        <f t="shared" si="39"/>
        <v>49.358750000000157</v>
      </c>
      <c r="C65" s="2">
        <f t="shared" si="40"/>
        <v>49.358750000000157</v>
      </c>
      <c r="E65" s="2">
        <f t="shared" si="44"/>
        <v>40.319917691159084</v>
      </c>
      <c r="F65" s="2"/>
      <c r="G65" s="2"/>
      <c r="H65" s="2"/>
      <c r="I65" s="2">
        <f t="shared" si="45"/>
        <v>49.680082308840916</v>
      </c>
      <c r="J65" s="2"/>
      <c r="K65" s="2"/>
      <c r="L65" s="69"/>
      <c r="P65">
        <f t="shared" si="41"/>
        <v>-0.7551378664163696</v>
      </c>
      <c r="Q65">
        <f t="shared" si="42"/>
        <v>0.50219270445489794</v>
      </c>
      <c r="R65">
        <f t="shared" si="43"/>
        <v>0.42138971308802564</v>
      </c>
      <c r="S65">
        <f t="shared" si="46"/>
        <v>-0.7551378664163696</v>
      </c>
      <c r="T65">
        <f t="shared" si="47"/>
        <v>0.50219270445489794</v>
      </c>
      <c r="U65">
        <f t="shared" si="48"/>
        <v>0.42138971308802564</v>
      </c>
      <c r="V65">
        <f t="shared" si="49"/>
        <v>-0.5312672938766404</v>
      </c>
      <c r="W65">
        <f t="shared" si="50"/>
        <v>0.3533110587692832</v>
      </c>
      <c r="Z65" s="20"/>
      <c r="AA65" s="20"/>
      <c r="AB65" s="20"/>
      <c r="AC65" s="20"/>
      <c r="AD65" s="52"/>
      <c r="AE65" s="20"/>
      <c r="AF65" s="20"/>
      <c r="AG65" s="20"/>
      <c r="AH65" s="20"/>
      <c r="AI65" s="20"/>
      <c r="AJ65" s="20"/>
      <c r="AK65" s="20"/>
      <c r="AL65" s="20"/>
      <c r="AM65" s="20"/>
      <c r="AN65" s="67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</row>
    <row r="66" spans="1:54">
      <c r="A66" s="26">
        <f t="shared" si="39"/>
        <v>48.558750000000146</v>
      </c>
      <c r="C66" s="2">
        <f t="shared" si="40"/>
        <v>48.558750000000146</v>
      </c>
      <c r="E66" s="2">
        <f t="shared" si="44"/>
        <v>40.578766631886594</v>
      </c>
      <c r="F66" s="2"/>
      <c r="G66" s="2"/>
      <c r="H66" s="2"/>
      <c r="I66" s="2">
        <f t="shared" si="45"/>
        <v>49.421233368113406</v>
      </c>
      <c r="J66" s="2"/>
      <c r="K66" s="2"/>
      <c r="L66" s="69"/>
      <c r="P66">
        <f t="shared" si="41"/>
        <v>-0.73958724020535604</v>
      </c>
      <c r="Q66">
        <f t="shared" si="42"/>
        <v>0.43263508246208504</v>
      </c>
      <c r="R66">
        <f t="shared" si="43"/>
        <v>0.51559441380648208</v>
      </c>
      <c r="S66">
        <f t="shared" si="46"/>
        <v>-0.73958724020535604</v>
      </c>
      <c r="T66">
        <f t="shared" si="47"/>
        <v>0.43263508246208504</v>
      </c>
      <c r="U66">
        <f t="shared" si="48"/>
        <v>0.51559441380648208</v>
      </c>
      <c r="V66">
        <f t="shared" si="49"/>
        <v>-0.48798493414069144</v>
      </c>
      <c r="W66">
        <f t="shared" si="50"/>
        <v>0.28545571197739045</v>
      </c>
      <c r="Z66" s="20"/>
      <c r="AA66" s="20"/>
      <c r="AB66" s="20"/>
      <c r="AC66" s="20"/>
      <c r="AD66" s="52"/>
      <c r="AE66" s="20"/>
      <c r="AF66" s="20"/>
      <c r="AG66" s="20"/>
      <c r="AH66" s="20"/>
      <c r="AI66" s="20"/>
      <c r="AJ66" s="20"/>
      <c r="AK66" s="20"/>
      <c r="AL66" s="20"/>
      <c r="AM66" s="20"/>
      <c r="AN66" s="67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</row>
    <row r="67" spans="1:54">
      <c r="A67" s="26">
        <f t="shared" si="39"/>
        <v>52.258750000000163</v>
      </c>
      <c r="C67" s="2">
        <f t="shared" si="40"/>
        <v>52.258750000000163</v>
      </c>
      <c r="E67" s="2">
        <f t="shared" si="44"/>
        <v>37.514487333157746</v>
      </c>
      <c r="F67" s="2"/>
      <c r="G67" s="2"/>
      <c r="H67" s="2"/>
      <c r="I67" s="2">
        <f t="shared" si="45"/>
        <v>52.485512666842254</v>
      </c>
      <c r="J67" s="2"/>
      <c r="K67" s="2"/>
      <c r="L67" s="69"/>
      <c r="P67">
        <f t="shared" si="41"/>
        <v>-0.78835434490978662</v>
      </c>
      <c r="Q67">
        <f t="shared" si="42"/>
        <v>0.30761072269260276</v>
      </c>
      <c r="R67">
        <f t="shared" si="43"/>
        <v>0.53279740065656844</v>
      </c>
      <c r="S67">
        <f t="shared" si="46"/>
        <v>-0.78835434490978662</v>
      </c>
      <c r="T67">
        <f t="shared" si="47"/>
        <v>0.30761072269260276</v>
      </c>
      <c r="U67">
        <f t="shared" si="48"/>
        <v>0.53279740065656844</v>
      </c>
      <c r="V67">
        <f t="shared" si="49"/>
        <v>-0.51432390515021609</v>
      </c>
      <c r="W67">
        <f t="shared" si="50"/>
        <v>0.20068583268789392</v>
      </c>
      <c r="Z67" s="20"/>
      <c r="AA67" s="20"/>
      <c r="AB67" s="20"/>
      <c r="AC67" s="20"/>
      <c r="AD67" s="52"/>
      <c r="AE67" s="20"/>
      <c r="AF67" s="20"/>
      <c r="AG67" s="20"/>
      <c r="AH67" s="20"/>
      <c r="AI67" s="20"/>
      <c r="AJ67" s="20"/>
      <c r="AK67" s="20"/>
      <c r="AL67" s="20"/>
      <c r="AM67" s="20"/>
      <c r="AN67" s="67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</row>
    <row r="68" spans="1:54">
      <c r="A68" s="26">
        <f t="shared" si="39"/>
        <v>59.458750000000151</v>
      </c>
      <c r="C68" s="2">
        <f t="shared" si="40"/>
        <v>59.458750000000151</v>
      </c>
      <c r="E68" s="2">
        <f t="shared" si="44"/>
        <v>30.827857158560803</v>
      </c>
      <c r="F68" s="2"/>
      <c r="G68" s="2"/>
      <c r="H68" s="2"/>
      <c r="I68" s="2">
        <f t="shared" si="45"/>
        <v>59.172142841439197</v>
      </c>
      <c r="J68" s="2"/>
      <c r="K68" s="2"/>
      <c r="L68" s="69"/>
      <c r="P68">
        <f t="shared" si="41"/>
        <v>-0.86379468011725868</v>
      </c>
      <c r="Q68">
        <f t="shared" si="42"/>
        <v>0.17232478835908396</v>
      </c>
      <c r="R68">
        <f t="shared" si="43"/>
        <v>0.47345846482887982</v>
      </c>
      <c r="S68">
        <f t="shared" si="46"/>
        <v>-0.86379468011725868</v>
      </c>
      <c r="T68">
        <f t="shared" si="47"/>
        <v>0.17232478835908396</v>
      </c>
      <c r="U68">
        <f t="shared" si="48"/>
        <v>0.47345846482887982</v>
      </c>
      <c r="V68">
        <f t="shared" si="49"/>
        <v>-0.58623619242472202</v>
      </c>
      <c r="W68">
        <f t="shared" si="50"/>
        <v>0.11695259314900126</v>
      </c>
      <c r="Z68" s="20"/>
      <c r="AA68" s="20"/>
      <c r="AB68" s="20"/>
      <c r="AC68" s="20"/>
      <c r="AD68" s="52"/>
      <c r="AE68" s="20"/>
      <c r="AF68" s="20"/>
      <c r="AG68" s="20"/>
      <c r="AH68" s="20"/>
      <c r="AI68" s="20"/>
      <c r="AJ68" s="20"/>
      <c r="AK68" s="20"/>
      <c r="AL68" s="20"/>
      <c r="AM68" s="20"/>
      <c r="AN68" s="67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</row>
    <row r="69" spans="1:54">
      <c r="A69" s="26">
        <f t="shared" si="39"/>
        <v>68.958750000000151</v>
      </c>
      <c r="C69" s="2">
        <f t="shared" si="40"/>
        <v>68.958750000000151</v>
      </c>
      <c r="E69" s="2">
        <f t="shared" si="44"/>
        <v>21.748766831030309</v>
      </c>
      <c r="F69" s="2"/>
      <c r="G69" s="2"/>
      <c r="H69" s="2"/>
      <c r="I69" s="2">
        <f t="shared" si="45"/>
        <v>68.251233168969691</v>
      </c>
      <c r="J69" s="2"/>
      <c r="K69" s="2"/>
      <c r="L69" s="69"/>
      <c r="P69">
        <f t="shared" si="41"/>
        <v>-0.937684512019477</v>
      </c>
      <c r="Q69">
        <f t="shared" si="42"/>
        <v>6.0340619426077179E-2</v>
      </c>
      <c r="R69">
        <f t="shared" si="43"/>
        <v>0.34220865793558258</v>
      </c>
      <c r="S69">
        <f t="shared" si="46"/>
        <v>-0.937684512019477</v>
      </c>
      <c r="T69">
        <f t="shared" si="47"/>
        <v>6.0340619426077179E-2</v>
      </c>
      <c r="U69">
        <f t="shared" si="48"/>
        <v>0.34220865793558258</v>
      </c>
      <c r="V69">
        <f t="shared" si="49"/>
        <v>-0.69861307068433465</v>
      </c>
      <c r="W69">
        <f t="shared" si="50"/>
        <v>4.4956213826608429E-2</v>
      </c>
      <c r="Z69" s="20"/>
      <c r="AA69" s="20"/>
      <c r="AB69" s="20"/>
      <c r="AC69" s="20"/>
      <c r="AD69" s="52"/>
      <c r="AE69" s="20"/>
      <c r="AF69" s="20"/>
      <c r="AG69" s="20"/>
      <c r="AH69" s="20"/>
      <c r="AI69" s="20"/>
      <c r="AJ69" s="20"/>
      <c r="AK69" s="20"/>
      <c r="AL69" s="20"/>
      <c r="AM69" s="20"/>
      <c r="AN69" s="67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</row>
    <row r="70" spans="1:54">
      <c r="A70" s="26">
        <f t="shared" si="39"/>
        <v>77.358750000000128</v>
      </c>
      <c r="C70" s="2">
        <f t="shared" si="40"/>
        <v>77.358750000000128</v>
      </c>
      <c r="E70" s="2">
        <f t="shared" si="44"/>
        <v>13.180403218166774</v>
      </c>
      <c r="F70" s="2"/>
      <c r="G70" s="2"/>
      <c r="H70" s="2"/>
      <c r="I70" s="2">
        <f t="shared" si="45"/>
        <v>76.819596781833226</v>
      </c>
      <c r="J70" s="2"/>
      <c r="K70" s="2"/>
      <c r="L70" s="69"/>
      <c r="P70">
        <f t="shared" si="41"/>
        <v>-0.97777556495603257</v>
      </c>
      <c r="Q70">
        <f t="shared" si="42"/>
        <v>1.2842884870939211E-17</v>
      </c>
      <c r="R70">
        <f t="shared" si="43"/>
        <v>0.20965434547109021</v>
      </c>
      <c r="S70">
        <f t="shared" si="46"/>
        <v>-0.97777556495603257</v>
      </c>
      <c r="T70">
        <f t="shared" si="47"/>
        <v>1.2842884870939211E-17</v>
      </c>
      <c r="U70">
        <f t="shared" si="48"/>
        <v>0.20965434547109021</v>
      </c>
      <c r="V70">
        <f t="shared" si="49"/>
        <v>-0.80830988506493207</v>
      </c>
      <c r="W70">
        <f t="shared" si="50"/>
        <v>1.0616987339418561E-17</v>
      </c>
      <c r="Z70" s="20"/>
      <c r="AA70" s="20"/>
      <c r="AB70" s="20"/>
      <c r="AC70" s="20"/>
      <c r="AD70" s="52"/>
      <c r="AE70" s="20"/>
      <c r="AF70" s="20"/>
      <c r="AG70" s="20"/>
      <c r="AH70" s="20"/>
      <c r="AI70" s="20"/>
      <c r="AJ70" s="20"/>
      <c r="AK70" s="20"/>
      <c r="AL70" s="20"/>
      <c r="AM70" s="20"/>
      <c r="AN70" s="67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</row>
    <row r="71" spans="1:54">
      <c r="A71" s="26">
        <f t="shared" si="39"/>
        <v>82.858750000000128</v>
      </c>
      <c r="C71" s="2">
        <f t="shared" si="40"/>
        <v>82.858750000000128</v>
      </c>
      <c r="E71" s="2">
        <f t="shared" si="44"/>
        <v>6.7866770151391194</v>
      </c>
      <c r="F71" s="2"/>
      <c r="G71" s="2"/>
      <c r="H71" s="2"/>
      <c r="I71" s="2">
        <f t="shared" si="45"/>
        <v>83.213322984860881</v>
      </c>
      <c r="J71" s="2"/>
      <c r="K71" s="2"/>
      <c r="L71" s="69"/>
      <c r="P71">
        <f t="shared" si="41"/>
        <v>-0.99145437444667461</v>
      </c>
      <c r="Q71">
        <f t="shared" si="42"/>
        <v>-2.2653084244360768E-2</v>
      </c>
      <c r="R71">
        <f t="shared" si="43"/>
        <v>0.12847202483331163</v>
      </c>
      <c r="S71">
        <f t="shared" si="46"/>
        <v>-0.99145437444667461</v>
      </c>
      <c r="T71">
        <f t="shared" si="47"/>
        <v>-2.2653084244360768E-2</v>
      </c>
      <c r="U71">
        <f t="shared" si="48"/>
        <v>0.12847202483331163</v>
      </c>
      <c r="V71">
        <f t="shared" si="49"/>
        <v>-0.87858126088072408</v>
      </c>
      <c r="W71">
        <f t="shared" si="50"/>
        <v>-2.0074121241691296E-2</v>
      </c>
      <c r="Z71" s="20"/>
      <c r="AA71" s="20"/>
      <c r="AB71" s="20"/>
      <c r="AC71" s="20"/>
      <c r="AD71" s="52"/>
      <c r="AE71" s="20"/>
      <c r="AF71" s="20"/>
      <c r="AG71" s="20"/>
      <c r="AH71" s="20"/>
      <c r="AI71" s="20"/>
      <c r="AJ71" s="20"/>
      <c r="AK71" s="20"/>
      <c r="AL71" s="20"/>
      <c r="AM71" s="20"/>
      <c r="AN71" s="67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</row>
    <row r="72" spans="1:54">
      <c r="A72" s="26">
        <f t="shared" si="39"/>
        <v>87.458750000000151</v>
      </c>
      <c r="C72" s="2">
        <f t="shared" si="40"/>
        <v>87.458750000000151</v>
      </c>
      <c r="E72" s="2">
        <f t="shared" si="44"/>
        <v>2.3023853620971124</v>
      </c>
      <c r="F72" s="2"/>
      <c r="G72" s="2"/>
      <c r="H72" s="2"/>
      <c r="I72" s="2">
        <f t="shared" si="45"/>
        <v>87.697614637902888</v>
      </c>
      <c r="J72" s="2"/>
      <c r="K72" s="2"/>
      <c r="L72" s="69"/>
      <c r="P72">
        <f t="shared" si="41"/>
        <v>-0.99882303123330951</v>
      </c>
      <c r="Q72">
        <f t="shared" si="42"/>
        <v>-1.6589042743157013E-2</v>
      </c>
      <c r="R72">
        <f t="shared" si="43"/>
        <v>4.557802034719146E-2</v>
      </c>
      <c r="S72">
        <f t="shared" si="46"/>
        <v>-0.99882303123330951</v>
      </c>
      <c r="T72">
        <f t="shared" si="47"/>
        <v>-1.6589042743157013E-2</v>
      </c>
      <c r="U72">
        <f t="shared" si="48"/>
        <v>4.557802034719146E-2</v>
      </c>
      <c r="V72">
        <f t="shared" si="49"/>
        <v>-0.95528311785058706</v>
      </c>
      <c r="W72">
        <f t="shared" si="50"/>
        <v>-1.5865906149833284E-2</v>
      </c>
      <c r="Z72" s="20"/>
      <c r="AA72" s="20"/>
      <c r="AB72" s="20"/>
      <c r="AC72" s="20"/>
      <c r="AD72" s="52"/>
      <c r="AE72" s="20"/>
      <c r="AF72" s="20"/>
      <c r="AG72" s="20"/>
      <c r="AH72" s="20"/>
      <c r="AI72" s="20"/>
      <c r="AJ72" s="20"/>
      <c r="AK72" s="20"/>
      <c r="AL72" s="20"/>
      <c r="AM72" s="20"/>
      <c r="AN72" s="67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</row>
    <row r="73" spans="1:54">
      <c r="A73" s="26">
        <f t="shared" si="39"/>
        <v>90.558750000000174</v>
      </c>
      <c r="C73" s="2">
        <f t="shared" si="40"/>
        <v>89.441249999999826</v>
      </c>
      <c r="E73" s="2">
        <f t="shared" si="44"/>
        <v>1.0137197730696386</v>
      </c>
      <c r="F73" s="2"/>
      <c r="G73" s="2"/>
      <c r="H73" s="2"/>
      <c r="I73" s="2">
        <f t="shared" si="45"/>
        <v>88.986280226930361</v>
      </c>
      <c r="J73" s="2"/>
      <c r="K73" s="2"/>
      <c r="L73" s="69"/>
      <c r="P73">
        <f t="shared" si="41"/>
        <v>-0.99984348742170293</v>
      </c>
      <c r="Q73">
        <f t="shared" si="42"/>
        <v>8.8459123385740499E-3</v>
      </c>
      <c r="R73">
        <f t="shared" si="43"/>
        <v>-1.5321569609710687E-2</v>
      </c>
      <c r="S73">
        <f t="shared" si="46"/>
        <v>0.99984348742170293</v>
      </c>
      <c r="T73">
        <f t="shared" si="47"/>
        <v>-8.8459123385740499E-3</v>
      </c>
      <c r="U73">
        <f t="shared" si="48"/>
        <v>1.5321569609710687E-2</v>
      </c>
      <c r="V73">
        <f t="shared" si="49"/>
        <v>0.98475548766884025</v>
      </c>
      <c r="W73">
        <f t="shared" si="50"/>
        <v>-8.7124243228422858E-3</v>
      </c>
      <c r="Z73" s="20"/>
      <c r="AA73" s="20"/>
      <c r="AB73" s="20"/>
      <c r="AC73" s="20"/>
      <c r="AD73" s="52"/>
      <c r="AE73" s="20"/>
      <c r="AF73" s="20"/>
      <c r="AG73" s="20"/>
      <c r="AH73" s="20"/>
      <c r="AI73" s="20"/>
      <c r="AJ73" s="20"/>
      <c r="AK73" s="20"/>
      <c r="AL73" s="20"/>
      <c r="AM73" s="20"/>
      <c r="AN73" s="67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</row>
    <row r="74" spans="1:54">
      <c r="A74" s="26">
        <f t="shared" si="39"/>
        <v>93.358750000000128</v>
      </c>
      <c r="C74" s="2">
        <f t="shared" si="40"/>
        <v>86.641249999999872</v>
      </c>
      <c r="E74" s="2">
        <f t="shared" si="44"/>
        <v>3.7464788241224909</v>
      </c>
      <c r="F74" s="2"/>
      <c r="G74" s="2"/>
      <c r="H74" s="2"/>
      <c r="I74" s="2">
        <f t="shared" si="45"/>
        <v>86.253521175877509</v>
      </c>
      <c r="J74" s="2"/>
      <c r="K74" s="2"/>
      <c r="L74" s="69"/>
      <c r="P74">
        <f t="shared" si="41"/>
        <v>-0.99786294077629201</v>
      </c>
      <c r="Q74">
        <f t="shared" si="42"/>
        <v>4.2000902376219777E-2</v>
      </c>
      <c r="R74">
        <f t="shared" si="43"/>
        <v>-5.0054726299058605E-2</v>
      </c>
      <c r="S74">
        <f t="shared" si="46"/>
        <v>0.99786294077629201</v>
      </c>
      <c r="T74">
        <f t="shared" si="47"/>
        <v>-4.2000902376219777E-2</v>
      </c>
      <c r="U74">
        <f t="shared" si="48"/>
        <v>5.0054726299058605E-2</v>
      </c>
      <c r="V74">
        <f t="shared" si="49"/>
        <v>0.95029612817732123</v>
      </c>
      <c r="W74">
        <f t="shared" si="50"/>
        <v>-3.9998774658396047E-2</v>
      </c>
      <c r="Z74" s="20"/>
      <c r="AA74" s="20"/>
      <c r="AB74" s="20"/>
      <c r="AC74" s="20"/>
      <c r="AD74" s="52"/>
      <c r="AE74" s="20"/>
      <c r="AF74" s="20"/>
      <c r="AG74" s="20"/>
      <c r="AH74" s="20"/>
      <c r="AI74" s="20"/>
      <c r="AJ74" s="20"/>
      <c r="AK74" s="20"/>
      <c r="AL74" s="20"/>
      <c r="AM74" s="20"/>
      <c r="AN74" s="67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</row>
    <row r="75" spans="1:54">
      <c r="A75" s="26">
        <f t="shared" si="39"/>
        <v>96.458750000000151</v>
      </c>
      <c r="C75" s="2">
        <f t="shared" si="40"/>
        <v>83.541249999999849</v>
      </c>
      <c r="E75" s="2">
        <f t="shared" si="44"/>
        <v>6.3050741512141428</v>
      </c>
      <c r="F75" s="2"/>
      <c r="G75" s="2"/>
      <c r="H75" s="2"/>
      <c r="I75" s="2">
        <f t="shared" si="45"/>
        <v>83.694925848785857</v>
      </c>
      <c r="J75" s="2"/>
      <c r="K75" s="2"/>
      <c r="L75" s="69"/>
      <c r="P75">
        <f t="shared" si="41"/>
        <v>-0.99395123341596436</v>
      </c>
      <c r="Q75">
        <f t="shared" si="42"/>
        <v>8.4128790594183545E-2</v>
      </c>
      <c r="R75">
        <f t="shared" si="43"/>
        <v>-7.0592437158970067E-2</v>
      </c>
      <c r="S75">
        <f t="shared" si="46"/>
        <v>0.99395123341596436</v>
      </c>
      <c r="T75">
        <f t="shared" si="47"/>
        <v>-8.4128790594183545E-2</v>
      </c>
      <c r="U75">
        <f t="shared" si="48"/>
        <v>7.0592437158970067E-2</v>
      </c>
      <c r="V75">
        <f t="shared" si="49"/>
        <v>0.92841234340643353</v>
      </c>
      <c r="W75">
        <f t="shared" si="50"/>
        <v>-7.8581528949929827E-2</v>
      </c>
      <c r="Z75" s="20"/>
      <c r="AA75" s="20"/>
      <c r="AB75" s="20"/>
      <c r="AC75" s="20"/>
      <c r="AD75" s="52"/>
      <c r="AE75" s="20"/>
      <c r="AF75" s="20"/>
      <c r="AG75" s="20"/>
      <c r="AH75" s="20"/>
      <c r="AI75" s="20"/>
      <c r="AJ75" s="20"/>
      <c r="AK75" s="20"/>
      <c r="AL75" s="20"/>
      <c r="AM75" s="20"/>
      <c r="AN75" s="67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</row>
    <row r="76" spans="1:54">
      <c r="A76" s="26">
        <f t="shared" si="39"/>
        <v>99.558750000000174</v>
      </c>
      <c r="C76" s="2">
        <f t="shared" si="40"/>
        <v>80.441249999999826</v>
      </c>
      <c r="E76" s="2">
        <f t="shared" si="44"/>
        <v>9.0075189432605498</v>
      </c>
      <c r="F76" s="2"/>
      <c r="G76" s="2"/>
      <c r="H76" s="2"/>
      <c r="I76" s="2">
        <f t="shared" si="45"/>
        <v>80.99248105673945</v>
      </c>
      <c r="J76" s="2"/>
      <c r="K76" s="2"/>
      <c r="L76" s="69"/>
      <c r="P76">
        <f t="shared" si="41"/>
        <v>-0.98766780314620406</v>
      </c>
      <c r="Q76">
        <f t="shared" si="42"/>
        <v>0.13558846916778483</v>
      </c>
      <c r="R76">
        <f t="shared" si="43"/>
        <v>-7.8282039173029824E-2</v>
      </c>
      <c r="S76">
        <f t="shared" si="46"/>
        <v>0.98766780314620406</v>
      </c>
      <c r="T76">
        <f t="shared" si="47"/>
        <v>-0.13558846916778483</v>
      </c>
      <c r="U76">
        <f t="shared" si="48"/>
        <v>7.8282039173029824E-2</v>
      </c>
      <c r="V76">
        <f t="shared" si="49"/>
        <v>0.91596425356734967</v>
      </c>
      <c r="W76">
        <f t="shared" si="50"/>
        <v>-0.12574490183641759</v>
      </c>
      <c r="Z76" s="20"/>
      <c r="AA76" s="20"/>
      <c r="AB76" s="20"/>
      <c r="AC76" s="20"/>
      <c r="AD76" s="52"/>
      <c r="AE76" s="20"/>
      <c r="AF76" s="20"/>
      <c r="AG76" s="20"/>
      <c r="AH76" s="20"/>
      <c r="AI76" s="20"/>
      <c r="AJ76" s="20"/>
      <c r="AK76" s="20"/>
      <c r="AL76" s="20"/>
      <c r="AM76" s="20"/>
      <c r="AN76" s="67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</row>
    <row r="77" spans="1:54">
      <c r="A77" s="26">
        <f t="shared" si="39"/>
        <v>102.65875000000014</v>
      </c>
      <c r="C77" s="2">
        <f t="shared" si="40"/>
        <v>77.34124999999986</v>
      </c>
      <c r="E77" s="2">
        <f t="shared" si="44"/>
        <v>12.144797870298518</v>
      </c>
      <c r="F77" s="2"/>
      <c r="G77" s="2"/>
      <c r="H77" s="2"/>
      <c r="I77" s="2">
        <f t="shared" si="45"/>
        <v>77.855202129701482</v>
      </c>
      <c r="J77" s="2"/>
      <c r="K77" s="2"/>
      <c r="L77" s="69"/>
      <c r="P77">
        <f t="shared" si="41"/>
        <v>-0.97761904336958549</v>
      </c>
      <c r="Q77">
        <f t="shared" si="42"/>
        <v>0.19769535119193477</v>
      </c>
      <c r="R77">
        <f t="shared" si="43"/>
        <v>-7.1955223286667674E-2</v>
      </c>
      <c r="S77">
        <f t="shared" si="46"/>
        <v>0.97761904336958549</v>
      </c>
      <c r="T77">
        <f t="shared" si="47"/>
        <v>-0.19769535119193477</v>
      </c>
      <c r="U77">
        <f t="shared" si="48"/>
        <v>7.1955223286667674E-2</v>
      </c>
      <c r="V77">
        <f t="shared" si="49"/>
        <v>0.91199615630600439</v>
      </c>
      <c r="W77">
        <f t="shared" si="50"/>
        <v>-0.18442500852394847</v>
      </c>
      <c r="Z77" s="20"/>
      <c r="AA77" s="20"/>
      <c r="AB77" s="20"/>
      <c r="AC77" s="20"/>
      <c r="AD77" s="52"/>
      <c r="AE77" s="20"/>
      <c r="AF77" s="20"/>
      <c r="AG77" s="20"/>
      <c r="AH77" s="20"/>
      <c r="AI77" s="20"/>
      <c r="AJ77" s="20"/>
      <c r="AK77" s="20"/>
      <c r="AL77" s="20"/>
      <c r="AM77" s="20"/>
      <c r="AN77" s="67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</row>
    <row r="78" spans="1:54">
      <c r="A78" s="26">
        <f t="shared" si="39"/>
        <v>105.95875000000015</v>
      </c>
      <c r="C78" s="2">
        <f t="shared" si="40"/>
        <v>74.041249999999849</v>
      </c>
      <c r="E78" s="2">
        <f t="shared" si="44"/>
        <v>16.001712845061832</v>
      </c>
      <c r="F78" s="2"/>
      <c r="G78" s="2"/>
      <c r="H78" s="2"/>
      <c r="I78" s="2">
        <f t="shared" si="45"/>
        <v>73.998287154938168</v>
      </c>
      <c r="J78" s="2"/>
      <c r="K78" s="2"/>
      <c r="L78" s="69"/>
      <c r="P78">
        <f t="shared" si="41"/>
        <v>-0.9612534553890415</v>
      </c>
      <c r="Q78">
        <f t="shared" si="42"/>
        <v>0.27147810504442771</v>
      </c>
      <c r="R78">
        <f t="shared" si="43"/>
        <v>-4.7868914590939407E-2</v>
      </c>
      <c r="S78">
        <f t="shared" si="46"/>
        <v>0.9612534553890415</v>
      </c>
      <c r="T78">
        <f t="shared" si="47"/>
        <v>-0.27147810504442771</v>
      </c>
      <c r="U78">
        <f t="shared" si="48"/>
        <v>4.7868914590939407E-2</v>
      </c>
      <c r="V78">
        <f t="shared" si="49"/>
        <v>0.9173413219956903</v>
      </c>
      <c r="W78">
        <f t="shared" si="50"/>
        <v>-0.25907639902688173</v>
      </c>
      <c r="Z78" s="20"/>
      <c r="AA78" s="20"/>
      <c r="AB78" s="20"/>
      <c r="AC78" s="20"/>
      <c r="AD78" s="52"/>
      <c r="AE78" s="20"/>
      <c r="AF78" s="20"/>
      <c r="AG78" s="20"/>
      <c r="AH78" s="20"/>
      <c r="AI78" s="20"/>
      <c r="AJ78" s="20"/>
      <c r="AK78" s="20"/>
      <c r="AL78" s="20"/>
      <c r="AM78" s="20"/>
      <c r="AN78" s="67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</row>
    <row r="79" spans="1:54">
      <c r="A79" s="26">
        <f t="shared" si="39"/>
        <v>20.43091445521415</v>
      </c>
      <c r="C79" s="2">
        <f t="shared" si="40"/>
        <v>20.43091445521415</v>
      </c>
      <c r="E79" s="2">
        <f t="shared" si="44"/>
        <v>20.793454084587921</v>
      </c>
      <c r="F79" s="2"/>
      <c r="G79" s="2"/>
      <c r="H79" s="2"/>
      <c r="I79" s="2">
        <f t="shared" si="45"/>
        <v>20.793454084587921</v>
      </c>
      <c r="J79" s="2"/>
      <c r="K79" s="2"/>
      <c r="L79" s="69"/>
      <c r="P79">
        <f t="shared" si="41"/>
        <v>-0.34314129659067716</v>
      </c>
      <c r="Q79">
        <f t="shared" si="42"/>
        <v>-0.93928379660998562</v>
      </c>
      <c r="R79">
        <f t="shared" si="43"/>
        <v>1.1507620921374264E-16</v>
      </c>
      <c r="S79">
        <f t="shared" si="46"/>
        <v>-0.34314129659067716</v>
      </c>
      <c r="T79">
        <f t="shared" si="47"/>
        <v>-0.93928379660998562</v>
      </c>
      <c r="U79">
        <f t="shared" si="48"/>
        <v>1.1507620921374264E-16</v>
      </c>
      <c r="V79">
        <f t="shared" si="49"/>
        <v>-0.3431412965906771</v>
      </c>
      <c r="W79">
        <f t="shared" si="50"/>
        <v>-0.9392837966099854</v>
      </c>
      <c r="Z79" s="20"/>
      <c r="AA79" s="20"/>
      <c r="AB79" s="20"/>
      <c r="AC79" s="20"/>
      <c r="AD79" s="52"/>
      <c r="AE79" s="20"/>
      <c r="AF79" s="20"/>
      <c r="AG79" s="20"/>
      <c r="AH79" s="20"/>
      <c r="AI79" s="20"/>
      <c r="AJ79" s="20"/>
      <c r="AK79" s="20"/>
      <c r="AL79" s="20"/>
      <c r="AM79" s="20"/>
      <c r="AN79" s="67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</row>
    <row r="80" spans="1:5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V80">
        <f t="shared" ref="V80:V98" si="51">S81/(1+U81)</f>
        <v>0.35655938706564805</v>
      </c>
      <c r="W80">
        <f t="shared" ref="W80:W98" si="52">T81/(1+U81)</f>
        <v>0.93427266014551091</v>
      </c>
      <c r="Z80" s="20"/>
      <c r="AA80" s="20"/>
      <c r="AB80" s="20"/>
      <c r="AC80" s="20"/>
      <c r="AD80" s="52"/>
      <c r="AE80" s="20"/>
      <c r="AF80" s="20"/>
      <c r="AG80" s="20"/>
      <c r="AH80" s="20"/>
      <c r="AI80" s="20"/>
      <c r="AJ80" s="20"/>
      <c r="AK80" s="20"/>
      <c r="AL80" s="20"/>
      <c r="AM80" s="20"/>
      <c r="AN80" s="67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</row>
    <row r="81" spans="1:54">
      <c r="A81" s="2">
        <f t="shared" ref="A81:A99" si="53">IF(B2&lt;180,B2,B2-180)</f>
        <v>72.199999999999989</v>
      </c>
      <c r="B81" s="2">
        <f t="shared" ref="B81:B99" si="54">A81-$F$2</f>
        <v>-110.84124999999986</v>
      </c>
      <c r="C81" s="2">
        <f>IF(B81&gt;180,B81-180,B81)</f>
        <v>-110.84124999999986</v>
      </c>
      <c r="D81" s="2">
        <f>IF(C81&lt;0,C81+180,C81)</f>
        <v>69.15875000000014</v>
      </c>
      <c r="E81" s="2"/>
      <c r="H81" s="2"/>
      <c r="I81" s="2">
        <f t="shared" ref="I81:I99" si="55">D2+90</f>
        <v>159.1109540845882</v>
      </c>
      <c r="P81">
        <f>COS(RADIANS(I81-90))</f>
        <v>0.35655938706564805</v>
      </c>
      <c r="Q81">
        <f t="shared" ref="Q81:Q99" si="56">(SIN(RADIANS(I81-90)))*(COS(RADIANS(A2)))</f>
        <v>0.93427266014551091</v>
      </c>
      <c r="R81">
        <f t="shared" ref="R81:R99" si="57">(SIN(RADIANS(I81-90)))*(SIN(RADIANS(A2)))</f>
        <v>0</v>
      </c>
      <c r="S81">
        <f>IF(R81&lt;0,-P81,P81)</f>
        <v>0.35655938706564805</v>
      </c>
      <c r="T81">
        <f>IF(R81&lt;0,-Q81,Q81)</f>
        <v>0.93427266014551091</v>
      </c>
      <c r="U81">
        <f>IF(R81&lt;0,-R81,R81)</f>
        <v>0</v>
      </c>
      <c r="V81">
        <f t="shared" si="51"/>
        <v>0.37961357823930669</v>
      </c>
      <c r="W81">
        <f t="shared" si="52"/>
        <v>0.76547168957203238</v>
      </c>
      <c r="Z81" s="20"/>
      <c r="AA81" s="20"/>
      <c r="AB81" s="20"/>
      <c r="AC81" s="20"/>
      <c r="AD81" s="52"/>
      <c r="AE81" s="20"/>
      <c r="AF81" s="20"/>
      <c r="AG81" s="20"/>
      <c r="AH81" s="20"/>
      <c r="AI81" s="20"/>
      <c r="AJ81" s="20"/>
      <c r="AK81" s="20"/>
      <c r="AL81" s="20"/>
      <c r="AM81" s="20"/>
      <c r="AN81" s="67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</row>
    <row r="82" spans="1:54">
      <c r="A82" s="2">
        <f t="shared" si="53"/>
        <v>66.800000000000011</v>
      </c>
      <c r="B82" s="2">
        <f t="shared" si="54"/>
        <v>-116.24124999999984</v>
      </c>
      <c r="C82" s="2">
        <f t="shared" ref="C82:C99" si="58">IF(B82&gt;180,B82-180,B82)</f>
        <v>-116.24124999999984</v>
      </c>
      <c r="D82" s="2">
        <f t="shared" ref="D82:D99" si="59">IF(C82&lt;0,C82+180,C82)</f>
        <v>63.758750000000163</v>
      </c>
      <c r="E82" s="2"/>
      <c r="H82" s="2"/>
      <c r="I82" s="2">
        <f t="shared" si="55"/>
        <v>153.96971982167568</v>
      </c>
      <c r="P82">
        <f t="shared" ref="P82:P99" si="60">COS(RADIANS(I82-90))</f>
        <v>0.43884608814417359</v>
      </c>
      <c r="Q82">
        <f t="shared" si="56"/>
        <v>0.88491106696408128</v>
      </c>
      <c r="R82">
        <f t="shared" si="57"/>
        <v>0.1560336966332827</v>
      </c>
      <c r="S82">
        <f t="shared" ref="S82:S99" si="61">IF(R82&lt;0,-P82,P82)</f>
        <v>0.43884608814417359</v>
      </c>
      <c r="T82">
        <f t="shared" ref="T82:T99" si="62">IF(R82&lt;0,-Q82,Q82)</f>
        <v>0.88491106696408128</v>
      </c>
      <c r="U82">
        <f t="shared" ref="U82:U99" si="63">IF(R82&lt;0,-R82,R82)</f>
        <v>0.1560336966332827</v>
      </c>
      <c r="V82">
        <f t="shared" si="51"/>
        <v>0.40503146474674767</v>
      </c>
      <c r="W82">
        <f t="shared" si="52"/>
        <v>0.6201150486218705</v>
      </c>
      <c r="Z82" s="20"/>
      <c r="AA82" s="20"/>
      <c r="AB82" s="20"/>
      <c r="AC82" s="20"/>
      <c r="AD82" s="52"/>
      <c r="AE82" s="20"/>
      <c r="AF82" s="20"/>
      <c r="AG82" s="20"/>
      <c r="AH82" s="20"/>
      <c r="AI82" s="20"/>
      <c r="AJ82" s="20"/>
      <c r="AK82" s="20"/>
      <c r="AL82" s="20"/>
      <c r="AM82" s="20"/>
      <c r="AN82" s="67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</row>
    <row r="83" spans="1:54">
      <c r="A83" s="2">
        <f t="shared" si="53"/>
        <v>61.099999999999994</v>
      </c>
      <c r="B83" s="2">
        <f t="shared" si="54"/>
        <v>-121.94124999999985</v>
      </c>
      <c r="C83" s="2">
        <f t="shared" si="58"/>
        <v>-121.94124999999985</v>
      </c>
      <c r="D83" s="2">
        <f t="shared" si="59"/>
        <v>58.058750000000146</v>
      </c>
      <c r="E83" s="2"/>
      <c r="H83" s="2"/>
      <c r="I83" s="2">
        <f t="shared" si="55"/>
        <v>148.45984307581676</v>
      </c>
      <c r="P83">
        <f t="shared" si="60"/>
        <v>0.5230960267125111</v>
      </c>
      <c r="Q83">
        <f t="shared" si="56"/>
        <v>0.80087535481116179</v>
      </c>
      <c r="R83">
        <f t="shared" si="57"/>
        <v>0.29149479050864646</v>
      </c>
      <c r="S83">
        <f t="shared" si="61"/>
        <v>0.5230960267125111</v>
      </c>
      <c r="T83">
        <f t="shared" si="62"/>
        <v>0.80087535481116179</v>
      </c>
      <c r="U83">
        <f t="shared" si="63"/>
        <v>0.29149479050864646</v>
      </c>
      <c r="V83">
        <f t="shared" si="51"/>
        <v>0.42724123113365503</v>
      </c>
      <c r="W83">
        <f t="shared" si="52"/>
        <v>0.49540238811434584</v>
      </c>
      <c r="Z83" s="20"/>
      <c r="AA83" s="20"/>
      <c r="AB83" s="20"/>
      <c r="AC83" s="20"/>
      <c r="AD83" s="52"/>
      <c r="AE83" s="20"/>
      <c r="AF83" s="20"/>
      <c r="AG83" s="20"/>
      <c r="AH83" s="20"/>
      <c r="AI83" s="20"/>
      <c r="AJ83" s="20"/>
      <c r="AK83" s="20"/>
      <c r="AL83" s="20"/>
      <c r="AM83" s="20"/>
      <c r="AN83" s="67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</row>
    <row r="84" spans="1:54">
      <c r="A84" s="2">
        <f t="shared" si="53"/>
        <v>56</v>
      </c>
      <c r="B84" s="2">
        <f t="shared" si="54"/>
        <v>-127.04124999999985</v>
      </c>
      <c r="C84" s="2">
        <f t="shared" si="58"/>
        <v>-127.04124999999985</v>
      </c>
      <c r="D84" s="2">
        <f t="shared" si="59"/>
        <v>52.958750000000151</v>
      </c>
      <c r="E84" s="2"/>
      <c r="H84" s="2"/>
      <c r="I84" s="2">
        <f t="shared" si="55"/>
        <v>143.24500688393277</v>
      </c>
      <c r="P84">
        <f t="shared" si="60"/>
        <v>0.59839442461599046</v>
      </c>
      <c r="Q84">
        <f t="shared" si="56"/>
        <v>0.69386099792492539</v>
      </c>
      <c r="R84">
        <f t="shared" si="57"/>
        <v>0.40060083393213797</v>
      </c>
      <c r="S84">
        <f t="shared" si="61"/>
        <v>0.59839442461599046</v>
      </c>
      <c r="T84">
        <f t="shared" si="62"/>
        <v>0.69386099792492539</v>
      </c>
      <c r="U84">
        <f t="shared" si="63"/>
        <v>0.40060083393213797</v>
      </c>
      <c r="V84">
        <f t="shared" si="51"/>
        <v>0.44134171930929011</v>
      </c>
      <c r="W84">
        <f t="shared" si="52"/>
        <v>0.38943839340273556</v>
      </c>
      <c r="Z84" s="20"/>
      <c r="AA84" s="20"/>
      <c r="AB84" s="20"/>
      <c r="AC84" s="20"/>
      <c r="AD84" s="52"/>
      <c r="AE84" s="20"/>
      <c r="AF84" s="20"/>
      <c r="AG84" s="20"/>
      <c r="AH84" s="20"/>
      <c r="AI84" s="20"/>
      <c r="AJ84" s="20"/>
      <c r="AK84" s="20"/>
      <c r="AL84" s="20"/>
      <c r="AM84" s="20"/>
      <c r="AN84" s="67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</row>
    <row r="85" spans="1:54">
      <c r="A85" s="2">
        <f t="shared" si="53"/>
        <v>52.400000000000006</v>
      </c>
      <c r="B85" s="2">
        <f t="shared" si="54"/>
        <v>-130.64124999999984</v>
      </c>
      <c r="C85" s="2">
        <f t="shared" si="58"/>
        <v>-130.64124999999984</v>
      </c>
      <c r="D85" s="2">
        <f t="shared" si="59"/>
        <v>49.358750000000157</v>
      </c>
      <c r="E85" s="2"/>
      <c r="H85" s="2"/>
      <c r="I85" s="2">
        <f t="shared" si="55"/>
        <v>139.03741769115939</v>
      </c>
      <c r="P85">
        <f t="shared" si="60"/>
        <v>0.65556601704491435</v>
      </c>
      <c r="Q85">
        <f t="shared" si="56"/>
        <v>0.57846916635698109</v>
      </c>
      <c r="R85">
        <f t="shared" si="57"/>
        <v>0.48539326413757145</v>
      </c>
      <c r="S85">
        <f t="shared" si="61"/>
        <v>0.65556601704491435</v>
      </c>
      <c r="T85">
        <f t="shared" si="62"/>
        <v>0.57846916635698109</v>
      </c>
      <c r="U85">
        <f t="shared" si="63"/>
        <v>0.48539326413757145</v>
      </c>
      <c r="V85">
        <f t="shared" si="51"/>
        <v>0.42964337519935664</v>
      </c>
      <c r="W85">
        <f t="shared" si="52"/>
        <v>0.30346652351194753</v>
      </c>
      <c r="Z85" s="20"/>
      <c r="AA85" s="20"/>
      <c r="AB85" s="20"/>
      <c r="AC85" s="20"/>
      <c r="AD85" s="52"/>
      <c r="AE85" s="20"/>
      <c r="AF85" s="20"/>
      <c r="AG85" s="20"/>
      <c r="AH85" s="20"/>
      <c r="AI85" s="20"/>
      <c r="AJ85" s="20"/>
      <c r="AK85" s="20"/>
      <c r="AL85" s="20"/>
      <c r="AM85" s="20"/>
      <c r="AN85" s="67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</row>
    <row r="86" spans="1:54">
      <c r="A86" s="2">
        <f t="shared" si="53"/>
        <v>51.599999999999994</v>
      </c>
      <c r="B86" s="2">
        <f t="shared" si="54"/>
        <v>-131.44124999999985</v>
      </c>
      <c r="C86" s="2">
        <f t="shared" si="58"/>
        <v>-131.44124999999985</v>
      </c>
      <c r="D86" s="2">
        <f t="shared" si="59"/>
        <v>48.558750000000146</v>
      </c>
      <c r="E86" s="2"/>
      <c r="H86" s="2"/>
      <c r="I86" s="2">
        <f t="shared" si="55"/>
        <v>137.69626663188689</v>
      </c>
      <c r="P86">
        <f t="shared" si="60"/>
        <v>0.67306070612198499</v>
      </c>
      <c r="Q86">
        <f t="shared" si="56"/>
        <v>0.47539751428626525</v>
      </c>
      <c r="R86">
        <f t="shared" si="57"/>
        <v>0.56655669556101385</v>
      </c>
      <c r="S86">
        <f t="shared" si="61"/>
        <v>0.67306070612198499</v>
      </c>
      <c r="T86">
        <f t="shared" si="62"/>
        <v>0.47539751428626525</v>
      </c>
      <c r="U86">
        <f t="shared" si="63"/>
        <v>0.56655669556101385</v>
      </c>
      <c r="V86">
        <f t="shared" si="51"/>
        <v>0.36560806404308005</v>
      </c>
      <c r="W86">
        <f t="shared" si="52"/>
        <v>0.2342479346131624</v>
      </c>
      <c r="Z86" s="20"/>
      <c r="AA86" s="20"/>
      <c r="AB86" s="20"/>
      <c r="AC86" s="20"/>
      <c r="AD86" s="52"/>
      <c r="AE86" s="20"/>
      <c r="AF86" s="20"/>
      <c r="AG86" s="20"/>
      <c r="AH86" s="20"/>
      <c r="AI86" s="20"/>
      <c r="AJ86" s="20"/>
      <c r="AK86" s="20"/>
      <c r="AL86" s="20"/>
      <c r="AM86" s="20"/>
      <c r="AN86" s="67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</row>
    <row r="87" spans="1:54">
      <c r="A87" s="2">
        <f t="shared" si="53"/>
        <v>55.300000000000011</v>
      </c>
      <c r="B87" s="2">
        <f t="shared" si="54"/>
        <v>-127.74124999999984</v>
      </c>
      <c r="C87" s="2">
        <f t="shared" si="58"/>
        <v>-127.74124999999984</v>
      </c>
      <c r="D87" s="2">
        <f t="shared" si="59"/>
        <v>52.258750000000163</v>
      </c>
      <c r="E87" s="2"/>
      <c r="H87" s="2"/>
      <c r="I87" s="2">
        <f t="shared" si="55"/>
        <v>142.03198733315807</v>
      </c>
      <c r="P87">
        <f t="shared" si="60"/>
        <v>0.6152214453852054</v>
      </c>
      <c r="Q87">
        <f t="shared" si="56"/>
        <v>0.39417717245489337</v>
      </c>
      <c r="R87">
        <f t="shared" si="57"/>
        <v>0.6827348898757144</v>
      </c>
      <c r="S87">
        <f t="shared" si="61"/>
        <v>0.6152214453852054</v>
      </c>
      <c r="T87">
        <f t="shared" si="62"/>
        <v>0.39417717245489337</v>
      </c>
      <c r="U87">
        <f t="shared" si="63"/>
        <v>0.6827348898757144</v>
      </c>
      <c r="V87">
        <f t="shared" si="51"/>
        <v>0.27810540430525055</v>
      </c>
      <c r="W87">
        <f t="shared" si="52"/>
        <v>0.16307056237100703</v>
      </c>
      <c r="Z87" s="20"/>
      <c r="AA87" s="20"/>
      <c r="AB87" s="20"/>
      <c r="AC87" s="20"/>
      <c r="AD87" s="52"/>
      <c r="AE87" s="20"/>
      <c r="AF87" s="20"/>
      <c r="AG87" s="20"/>
      <c r="AH87" s="20"/>
      <c r="AI87" s="20"/>
      <c r="AJ87" s="20"/>
      <c r="AK87" s="20"/>
      <c r="AL87" s="20"/>
      <c r="AM87" s="20"/>
      <c r="AN87" s="67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</row>
    <row r="88" spans="1:54">
      <c r="A88" s="2">
        <f t="shared" si="53"/>
        <v>62.5</v>
      </c>
      <c r="B88" s="2">
        <f t="shared" si="54"/>
        <v>-120.54124999999985</v>
      </c>
      <c r="C88" s="2">
        <f t="shared" si="58"/>
        <v>-120.54124999999985</v>
      </c>
      <c r="D88" s="2">
        <f t="shared" si="59"/>
        <v>59.458750000000151</v>
      </c>
      <c r="E88" s="2"/>
      <c r="H88" s="2"/>
      <c r="I88" s="2">
        <f t="shared" si="55"/>
        <v>149.74535715856109</v>
      </c>
      <c r="P88">
        <f t="shared" si="60"/>
        <v>0.50384397446146223</v>
      </c>
      <c r="Q88">
        <f t="shared" si="56"/>
        <v>0.29543518029765509</v>
      </c>
      <c r="R88">
        <f t="shared" si="57"/>
        <v>0.81170148678031218</v>
      </c>
      <c r="S88">
        <f t="shared" si="61"/>
        <v>0.50384397446146223</v>
      </c>
      <c r="T88">
        <f t="shared" si="62"/>
        <v>0.29543518029765509</v>
      </c>
      <c r="U88">
        <f t="shared" si="63"/>
        <v>0.81170148678031218</v>
      </c>
      <c r="V88">
        <f t="shared" si="51"/>
        <v>0.18065963213989844</v>
      </c>
      <c r="W88">
        <f t="shared" si="52"/>
        <v>8.4654209808037603E-2</v>
      </c>
      <c r="Z88" s="20"/>
      <c r="AA88" s="20"/>
      <c r="AB88" s="20"/>
      <c r="AC88" s="20"/>
      <c r="AD88" s="52"/>
      <c r="AE88" s="20"/>
      <c r="AF88" s="20"/>
      <c r="AG88" s="20"/>
      <c r="AH88" s="20"/>
      <c r="AI88" s="20"/>
      <c r="AJ88" s="20"/>
      <c r="AK88" s="20"/>
      <c r="AL88" s="20"/>
      <c r="AM88" s="20"/>
      <c r="AN88" s="67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</row>
    <row r="89" spans="1:54">
      <c r="A89" s="2">
        <f t="shared" si="53"/>
        <v>72</v>
      </c>
      <c r="B89" s="2">
        <f t="shared" si="54"/>
        <v>-111.04124999999985</v>
      </c>
      <c r="C89" s="2">
        <f t="shared" si="58"/>
        <v>-111.04124999999985</v>
      </c>
      <c r="D89" s="2">
        <f t="shared" si="59"/>
        <v>68.958750000000151</v>
      </c>
      <c r="H89" s="2"/>
      <c r="I89" s="2">
        <f t="shared" si="55"/>
        <v>159.66626683103061</v>
      </c>
      <c r="P89">
        <f t="shared" si="60"/>
        <v>0.34748777808549619</v>
      </c>
      <c r="Q89">
        <f t="shared" si="56"/>
        <v>0.16282720673868711</v>
      </c>
      <c r="R89">
        <f t="shared" si="57"/>
        <v>0.92343897731625002</v>
      </c>
      <c r="S89">
        <f t="shared" si="61"/>
        <v>0.34748777808549619</v>
      </c>
      <c r="T89">
        <f t="shared" si="62"/>
        <v>0.16282720673868711</v>
      </c>
      <c r="U89">
        <f t="shared" si="63"/>
        <v>0.92343897731625002</v>
      </c>
      <c r="V89">
        <f t="shared" si="51"/>
        <v>0.106005124740102</v>
      </c>
      <c r="W89">
        <f t="shared" si="52"/>
        <v>3.0284533894519952E-17</v>
      </c>
      <c r="Z89" s="20"/>
      <c r="AA89" s="20"/>
      <c r="AB89" s="20"/>
      <c r="AC89" s="20"/>
      <c r="AD89" s="52"/>
      <c r="AE89" s="20"/>
      <c r="AF89" s="20"/>
      <c r="AG89" s="20"/>
      <c r="AH89" s="20"/>
      <c r="AI89" s="20"/>
      <c r="AJ89" s="20"/>
      <c r="AK89" s="20"/>
      <c r="AL89" s="20"/>
      <c r="AM89" s="20"/>
      <c r="AN89" s="67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</row>
    <row r="90" spans="1:54">
      <c r="A90" s="2">
        <f t="shared" si="53"/>
        <v>80.399999999999977</v>
      </c>
      <c r="B90" s="2">
        <f t="shared" si="54"/>
        <v>-102.64124999999987</v>
      </c>
      <c r="C90" s="2">
        <f t="shared" si="58"/>
        <v>-102.64124999999987</v>
      </c>
      <c r="D90" s="2">
        <f t="shared" si="59"/>
        <v>77.358750000000128</v>
      </c>
      <c r="H90" s="2"/>
      <c r="I90" s="2">
        <f t="shared" si="55"/>
        <v>167.89790321816702</v>
      </c>
      <c r="P90">
        <f t="shared" si="60"/>
        <v>0.20965434547108994</v>
      </c>
      <c r="Q90">
        <f t="shared" si="56"/>
        <v>5.9896011132664324E-17</v>
      </c>
      <c r="R90">
        <f t="shared" si="57"/>
        <v>0.97777556495603268</v>
      </c>
      <c r="S90">
        <f t="shared" si="61"/>
        <v>0.20965434547108994</v>
      </c>
      <c r="T90">
        <f t="shared" si="62"/>
        <v>5.9896011132664324E-17</v>
      </c>
      <c r="U90">
        <f t="shared" si="63"/>
        <v>0.97777556495603268</v>
      </c>
      <c r="V90">
        <f t="shared" si="51"/>
        <v>6.6006093876018565E-2</v>
      </c>
      <c r="W90">
        <f t="shared" si="52"/>
        <v>-8.7110375526486136E-2</v>
      </c>
      <c r="Z90" s="20"/>
      <c r="AA90" s="20"/>
      <c r="AB90" s="20"/>
      <c r="AC90" s="20"/>
      <c r="AD90" s="52"/>
      <c r="AE90" s="20"/>
      <c r="AF90" s="20"/>
      <c r="AG90" s="20"/>
      <c r="AH90" s="20"/>
      <c r="AI90" s="20"/>
      <c r="AJ90" s="20"/>
      <c r="AK90" s="20"/>
      <c r="AL90" s="20"/>
      <c r="AM90" s="20"/>
      <c r="AN90" s="67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</row>
    <row r="91" spans="1:54">
      <c r="A91" s="2">
        <f t="shared" si="53"/>
        <v>85.899999999999977</v>
      </c>
      <c r="B91" s="2">
        <f t="shared" si="54"/>
        <v>-97.141249999999872</v>
      </c>
      <c r="C91" s="2">
        <f t="shared" si="58"/>
        <v>-97.141249999999872</v>
      </c>
      <c r="D91" s="2">
        <f t="shared" si="59"/>
        <v>82.858750000000128</v>
      </c>
      <c r="H91" s="2"/>
      <c r="I91" s="2">
        <f t="shared" si="55"/>
        <v>172.50417701513936</v>
      </c>
      <c r="P91">
        <f t="shared" si="60"/>
        <v>0.13045391289859107</v>
      </c>
      <c r="Q91">
        <f t="shared" si="56"/>
        <v>-0.17216424536257141</v>
      </c>
      <c r="R91">
        <f t="shared" si="57"/>
        <v>0.97639195471295392</v>
      </c>
      <c r="S91">
        <f t="shared" si="61"/>
        <v>0.13045391289859107</v>
      </c>
      <c r="T91">
        <f t="shared" si="62"/>
        <v>-0.17216424536257141</v>
      </c>
      <c r="U91">
        <f t="shared" si="63"/>
        <v>0.97639195471295392</v>
      </c>
      <c r="V91">
        <f t="shared" si="51"/>
        <v>2.5019834227822977E-2</v>
      </c>
      <c r="W91">
        <f t="shared" si="52"/>
        <v>-0.17621992779393358</v>
      </c>
      <c r="Z91" s="20"/>
      <c r="AA91" s="20"/>
      <c r="AB91" s="20"/>
      <c r="AC91" s="20"/>
      <c r="AD91" s="52"/>
      <c r="AE91" s="20"/>
      <c r="AF91" s="20"/>
      <c r="AG91" s="20"/>
      <c r="AH91" s="20"/>
      <c r="AI91" s="20"/>
      <c r="AJ91" s="20"/>
      <c r="AK91" s="20"/>
      <c r="AL91" s="20"/>
      <c r="AM91" s="20"/>
      <c r="AN91" s="67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</row>
    <row r="92" spans="1:54">
      <c r="A92" s="2">
        <f t="shared" si="53"/>
        <v>90.5</v>
      </c>
      <c r="B92" s="2">
        <f t="shared" si="54"/>
        <v>-92.541249999999849</v>
      </c>
      <c r="C92" s="2">
        <f t="shared" si="58"/>
        <v>-92.541249999999849</v>
      </c>
      <c r="D92" s="2">
        <f t="shared" si="59"/>
        <v>87.458750000000151</v>
      </c>
      <c r="H92" s="2"/>
      <c r="I92" s="2">
        <f t="shared" si="55"/>
        <v>177.21988536209741</v>
      </c>
      <c r="P92">
        <f t="shared" si="60"/>
        <v>4.8503116166935943E-2</v>
      </c>
      <c r="Q92">
        <f t="shared" si="56"/>
        <v>-0.34161759629939542</v>
      </c>
      <c r="R92">
        <f t="shared" si="57"/>
        <v>0.93858663192095393</v>
      </c>
      <c r="S92">
        <f t="shared" si="61"/>
        <v>4.8503116166935943E-2</v>
      </c>
      <c r="T92">
        <f t="shared" si="62"/>
        <v>-0.34161759629939542</v>
      </c>
      <c r="U92">
        <f t="shared" si="63"/>
        <v>0.93858663192095393</v>
      </c>
      <c r="V92">
        <f t="shared" si="51"/>
        <v>-9.4817089996663689E-3</v>
      </c>
      <c r="W92">
        <f t="shared" si="52"/>
        <v>-0.2679267166034433</v>
      </c>
      <c r="Z92" s="20"/>
      <c r="AA92" s="20"/>
      <c r="AB92" s="20"/>
      <c r="AC92" s="20"/>
      <c r="AD92" s="52"/>
      <c r="AE92" s="20"/>
      <c r="AF92" s="20"/>
      <c r="AG92" s="20"/>
      <c r="AH92" s="20"/>
      <c r="AI92" s="20"/>
      <c r="AJ92" s="20"/>
      <c r="AK92" s="20"/>
      <c r="AL92" s="20"/>
      <c r="AM92" s="20"/>
      <c r="AN92" s="67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</row>
    <row r="93" spans="1:54">
      <c r="A93" s="2">
        <f t="shared" si="53"/>
        <v>93.600000000000023</v>
      </c>
      <c r="B93" s="2">
        <f t="shared" si="54"/>
        <v>-89.441249999999826</v>
      </c>
      <c r="C93" s="2">
        <f t="shared" si="58"/>
        <v>-89.441249999999826</v>
      </c>
      <c r="D93" s="2">
        <f t="shared" si="59"/>
        <v>90.558750000000174</v>
      </c>
      <c r="H93" s="2"/>
      <c r="I93" s="2">
        <f t="shared" si="55"/>
        <v>181.01371977306962</v>
      </c>
      <c r="P93">
        <f t="shared" si="60"/>
        <v>-1.7691824677148169E-2</v>
      </c>
      <c r="Q93">
        <f t="shared" si="56"/>
        <v>-0.49992174371085124</v>
      </c>
      <c r="R93">
        <f t="shared" si="57"/>
        <v>0.86588985991562162</v>
      </c>
      <c r="S93">
        <f t="shared" si="61"/>
        <v>-1.7691824677148169E-2</v>
      </c>
      <c r="T93">
        <f t="shared" si="62"/>
        <v>-0.49992174371085124</v>
      </c>
      <c r="U93">
        <f t="shared" si="63"/>
        <v>0.86588985991562162</v>
      </c>
      <c r="V93">
        <f t="shared" si="51"/>
        <v>-3.7033287226586789E-2</v>
      </c>
      <c r="W93">
        <f t="shared" si="52"/>
        <v>-0.36352939165605158</v>
      </c>
      <c r="Z93" s="20"/>
      <c r="AA93" s="20"/>
      <c r="AB93" s="20"/>
      <c r="AC93" s="20"/>
      <c r="AD93" s="52"/>
      <c r="AE93" s="20"/>
      <c r="AF93" s="20"/>
      <c r="AG93" s="20"/>
      <c r="AH93" s="20"/>
      <c r="AI93" s="20"/>
      <c r="AJ93" s="20"/>
      <c r="AK93" s="20"/>
      <c r="AL93" s="20"/>
      <c r="AM93" s="20"/>
      <c r="AN93" s="67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</row>
    <row r="94" spans="1:54">
      <c r="A94" s="2">
        <f t="shared" si="53"/>
        <v>96.399999999999977</v>
      </c>
      <c r="B94" s="2">
        <f t="shared" si="54"/>
        <v>-86.641249999999872</v>
      </c>
      <c r="C94" s="2">
        <f t="shared" si="58"/>
        <v>-86.641249999999872</v>
      </c>
      <c r="D94" s="2">
        <f t="shared" si="59"/>
        <v>93.358750000000128</v>
      </c>
      <c r="H94" s="2"/>
      <c r="I94" s="2">
        <f t="shared" si="55"/>
        <v>183.74647882412251</v>
      </c>
      <c r="P94">
        <f t="shared" si="60"/>
        <v>-6.5341804576323048E-2</v>
      </c>
      <c r="Q94">
        <f t="shared" si="56"/>
        <v>-0.64141393449637352</v>
      </c>
      <c r="R94">
        <f t="shared" si="57"/>
        <v>0.76440736077604032</v>
      </c>
      <c r="S94">
        <f t="shared" si="61"/>
        <v>-6.5341804576323048E-2</v>
      </c>
      <c r="T94">
        <f t="shared" si="62"/>
        <v>-0.64141393449637352</v>
      </c>
      <c r="U94">
        <f t="shared" si="63"/>
        <v>0.76440736077604032</v>
      </c>
      <c r="V94">
        <f t="shared" si="51"/>
        <v>-6.7009803818559574E-2</v>
      </c>
      <c r="W94">
        <f t="shared" si="52"/>
        <v>-0.46458663370167669</v>
      </c>
      <c r="Z94" s="20"/>
      <c r="AA94" s="20"/>
      <c r="AB94" s="20"/>
      <c r="AC94" s="20"/>
      <c r="AD94" s="52"/>
      <c r="AE94" s="20"/>
      <c r="AF94" s="20"/>
      <c r="AG94" s="20"/>
      <c r="AH94" s="20"/>
      <c r="AI94" s="20"/>
      <c r="AJ94" s="20"/>
      <c r="AK94" s="20"/>
      <c r="AL94" s="20"/>
      <c r="AM94" s="20"/>
      <c r="AN94" s="67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</row>
    <row r="95" spans="1:54">
      <c r="A95" s="2">
        <f t="shared" si="53"/>
        <v>99.5</v>
      </c>
      <c r="B95" s="2">
        <f t="shared" si="54"/>
        <v>-83.541249999999849</v>
      </c>
      <c r="C95" s="2">
        <f t="shared" si="58"/>
        <v>-83.541249999999849</v>
      </c>
      <c r="D95" s="2">
        <f t="shared" si="59"/>
        <v>96.458750000000151</v>
      </c>
      <c r="H95" s="2"/>
      <c r="I95" s="2">
        <f t="shared" si="55"/>
        <v>186.30507415121414</v>
      </c>
      <c r="P95">
        <f t="shared" si="60"/>
        <v>-0.10982233648435591</v>
      </c>
      <c r="Q95">
        <f t="shared" si="56"/>
        <v>-0.76141081908955366</v>
      </c>
      <c r="R95">
        <f t="shared" si="57"/>
        <v>0.63889953747243544</v>
      </c>
      <c r="S95">
        <f t="shared" si="61"/>
        <v>-0.10982233648435591</v>
      </c>
      <c r="T95">
        <f t="shared" si="62"/>
        <v>-0.76141081908955366</v>
      </c>
      <c r="U95">
        <f t="shared" si="63"/>
        <v>0.63889953747243544</v>
      </c>
      <c r="V95">
        <f t="shared" si="51"/>
        <v>-0.10480688527766577</v>
      </c>
      <c r="W95">
        <f t="shared" si="52"/>
        <v>-0.57258401159851036</v>
      </c>
      <c r="Z95" s="20"/>
      <c r="AA95" s="20"/>
      <c r="AB95" s="20"/>
      <c r="AC95" s="20"/>
      <c r="AD95" s="52"/>
      <c r="AE95" s="20"/>
      <c r="AF95" s="20"/>
      <c r="AG95" s="20"/>
      <c r="AH95" s="20"/>
      <c r="AI95" s="20"/>
      <c r="AJ95" s="20"/>
      <c r="AK95" s="20"/>
      <c r="AL95" s="20"/>
      <c r="AM95" s="20"/>
      <c r="AN95" s="67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</row>
    <row r="96" spans="1:54">
      <c r="A96" s="2">
        <f t="shared" si="53"/>
        <v>102.60000000000002</v>
      </c>
      <c r="B96" s="2">
        <f t="shared" si="54"/>
        <v>-80.441249999999826</v>
      </c>
      <c r="C96" s="2">
        <f t="shared" si="58"/>
        <v>-80.441249999999826</v>
      </c>
      <c r="D96" s="2">
        <f t="shared" si="59"/>
        <v>99.558750000000174</v>
      </c>
      <c r="H96" s="2"/>
      <c r="I96" s="2">
        <f t="shared" si="55"/>
        <v>189.00751894326055</v>
      </c>
      <c r="P96">
        <f t="shared" si="60"/>
        <v>-0.15656407834605995</v>
      </c>
      <c r="Q96">
        <f t="shared" si="56"/>
        <v>-0.85534540802458092</v>
      </c>
      <c r="R96">
        <f t="shared" si="57"/>
        <v>0.49383390157310197</v>
      </c>
      <c r="S96">
        <f t="shared" si="61"/>
        <v>-0.15656407834605995</v>
      </c>
      <c r="T96">
        <f t="shared" si="62"/>
        <v>-0.85534540802458092</v>
      </c>
      <c r="U96">
        <f t="shared" si="63"/>
        <v>0.49383390157310197</v>
      </c>
      <c r="V96">
        <f t="shared" si="51"/>
        <v>-0.15766520746096721</v>
      </c>
      <c r="W96">
        <f t="shared" si="52"/>
        <v>-0.68846314309698453</v>
      </c>
      <c r="Z96" s="20"/>
      <c r="AA96" s="20"/>
      <c r="AB96" s="20"/>
      <c r="AC96" s="20"/>
      <c r="AD96" s="52"/>
      <c r="AE96" s="20"/>
      <c r="AF96" s="20"/>
      <c r="AG96" s="20"/>
      <c r="AH96" s="20"/>
      <c r="AI96" s="20"/>
      <c r="AJ96" s="20"/>
      <c r="AK96" s="20"/>
      <c r="AL96" s="20"/>
      <c r="AM96" s="20"/>
      <c r="AN96" s="67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</row>
    <row r="97" spans="1:54">
      <c r="A97" s="2">
        <f t="shared" si="53"/>
        <v>105.69999999999999</v>
      </c>
      <c r="B97" s="2">
        <f t="shared" si="54"/>
        <v>-77.34124999999986</v>
      </c>
      <c r="C97" s="2">
        <f t="shared" si="58"/>
        <v>-77.34124999999986</v>
      </c>
      <c r="D97" s="2">
        <f t="shared" si="59"/>
        <v>102.65875000000014</v>
      </c>
      <c r="H97" s="2"/>
      <c r="I97" s="2">
        <f t="shared" si="55"/>
        <v>192.14479787029853</v>
      </c>
      <c r="P97">
        <f t="shared" si="60"/>
        <v>-0.21038299846027636</v>
      </c>
      <c r="Q97">
        <f t="shared" si="56"/>
        <v>-0.91866140099417826</v>
      </c>
      <c r="R97">
        <f t="shared" si="57"/>
        <v>0.33436540533116887</v>
      </c>
      <c r="S97">
        <f t="shared" si="61"/>
        <v>-0.21038299846027636</v>
      </c>
      <c r="T97">
        <f t="shared" si="62"/>
        <v>-0.91866140099417826</v>
      </c>
      <c r="U97">
        <f t="shared" si="63"/>
        <v>0.33436540533116887</v>
      </c>
      <c r="V97">
        <f t="shared" si="51"/>
        <v>-0.23623394361007333</v>
      </c>
      <c r="W97">
        <f t="shared" si="52"/>
        <v>-0.81123806930707509</v>
      </c>
      <c r="Z97" s="20"/>
      <c r="AA97" s="20"/>
      <c r="AB97" s="20"/>
      <c r="AC97" s="20"/>
      <c r="AD97" s="52"/>
      <c r="AE97" s="20"/>
      <c r="AF97" s="20"/>
      <c r="AG97" s="20"/>
      <c r="AH97" s="20"/>
      <c r="AI97" s="20"/>
      <c r="AJ97" s="20"/>
      <c r="AK97" s="20"/>
      <c r="AL97" s="20"/>
      <c r="AM97" s="20"/>
      <c r="AN97" s="67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</row>
    <row r="98" spans="1:54">
      <c r="A98" s="2">
        <f t="shared" si="53"/>
        <v>109</v>
      </c>
      <c r="B98" s="2">
        <f t="shared" si="54"/>
        <v>-74.041249999999849</v>
      </c>
      <c r="C98" s="2">
        <f t="shared" si="58"/>
        <v>-74.041249999999849</v>
      </c>
      <c r="D98" s="2">
        <f t="shared" si="59"/>
        <v>105.95875000000015</v>
      </c>
      <c r="H98" s="2"/>
      <c r="I98" s="2">
        <f t="shared" si="55"/>
        <v>196.00171284506183</v>
      </c>
      <c r="P98">
        <f t="shared" si="60"/>
        <v>-0.27566609240642587</v>
      </c>
      <c r="Q98">
        <f t="shared" si="56"/>
        <v>-0.94664985547690261</v>
      </c>
      <c r="R98">
        <f t="shared" si="57"/>
        <v>0.1669199108043469</v>
      </c>
      <c r="S98">
        <f t="shared" si="61"/>
        <v>-0.27566609240642587</v>
      </c>
      <c r="T98">
        <f t="shared" si="62"/>
        <v>-0.94664985547690261</v>
      </c>
      <c r="U98">
        <f t="shared" si="63"/>
        <v>0.1669199108043469</v>
      </c>
      <c r="V98">
        <f t="shared" si="51"/>
        <v>0.93928379660998562</v>
      </c>
      <c r="W98">
        <f t="shared" si="52"/>
        <v>-0.34314129659067721</v>
      </c>
      <c r="Z98" s="20"/>
      <c r="AA98" s="20"/>
      <c r="AB98" s="20"/>
      <c r="AC98" s="20"/>
      <c r="AD98" s="52"/>
      <c r="AE98" s="20"/>
      <c r="AF98" s="20"/>
      <c r="AG98" s="20"/>
      <c r="AH98" s="20"/>
      <c r="AI98" s="20"/>
      <c r="AJ98" s="20"/>
      <c r="AK98" s="20"/>
      <c r="AL98" s="20"/>
      <c r="AM98" s="20"/>
      <c r="AN98" s="67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</row>
    <row r="99" spans="1:54">
      <c r="A99" s="2">
        <f t="shared" si="53"/>
        <v>23.472164455213999</v>
      </c>
      <c r="B99" s="2">
        <f t="shared" si="54"/>
        <v>-159.56908554478585</v>
      </c>
      <c r="C99" s="2">
        <f t="shared" si="58"/>
        <v>-159.56908554478585</v>
      </c>
      <c r="D99" s="2">
        <f t="shared" si="59"/>
        <v>20.43091445521415</v>
      </c>
      <c r="H99" s="2"/>
      <c r="I99" s="2">
        <f t="shared" si="55"/>
        <v>110.06837482584038</v>
      </c>
      <c r="P99">
        <f t="shared" si="60"/>
        <v>0.93928379660998562</v>
      </c>
      <c r="Q99">
        <f t="shared" si="56"/>
        <v>-0.34314129659067721</v>
      </c>
      <c r="R99">
        <f t="shared" si="57"/>
        <v>4.2039902933340869E-17</v>
      </c>
      <c r="S99">
        <f t="shared" si="61"/>
        <v>0.93928379660998562</v>
      </c>
      <c r="T99">
        <f t="shared" si="62"/>
        <v>-0.34314129659067721</v>
      </c>
      <c r="U99">
        <f t="shared" si="63"/>
        <v>4.2039902933340869E-17</v>
      </c>
      <c r="Z99" s="20"/>
      <c r="AA99" s="20"/>
      <c r="AB99" s="20"/>
      <c r="AC99" s="20"/>
      <c r="AD99" s="52"/>
      <c r="AE99" s="20"/>
      <c r="AF99" s="20"/>
      <c r="AG99" s="20"/>
      <c r="AH99" s="20"/>
      <c r="AI99" s="20"/>
      <c r="AJ99" s="20"/>
      <c r="AK99" s="20"/>
      <c r="AL99" s="20"/>
      <c r="AM99" s="20"/>
      <c r="AN99" s="67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</row>
    <row r="100" spans="1:54">
      <c r="H100" s="2"/>
      <c r="I100" s="2"/>
      <c r="Z100" s="20"/>
      <c r="AA100" s="20"/>
      <c r="AB100" s="20"/>
      <c r="AC100" s="20"/>
      <c r="AD100" s="52"/>
      <c r="AE100" s="20"/>
      <c r="AF100" s="20"/>
      <c r="AG100" s="20"/>
      <c r="AH100" s="20"/>
      <c r="AI100" s="20"/>
      <c r="AJ100" s="20"/>
      <c r="AK100" s="20"/>
      <c r="AL100" s="20"/>
      <c r="AM100" s="20"/>
      <c r="AN100" s="67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</row>
    <row r="101" spans="1:54">
      <c r="A101" t="s">
        <v>58</v>
      </c>
      <c r="I101" s="2"/>
      <c r="Z101" s="20"/>
      <c r="AA101" s="20"/>
      <c r="AB101" s="20"/>
      <c r="AC101" s="20"/>
      <c r="AD101" s="52"/>
      <c r="AE101" s="20"/>
      <c r="AF101" s="20"/>
      <c r="AG101" s="20"/>
      <c r="AH101" s="20"/>
      <c r="AI101" s="20"/>
      <c r="AJ101" s="20"/>
      <c r="AK101" s="20"/>
      <c r="AL101" s="20"/>
      <c r="AM101" s="20"/>
      <c r="AN101" s="67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</row>
    <row r="102" spans="1:54">
      <c r="B102" t="s">
        <v>33</v>
      </c>
      <c r="C102" t="s">
        <v>34</v>
      </c>
      <c r="D102" t="s">
        <v>35</v>
      </c>
      <c r="F102" t="s">
        <v>59</v>
      </c>
      <c r="I102" s="2"/>
      <c r="Z102" s="20"/>
      <c r="AA102" s="20"/>
      <c r="AB102" s="20"/>
      <c r="AC102" s="20"/>
      <c r="AD102" s="52"/>
      <c r="AE102" s="20"/>
      <c r="AF102" s="20"/>
      <c r="AG102" s="20"/>
      <c r="AH102" s="20"/>
      <c r="AI102" s="20"/>
      <c r="AJ102" s="20"/>
      <c r="AK102" s="20"/>
      <c r="AL102" s="20"/>
      <c r="AM102" s="20"/>
      <c r="AN102" s="67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</row>
    <row r="103" spans="1:54">
      <c r="A103" t="s">
        <v>47</v>
      </c>
      <c r="B103">
        <f>B109+B111</f>
        <v>-0.15550281864473203</v>
      </c>
      <c r="C103">
        <f t="shared" ref="C103:D103" si="64">C109+C111</f>
        <v>-1.1248663511639432</v>
      </c>
      <c r="D103">
        <f t="shared" si="64"/>
        <v>0.99693356104086595</v>
      </c>
      <c r="F103">
        <f>SQRT(B103^2+C103^2+D103^2)</f>
        <v>1.5110863508472845</v>
      </c>
      <c r="H103">
        <f>I14^2+J14^2+K14^2</f>
        <v>0.99999999999999967</v>
      </c>
      <c r="I103" s="2"/>
      <c r="J103" s="26">
        <f>B120+$F$2</f>
        <v>278.94789870764811</v>
      </c>
      <c r="K103">
        <f>J3-90</f>
        <v>188.94789870764811</v>
      </c>
      <c r="Z103" s="20"/>
      <c r="AA103" s="20"/>
      <c r="AB103" s="20"/>
      <c r="AC103" s="20"/>
      <c r="AD103" s="52"/>
      <c r="AE103" s="20"/>
      <c r="AF103" s="20"/>
      <c r="AG103" s="20"/>
      <c r="AH103" s="20"/>
      <c r="AI103" s="20"/>
      <c r="AJ103" s="20"/>
      <c r="AK103" s="20"/>
      <c r="AL103" s="20"/>
      <c r="AM103" s="20"/>
      <c r="AN103" s="67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</row>
    <row r="104" spans="1:54">
      <c r="I104" s="2"/>
      <c r="J104" s="26">
        <f>B122+$F$2</f>
        <v>322.49276404090722</v>
      </c>
      <c r="K104">
        <f>J5-90</f>
        <v>232.49276404090722</v>
      </c>
      <c r="Z104" s="20"/>
      <c r="AA104" s="20"/>
      <c r="AB104" s="20"/>
      <c r="AC104" s="20"/>
      <c r="AD104" s="52"/>
      <c r="AE104" s="20"/>
      <c r="AF104" s="20"/>
      <c r="AG104" s="20"/>
      <c r="AH104" s="20"/>
      <c r="AI104" s="20"/>
      <c r="AJ104" s="20"/>
      <c r="AK104" s="20"/>
      <c r="AL104" s="20"/>
      <c r="AM104" s="20"/>
      <c r="AN104" s="67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</row>
    <row r="105" spans="1:54">
      <c r="A105" t="s">
        <v>48</v>
      </c>
      <c r="B105">
        <f>(C107*D103-D107*C103)</f>
        <v>-1.1366238454596269</v>
      </c>
      <c r="C105">
        <f>(D107*B103-B107*D103)</f>
        <v>0.728254012454704</v>
      </c>
      <c r="D105">
        <f>(B107*C103-C107*B103)</f>
        <v>0.64441628520549199</v>
      </c>
      <c r="F105">
        <f>SQRT(B105^2+C105^2+D105^2)</f>
        <v>1.4958409077712282</v>
      </c>
      <c r="H105">
        <f>I16^2+J16^2+K16^2</f>
        <v>1.0000000000000002</v>
      </c>
      <c r="J105" s="111">
        <f>B124+$F$2</f>
        <v>233.10801096952983</v>
      </c>
      <c r="K105">
        <f>J7-90</f>
        <v>143.10801096952983</v>
      </c>
      <c r="Z105" s="20"/>
      <c r="AA105" s="20"/>
      <c r="AB105" s="20"/>
      <c r="AC105" s="20"/>
      <c r="AD105" s="52"/>
      <c r="AE105" s="20"/>
      <c r="AF105" s="20"/>
      <c r="AG105" s="20"/>
      <c r="AH105" s="20"/>
      <c r="AI105" s="20"/>
      <c r="AJ105" s="20"/>
      <c r="AK105" s="20"/>
      <c r="AL105" s="20"/>
      <c r="AM105" s="20"/>
      <c r="AN105" s="67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</row>
    <row r="106" spans="1:54">
      <c r="J106" s="26">
        <f>B126+$F$2</f>
        <v>248.20480288013434</v>
      </c>
      <c r="K106">
        <f>J9-90</f>
        <v>158.20480288013434</v>
      </c>
      <c r="Z106" s="20"/>
      <c r="AA106" s="20"/>
      <c r="AB106" s="20"/>
      <c r="AC106" s="20"/>
      <c r="AD106" s="52"/>
      <c r="AE106" s="20"/>
      <c r="AF106" s="20"/>
      <c r="AG106" s="20"/>
      <c r="AH106" s="20"/>
      <c r="AI106" s="20"/>
      <c r="AJ106" s="20"/>
      <c r="AK106" s="20"/>
      <c r="AL106" s="20"/>
      <c r="AM106" s="20"/>
      <c r="AN106" s="67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</row>
    <row r="107" spans="1:54">
      <c r="A107" t="s">
        <v>51</v>
      </c>
      <c r="B107">
        <f>C109*D111-D109*C111</f>
        <v>-0.63541846565536486</v>
      </c>
      <c r="C107">
        <f>D109*B111-B109*D111</f>
        <v>-0.45236842863383431</v>
      </c>
      <c r="D107">
        <f>B109*C111-C109*B111</f>
        <v>-0.60953248027179086</v>
      </c>
      <c r="F107">
        <f t="shared" ref="F107:F111" si="65">SQRT(B107^2+C107^2+D107^2)</f>
        <v>0.9899109385327266</v>
      </c>
      <c r="H107">
        <f>I18^2+J18^2+K18^2</f>
        <v>1</v>
      </c>
      <c r="J107" s="26">
        <f>B128+$F$2</f>
        <v>308.17816616904236</v>
      </c>
      <c r="K107">
        <f>J11-90</f>
        <v>218.17816616904236</v>
      </c>
      <c r="Z107" s="20"/>
      <c r="AA107" s="20"/>
      <c r="AB107" s="20"/>
      <c r="AC107" s="20"/>
      <c r="AD107" s="52"/>
      <c r="AE107" s="20"/>
      <c r="AF107" s="20"/>
      <c r="AG107" s="20"/>
      <c r="AH107" s="20"/>
      <c r="AI107" s="20"/>
      <c r="AJ107" s="20"/>
      <c r="AK107" s="20"/>
      <c r="AL107" s="20"/>
      <c r="AM107" s="20"/>
      <c r="AN107" s="67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</row>
    <row r="108" spans="1:54">
      <c r="Z108" s="20"/>
      <c r="AA108" s="20"/>
      <c r="AB108" s="20"/>
      <c r="AC108" s="20"/>
      <c r="AD108" s="52"/>
      <c r="AE108" s="20"/>
      <c r="AF108" s="20"/>
      <c r="AG108" s="20"/>
      <c r="AH108" s="20"/>
      <c r="AI108" s="20"/>
      <c r="AJ108" s="20"/>
      <c r="AK108" s="20"/>
      <c r="AL108" s="20"/>
      <c r="AM108" s="20"/>
      <c r="AN108" s="67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</row>
    <row r="109" spans="1:54">
      <c r="A109" t="s">
        <v>52</v>
      </c>
      <c r="B109">
        <f>IF(EXCELIBR!B1612&lt;0,-EXCELIBR!B1610,EXCELIBR!B1610)</f>
        <v>0.42002945498844679</v>
      </c>
      <c r="C109">
        <f>IF(EXCELIBR!B1612&lt;0,-EXCELIBR!B1611,EXCELIBR!B1611)</f>
        <v>-0.88136974655539524</v>
      </c>
      <c r="D109">
        <f>IF(EXCELIBR!B1612&lt;0,-EXCELIBR!B1612,EXCELIBR!B1612)</f>
        <v>0.21624668043460624</v>
      </c>
      <c r="F109">
        <f t="shared" si="65"/>
        <v>1</v>
      </c>
      <c r="H109">
        <f>I20^2+J20^2+K20^2</f>
        <v>1</v>
      </c>
      <c r="Z109" s="20"/>
      <c r="AA109" s="20"/>
      <c r="AB109" s="20"/>
      <c r="AC109" s="20"/>
      <c r="AD109" s="52"/>
      <c r="AE109" s="20"/>
      <c r="AF109" s="20"/>
      <c r="AG109" s="20"/>
      <c r="AH109" s="20"/>
      <c r="AI109" s="20"/>
      <c r="AJ109" s="20"/>
      <c r="AK109" s="20"/>
      <c r="AL109" s="20"/>
      <c r="AM109" s="20"/>
      <c r="AN109" s="67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</row>
    <row r="110" spans="1:54">
      <c r="E110">
        <f>DEGREES(ACOS((B109*B111+C109*C111+D109*D111)/((SQRT((B109^2)+(C109^2)+(D109^2)))*(SQRT((B111^2)+(C111^2)+(D111^2))))))</f>
        <v>81.854292206992412</v>
      </c>
      <c r="Z110" s="20"/>
      <c r="AA110" s="20"/>
      <c r="AB110" s="20"/>
      <c r="AC110" s="20"/>
      <c r="AD110" s="52"/>
      <c r="AE110" s="20"/>
      <c r="AF110" s="20"/>
      <c r="AG110" s="20"/>
      <c r="AH110" s="20"/>
      <c r="AI110" s="20"/>
      <c r="AJ110" s="20"/>
      <c r="AK110" s="20"/>
      <c r="AL110" s="20"/>
      <c r="AM110" s="20"/>
      <c r="AN110" s="67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</row>
    <row r="111" spans="1:54">
      <c r="A111" t="s">
        <v>53</v>
      </c>
      <c r="B111">
        <f>IF(EXCELIBR!B1615&lt;0,-EXCELIBR!B1613,EXCELIBR!B1613)</f>
        <v>-0.57553227363317883</v>
      </c>
      <c r="C111">
        <f>IF(EXCELIBR!B1615&lt;0,-EXCELIBR!B1614,EXCELIBR!B1614)</f>
        <v>-0.24349660460854794</v>
      </c>
      <c r="D111">
        <f>IF(EXCELIBR!B1615&lt;0,-EXCELIBR!B1615,EXCELIBR!B1615)</f>
        <v>0.78068688060625968</v>
      </c>
      <c r="F111">
        <f t="shared" si="65"/>
        <v>1</v>
      </c>
      <c r="H111">
        <f>I22^2+J22^2+K22^2</f>
        <v>1</v>
      </c>
      <c r="Z111" s="20"/>
      <c r="AA111" s="20"/>
      <c r="AB111" s="20"/>
      <c r="AC111" s="20"/>
      <c r="AD111" s="52"/>
      <c r="AE111" s="20"/>
      <c r="AF111" s="20"/>
      <c r="AG111" s="20"/>
      <c r="AH111" s="20"/>
      <c r="AI111" s="20"/>
      <c r="AJ111" s="20"/>
      <c r="AK111" s="20"/>
      <c r="AL111" s="20"/>
      <c r="AM111" s="20"/>
      <c r="AN111" s="67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</row>
    <row r="112" spans="1:54">
      <c r="Z112" s="20"/>
      <c r="AA112" s="20"/>
      <c r="AB112" s="20"/>
      <c r="AC112" s="20"/>
      <c r="AD112" s="52"/>
      <c r="AE112" s="20"/>
      <c r="AF112" s="20"/>
      <c r="AG112" s="20"/>
      <c r="AH112" s="20"/>
      <c r="AI112" s="20"/>
      <c r="AJ112" s="20"/>
      <c r="AK112" s="20"/>
      <c r="AL112" s="20"/>
      <c r="AM112" s="20"/>
      <c r="AN112" s="67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</row>
    <row r="113" spans="1:54">
      <c r="A113" t="s">
        <v>47</v>
      </c>
      <c r="B113">
        <f>I20+I22</f>
        <v>-0.15550281864473203</v>
      </c>
      <c r="C113">
        <f>J20+J22</f>
        <v>-1.1248663511639432</v>
      </c>
      <c r="D113">
        <f>K20+K22</f>
        <v>0.99693356104086595</v>
      </c>
      <c r="F113">
        <f>SQRT(B113^2+C113^2+D113^2)</f>
        <v>1.5110863508472845</v>
      </c>
      <c r="H113" t="s">
        <v>47</v>
      </c>
      <c r="I113">
        <f>IF($E$110&gt;90,B116,B114)</f>
        <v>-0.10290796323951951</v>
      </c>
      <c r="J113">
        <f>IF($E$110&gt;90,C116,C114)</f>
        <v>-0.74440904752611714</v>
      </c>
      <c r="K113">
        <f>IF($E$110&gt;90,D116,D114)</f>
        <v>0.65974625505807338</v>
      </c>
      <c r="Z113" s="20"/>
      <c r="AA113" s="20"/>
      <c r="AB113" s="20"/>
      <c r="AC113" s="20"/>
      <c r="AD113" s="52"/>
      <c r="AE113" s="20"/>
      <c r="AF113" s="20"/>
      <c r="AG113" s="20"/>
      <c r="AH113" s="20"/>
      <c r="AI113" s="20"/>
      <c r="AJ113" s="20"/>
      <c r="AK113" s="20"/>
      <c r="AL113" s="20"/>
      <c r="AM113" s="20"/>
      <c r="AN113" s="67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</row>
    <row r="114" spans="1:54">
      <c r="A114" s="29" t="s">
        <v>78</v>
      </c>
      <c r="B114" s="29">
        <f>B113/$F$113</f>
        <v>-0.10290796323951951</v>
      </c>
      <c r="C114" s="29">
        <f>C113/$F$113</f>
        <v>-0.74440904752611714</v>
      </c>
      <c r="D114" s="29">
        <f>D113/$F$113</f>
        <v>0.65974625505807338</v>
      </c>
      <c r="F114">
        <f t="shared" ref="F114:F116" si="66">SQRT(B114^2+C114^2+D114^2)</f>
        <v>0.99999999999999978</v>
      </c>
      <c r="H114" t="s">
        <v>48</v>
      </c>
      <c r="I114">
        <f>IF($E$110&gt;90,B114,B116)</f>
        <v>-0.75985610471983467</v>
      </c>
      <c r="J114">
        <f>IF($E$110&gt;90,C114,C116)</f>
        <v>0.48685258483790728</v>
      </c>
      <c r="K114">
        <f>IF($E$110&gt;90,D114,D116)</f>
        <v>0.43080536296179989</v>
      </c>
      <c r="Z114" s="20"/>
      <c r="AA114" s="20"/>
      <c r="AB114" s="20"/>
      <c r="AC114" s="20"/>
      <c r="AD114" s="52"/>
      <c r="AE114" s="20"/>
      <c r="AF114" s="20"/>
      <c r="AG114" s="20"/>
      <c r="AH114" s="20"/>
      <c r="AI114" s="20"/>
      <c r="AJ114" s="20"/>
      <c r="AK114" s="20"/>
      <c r="AL114" s="20"/>
      <c r="AM114" s="20"/>
      <c r="AN114" s="67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</row>
    <row r="115" spans="1:54">
      <c r="A115" s="20" t="s">
        <v>48</v>
      </c>
      <c r="B115">
        <f>(J18*D114-K18*C114)</f>
        <v>0.75985610471983445</v>
      </c>
      <c r="C115">
        <f>(K18*B114-I18*D114)</f>
        <v>-0.48685258483790717</v>
      </c>
      <c r="D115">
        <f>(I18*C114-J18*B114)</f>
        <v>-0.43080536296179978</v>
      </c>
      <c r="F115">
        <f t="shared" si="66"/>
        <v>0.99999999999999978</v>
      </c>
      <c r="Z115" s="20"/>
      <c r="AA115" s="20"/>
      <c r="AB115" s="20"/>
      <c r="AC115" s="20"/>
      <c r="AD115" s="52"/>
      <c r="AE115" s="20"/>
      <c r="AF115" s="20"/>
      <c r="AG115" s="20"/>
      <c r="AH115" s="20"/>
      <c r="AI115" s="20"/>
      <c r="AJ115" s="20"/>
      <c r="AK115" s="20"/>
      <c r="AL115" s="20"/>
      <c r="AM115" s="20"/>
      <c r="AN115" s="67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</row>
    <row r="116" spans="1:54">
      <c r="A116" s="29" t="s">
        <v>79</v>
      </c>
      <c r="B116" s="29">
        <f>IF(D115&lt;0,-(B115/$F$115),(B115/$F$115))</f>
        <v>-0.75985610471983467</v>
      </c>
      <c r="C116" s="29">
        <f>IF(D115&lt;0,-(C115/$F$115),(C115/$F$115))</f>
        <v>0.48685258483790728</v>
      </c>
      <c r="D116" s="29">
        <f>IF(D115&lt;0,-(D115/$F$115),(D115/$F$115))</f>
        <v>0.43080536296179989</v>
      </c>
      <c r="F116">
        <f t="shared" si="66"/>
        <v>1</v>
      </c>
      <c r="Z116" s="20"/>
      <c r="AA116" s="20"/>
      <c r="AB116" s="20"/>
      <c r="AC116" s="20"/>
      <c r="AD116" s="52"/>
      <c r="AE116" s="20"/>
      <c r="AF116" s="20"/>
      <c r="AG116" s="20"/>
      <c r="AH116" s="20"/>
      <c r="AI116" s="20"/>
      <c r="AJ116" s="20"/>
      <c r="AK116" s="20"/>
      <c r="AL116" s="20"/>
      <c r="AM116" s="20"/>
      <c r="AN116" s="67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</row>
    <row r="117" spans="1:54">
      <c r="Z117" s="20"/>
      <c r="AA117" s="20"/>
      <c r="AB117" s="20"/>
      <c r="AC117" s="20"/>
      <c r="AD117" s="52"/>
      <c r="AE117" s="20"/>
      <c r="AF117" s="20"/>
      <c r="AG117" s="20"/>
      <c r="AH117" s="20"/>
      <c r="AI117" s="20"/>
      <c r="AJ117" s="20"/>
      <c r="AK117" s="20"/>
      <c r="AL117" s="20"/>
      <c r="AM117" s="20"/>
      <c r="AN117" s="67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</row>
    <row r="118" spans="1:54">
      <c r="A118" s="20"/>
      <c r="B118" t="s">
        <v>49</v>
      </c>
      <c r="E118" s="26"/>
      <c r="F118" s="26"/>
      <c r="G118" s="26"/>
      <c r="Z118" s="20"/>
      <c r="AA118" s="20"/>
      <c r="AB118" s="20"/>
      <c r="AC118" s="20"/>
      <c r="AD118" s="52"/>
      <c r="AE118" s="20"/>
      <c r="AF118" s="20"/>
      <c r="AG118" s="20"/>
      <c r="AH118" s="20"/>
      <c r="AI118" s="20"/>
      <c r="AJ118" s="20"/>
      <c r="AK118" s="20"/>
      <c r="AL118" s="20"/>
      <c r="AM118" s="20"/>
      <c r="AN118" s="67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</row>
    <row r="119" spans="1:54">
      <c r="Z119" s="20"/>
      <c r="AA119" s="20"/>
      <c r="AB119" s="20"/>
      <c r="AC119" s="20"/>
      <c r="AD119" s="52"/>
      <c r="AE119" s="20"/>
      <c r="AF119" s="20"/>
      <c r="AG119" s="20"/>
      <c r="AH119" s="20"/>
      <c r="AI119" s="20"/>
      <c r="AJ119" s="20"/>
      <c r="AK119" s="20"/>
      <c r="AL119" s="20"/>
      <c r="AM119" s="20"/>
      <c r="AN119" s="67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</row>
    <row r="120" spans="1:54">
      <c r="B120" s="71">
        <f>(DEGREES(ACOS(I113)))</f>
        <v>95.906648707648259</v>
      </c>
      <c r="Z120" s="20"/>
      <c r="AA120" s="20"/>
      <c r="AB120" s="20"/>
      <c r="AC120" s="20"/>
      <c r="AD120" s="52"/>
      <c r="AE120" s="20"/>
      <c r="AF120" s="20"/>
      <c r="AG120" s="20"/>
      <c r="AH120" s="20"/>
      <c r="AI120" s="20"/>
      <c r="AJ120" s="20"/>
      <c r="AK120" s="20"/>
      <c r="AL120" s="20"/>
      <c r="AM120" s="20"/>
      <c r="AN120" s="67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</row>
    <row r="121" spans="1:54">
      <c r="B121" s="70"/>
      <c r="Z121" s="20"/>
      <c r="AA121" s="20"/>
      <c r="AB121" s="20"/>
      <c r="AC121" s="20"/>
      <c r="AD121" s="52"/>
      <c r="AE121" s="20"/>
      <c r="AF121" s="20"/>
      <c r="AG121" s="20"/>
      <c r="AH121" s="20"/>
      <c r="AI121" s="20"/>
      <c r="AJ121" s="20"/>
      <c r="AK121" s="20"/>
      <c r="AL121" s="20"/>
      <c r="AM121" s="20"/>
      <c r="AN121" s="67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</row>
    <row r="122" spans="1:54">
      <c r="B122" s="72">
        <f>(DEGREES(ACOS(I114)))</f>
        <v>139.45151404090734</v>
      </c>
      <c r="Z122" s="20"/>
      <c r="AA122" s="20"/>
      <c r="AB122" s="20"/>
      <c r="AC122" s="20"/>
      <c r="AD122" s="52"/>
      <c r="AE122" s="20"/>
      <c r="AF122" s="20"/>
      <c r="AG122" s="20"/>
      <c r="AH122" s="20"/>
      <c r="AI122" s="20"/>
      <c r="AJ122" s="20"/>
      <c r="AK122" s="20"/>
      <c r="AL122" s="20"/>
      <c r="AM122" s="20"/>
      <c r="AN122" s="67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</row>
    <row r="123" spans="1:54">
      <c r="B123" s="73"/>
      <c r="Z123" s="20"/>
      <c r="AA123" s="20"/>
      <c r="AB123" s="20"/>
      <c r="AC123" s="20"/>
      <c r="AD123" s="52"/>
      <c r="AE123" s="20"/>
      <c r="AF123" s="20"/>
      <c r="AG123" s="20"/>
      <c r="AH123" s="20"/>
      <c r="AI123" s="20"/>
      <c r="AJ123" s="20"/>
      <c r="AK123" s="20"/>
      <c r="AL123" s="20"/>
      <c r="AM123" s="20"/>
      <c r="AN123" s="67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</row>
    <row r="124" spans="1:54">
      <c r="B124" s="74">
        <f>(DEGREES(ACOS(I18)))</f>
        <v>50.066760969529973</v>
      </c>
      <c r="Z124" s="20"/>
      <c r="AA124" s="20"/>
      <c r="AB124" s="20"/>
      <c r="AC124" s="20"/>
      <c r="AD124" s="52"/>
      <c r="AE124" s="20"/>
      <c r="AF124" s="20"/>
      <c r="AG124" s="20"/>
      <c r="AH124" s="20"/>
      <c r="AI124" s="20"/>
      <c r="AJ124" s="20"/>
      <c r="AK124" s="20"/>
      <c r="AL124" s="20"/>
      <c r="AM124" s="20"/>
      <c r="AN124" s="67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</row>
    <row r="125" spans="1:54">
      <c r="B125" s="73"/>
      <c r="Z125" s="20"/>
      <c r="AA125" s="20"/>
      <c r="AB125" s="20"/>
      <c r="AC125" s="20"/>
      <c r="AD125" s="52"/>
      <c r="AE125" s="20"/>
      <c r="AF125" s="20"/>
      <c r="AG125" s="20"/>
      <c r="AH125" s="20"/>
      <c r="AI125" s="20"/>
      <c r="AJ125" s="20"/>
      <c r="AK125" s="20"/>
      <c r="AL125" s="20"/>
      <c r="AM125" s="20"/>
      <c r="AN125" s="67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</row>
    <row r="126" spans="1:54">
      <c r="B126" s="75">
        <f>(DEGREES(ACOS(I20)))</f>
        <v>65.163552880134489</v>
      </c>
      <c r="Z126" s="20"/>
      <c r="AA126" s="20"/>
      <c r="AB126" s="20"/>
      <c r="AC126" s="20"/>
      <c r="AD126" s="52"/>
      <c r="AE126" s="20"/>
      <c r="AF126" s="20"/>
      <c r="AG126" s="20"/>
      <c r="AH126" s="20"/>
      <c r="AI126" s="20"/>
      <c r="AJ126" s="20"/>
      <c r="AK126" s="20"/>
      <c r="AL126" s="20"/>
      <c r="AM126" s="20"/>
      <c r="AN126" s="67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</row>
    <row r="127" spans="1:54">
      <c r="B127" s="73"/>
      <c r="Z127" s="20"/>
      <c r="AA127" s="20"/>
      <c r="AB127" s="20"/>
      <c r="AC127" s="20"/>
      <c r="AD127" s="52"/>
      <c r="AE127" s="20"/>
      <c r="AF127" s="20"/>
      <c r="AG127" s="20"/>
      <c r="AH127" s="20"/>
      <c r="AI127" s="20"/>
      <c r="AJ127" s="20"/>
      <c r="AK127" s="20"/>
      <c r="AL127" s="20"/>
      <c r="AM127" s="20"/>
      <c r="AN127" s="67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</row>
    <row r="128" spans="1:54">
      <c r="B128" s="76">
        <f>(DEGREES(ACOS(I22)))</f>
        <v>125.13691616904248</v>
      </c>
      <c r="Z128" s="20"/>
      <c r="AA128" s="20"/>
      <c r="AB128" s="20"/>
      <c r="AC128" s="20"/>
      <c r="AD128" s="52"/>
      <c r="AE128" s="20"/>
      <c r="AF128" s="20"/>
      <c r="AG128" s="20"/>
      <c r="AH128" s="20"/>
      <c r="AI128" s="20"/>
      <c r="AJ128" s="20"/>
      <c r="AK128" s="20"/>
      <c r="AL128" s="20"/>
      <c r="AM128" s="20"/>
      <c r="AN128" s="67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</row>
    <row r="129" spans="26:54">
      <c r="Z129" s="20"/>
      <c r="AA129" s="20"/>
      <c r="AB129" s="20"/>
      <c r="AC129" s="20"/>
      <c r="AD129" s="52"/>
      <c r="AE129" s="20"/>
      <c r="AF129" s="20"/>
      <c r="AG129" s="20"/>
      <c r="AH129" s="20"/>
      <c r="AI129" s="20"/>
      <c r="AJ129" s="20"/>
      <c r="AK129" s="20"/>
      <c r="AL129" s="20"/>
      <c r="AM129" s="20"/>
      <c r="AN129" s="67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</row>
    <row r="130" spans="26:54">
      <c r="Z130" s="20"/>
      <c r="AA130" s="20"/>
      <c r="AB130" s="20"/>
      <c r="AC130" s="20"/>
      <c r="AD130" s="52"/>
      <c r="AE130" s="20"/>
      <c r="AF130" s="20"/>
      <c r="AG130" s="20"/>
      <c r="AH130" s="20"/>
      <c r="AI130" s="20"/>
      <c r="AJ130" s="20"/>
      <c r="AK130" s="20"/>
      <c r="AL130" s="20"/>
      <c r="AM130" s="20"/>
      <c r="AN130" s="67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</row>
    <row r="131" spans="26:54">
      <c r="Z131" s="20"/>
      <c r="AA131" s="20"/>
      <c r="AB131" s="20"/>
      <c r="AC131" s="20"/>
      <c r="AD131" s="52"/>
      <c r="AE131" s="20"/>
      <c r="AF131" s="20"/>
      <c r="AG131" s="20"/>
      <c r="AH131" s="20"/>
      <c r="AI131" s="20"/>
      <c r="AJ131" s="20"/>
      <c r="AK131" s="20"/>
      <c r="AL131" s="20"/>
      <c r="AM131" s="20"/>
      <c r="AN131" s="67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</row>
    <row r="132" spans="26:54"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</row>
  </sheetData>
  <conditionalFormatting sqref="M6">
    <cfRule type="cellIs" dxfId="1" priority="1" operator="equal">
      <formula>"YES"</formula>
    </cfRule>
    <cfRule type="cellIs" dxfId="0" priority="2" operator="equal">
      <formula>"NO"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U1617"/>
  <sheetViews>
    <sheetView workbookViewId="0">
      <pane ySplit="1" topLeftCell="A1778" activePane="bottomLeft" state="frozen"/>
      <selection pane="bottomLeft" activeCell="N79" sqref="N79"/>
    </sheetView>
  </sheetViews>
  <sheetFormatPr baseColWidth="10" defaultColWidth="11" defaultRowHeight="15" x14ac:dyDescent="0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12">
      <c r="A1" s="2" t="s">
        <v>25</v>
      </c>
      <c r="B1" t="s">
        <v>26</v>
      </c>
      <c r="C1" t="s">
        <v>27</v>
      </c>
    </row>
    <row r="2" spans="1:12">
      <c r="A2" s="2">
        <f>'Biaxial Input'!A2</f>
        <v>0</v>
      </c>
      <c r="B2">
        <f>'Biaxial Input'!B2</f>
        <v>252.2</v>
      </c>
      <c r="C2">
        <f>'Biaxial Input'!A61</f>
        <v>69.15875000000014</v>
      </c>
      <c r="E2" s="12" t="s">
        <v>29</v>
      </c>
      <c r="F2" s="13" t="s">
        <v>30</v>
      </c>
      <c r="G2" s="17" t="s">
        <v>31</v>
      </c>
      <c r="H2" s="18" t="s">
        <v>11</v>
      </c>
      <c r="I2">
        <v>1</v>
      </c>
      <c r="J2" s="19" t="s">
        <v>32</v>
      </c>
      <c r="L2" s="20"/>
    </row>
    <row r="3" spans="1:12">
      <c r="A3" s="2">
        <f>'Biaxial Input'!A3</f>
        <v>10</v>
      </c>
      <c r="B3">
        <f>'Biaxial Input'!B3</f>
        <v>246.8</v>
      </c>
      <c r="C3">
        <f>'Biaxial Input'!A62</f>
        <v>63.758750000000163</v>
      </c>
      <c r="D3" s="2" t="s">
        <v>33</v>
      </c>
      <c r="E3" s="12">
        <f>0.936</f>
        <v>0.93600000000000005</v>
      </c>
      <c r="F3" s="13">
        <v>0.31900000000000001</v>
      </c>
      <c r="G3" s="17">
        <f>COS((RADIANS(45+$C$2)))</f>
        <v>-0.40926624831947545</v>
      </c>
      <c r="H3" s="18">
        <f>COS((RADIANS($C$2-45)))</f>
        <v>0.91241500315728119</v>
      </c>
      <c r="J3" s="19">
        <f>((SUMPRODUCT(G3:G5,E3:E5))*(SUMPRODUCT(G3:G5,F3:F5)))-((SUMPRODUCT(H3:H5,E3:E5))*(SUMPRODUCT(H3:H5,F3:F5)))</f>
        <v>0.28947039825741439</v>
      </c>
      <c r="L3" s="20"/>
    </row>
    <row r="4" spans="1:12">
      <c r="A4" s="2">
        <f>'Biaxial Input'!A4</f>
        <v>20</v>
      </c>
      <c r="B4">
        <f>'Biaxial Input'!B4</f>
        <v>241.1</v>
      </c>
      <c r="C4">
        <f>'Biaxial Input'!A63</f>
        <v>58.058750000000146</v>
      </c>
      <c r="D4" s="20" t="s">
        <v>34</v>
      </c>
      <c r="E4" s="12">
        <v>-0.219</v>
      </c>
      <c r="F4" s="13">
        <v>-0.51600000000000001</v>
      </c>
      <c r="G4" s="17">
        <f>(SIN((RADIANS(45+$C$2))))*(COS(RADIANS($A$2)))</f>
        <v>0.91241500315728119</v>
      </c>
      <c r="H4" s="18">
        <f>(SIN((RADIANS($C$2-45))))*(COS(RADIANS($A$2)))</f>
        <v>0.40926624831947545</v>
      </c>
      <c r="J4" s="20"/>
      <c r="L4" s="20"/>
    </row>
    <row r="5" spans="1:12">
      <c r="A5" s="2">
        <f>'Biaxial Input'!A5</f>
        <v>30</v>
      </c>
      <c r="B5">
        <f>'Biaxial Input'!B5</f>
        <v>236</v>
      </c>
      <c r="C5">
        <f>'Biaxial Input'!A64</f>
        <v>52.958750000000151</v>
      </c>
      <c r="D5" s="20" t="s">
        <v>35</v>
      </c>
      <c r="E5" s="12">
        <v>0.27500000000000002</v>
      </c>
      <c r="F5" s="13">
        <v>-0.79500000000000004</v>
      </c>
      <c r="G5" s="17">
        <f>(SIN((RADIANS(45+$C$2))))*(SIN(RADIANS($A$2)))</f>
        <v>0</v>
      </c>
      <c r="H5" s="18">
        <f>(SIN((RADIANS($C$2-45))))*(SIN(RADIANS($A$2)))</f>
        <v>0</v>
      </c>
      <c r="J5" s="20"/>
      <c r="L5" s="20"/>
    </row>
    <row r="6" spans="1:12">
      <c r="A6" s="2">
        <f>'Biaxial Input'!A6</f>
        <v>40</v>
      </c>
      <c r="B6">
        <f>'Biaxial Input'!B6</f>
        <v>232.4</v>
      </c>
      <c r="C6">
        <f>'Biaxial Input'!A65</f>
        <v>49.358750000000157</v>
      </c>
      <c r="J6" s="20"/>
      <c r="L6" s="20"/>
    </row>
    <row r="7" spans="1:12">
      <c r="A7" s="2">
        <f>'Biaxial Input'!A7</f>
        <v>50</v>
      </c>
      <c r="B7">
        <f>'Biaxial Input'!B7</f>
        <v>231.6</v>
      </c>
      <c r="C7">
        <f>'Biaxial Input'!A66</f>
        <v>48.558750000000146</v>
      </c>
      <c r="E7" s="12" t="s">
        <v>29</v>
      </c>
      <c r="F7" s="13" t="s">
        <v>30</v>
      </c>
      <c r="G7" s="17" t="s">
        <v>31</v>
      </c>
      <c r="H7" s="18" t="s">
        <v>11</v>
      </c>
      <c r="I7">
        <v>2</v>
      </c>
      <c r="J7" s="19" t="s">
        <v>32</v>
      </c>
      <c r="L7" s="20"/>
    </row>
    <row r="8" spans="1:12">
      <c r="A8" s="2">
        <f>'Biaxial Input'!A8</f>
        <v>60</v>
      </c>
      <c r="B8">
        <f>'Biaxial Input'!B8</f>
        <v>235.3</v>
      </c>
      <c r="C8">
        <f>'Biaxial Input'!A67</f>
        <v>52.258750000000163</v>
      </c>
      <c r="D8" t="s">
        <v>33</v>
      </c>
      <c r="E8" s="12">
        <f t="shared" ref="E8:F10" si="0">E93</f>
        <v>0.93600000000000005</v>
      </c>
      <c r="F8" s="13">
        <f t="shared" si="0"/>
        <v>0.31900000000000001</v>
      </c>
      <c r="G8" s="17">
        <f>COS((RADIANS(45+$C$3)))</f>
        <v>-0.32158407322903065</v>
      </c>
      <c r="H8" s="18">
        <f>COS((RADIANS($C$3-45)))</f>
        <v>0.94688102940413033</v>
      </c>
      <c r="J8" s="19">
        <f>((SUMPRODUCT(G8:G10,E8:E10))*(SUMPRODUCT(G8:(G10),F8:F10)))-((SUMPRODUCT(H8:H10,E8:E10))*(SUMPRODUCT(H8:H10,F8:F10)))</f>
        <v>0.25022093067869777</v>
      </c>
      <c r="L8" s="20"/>
    </row>
    <row r="9" spans="1:12">
      <c r="A9" s="2">
        <f>'Biaxial Input'!A9</f>
        <v>70</v>
      </c>
      <c r="B9">
        <f>'Biaxial Input'!B9</f>
        <v>242.5</v>
      </c>
      <c r="C9">
        <f>'Biaxial Input'!A68</f>
        <v>59.458750000000151</v>
      </c>
      <c r="D9" t="s">
        <v>34</v>
      </c>
      <c r="E9" s="12">
        <f t="shared" si="0"/>
        <v>-0.219</v>
      </c>
      <c r="F9" s="13">
        <f t="shared" si="0"/>
        <v>-0.51600000000000001</v>
      </c>
      <c r="G9" s="17">
        <f>(SIN((RADIANS(45+$C$3))))*(COS(RADIANS($A$3)))</f>
        <v>0.93249577893736801</v>
      </c>
      <c r="H9" s="18">
        <f>(SIN((RADIANS($C$3-45))))*(COS(RADIANS($A$3)))</f>
        <v>0.31669848856119509</v>
      </c>
      <c r="J9" s="20"/>
      <c r="L9" s="20"/>
    </row>
    <row r="10" spans="1:12">
      <c r="A10" s="2">
        <f>'Biaxial Input'!A10</f>
        <v>80</v>
      </c>
      <c r="B10">
        <f>'Biaxial Input'!B10</f>
        <v>252</v>
      </c>
      <c r="C10">
        <f>'Biaxial Input'!A69</f>
        <v>68.958750000000151</v>
      </c>
      <c r="D10" t="s">
        <v>35</v>
      </c>
      <c r="E10" s="12">
        <f t="shared" si="0"/>
        <v>0.27500000000000002</v>
      </c>
      <c r="F10" s="13">
        <f t="shared" si="0"/>
        <v>-0.79500000000000004</v>
      </c>
      <c r="G10" s="17">
        <f>(SIN((RADIANS(45+$C$3))))*(SIN(RADIANS($A$3)))</f>
        <v>0.1644241652234143</v>
      </c>
      <c r="H10" s="18">
        <f>(SIN((RADIANS($C$3-45))))*(SIN(RADIANS($A$3)))</f>
        <v>5.5842488282929856E-2</v>
      </c>
      <c r="J10" s="20"/>
      <c r="L10" s="20"/>
    </row>
    <row r="11" spans="1:12">
      <c r="A11" s="2">
        <f>'Biaxial Input'!A11</f>
        <v>90</v>
      </c>
      <c r="B11">
        <f>'Biaxial Input'!B11</f>
        <v>260.39999999999998</v>
      </c>
      <c r="C11">
        <f>'Biaxial Input'!A70</f>
        <v>77.358750000000128</v>
      </c>
      <c r="L11" s="20"/>
    </row>
    <row r="12" spans="1:12">
      <c r="A12" s="2">
        <f>'Biaxial Input'!A12</f>
        <v>100</v>
      </c>
      <c r="B12">
        <f>'Biaxial Input'!B12</f>
        <v>265.89999999999998</v>
      </c>
      <c r="C12">
        <f>'Biaxial Input'!A71</f>
        <v>82.858750000000128</v>
      </c>
      <c r="E12" s="12" t="s">
        <v>29</v>
      </c>
      <c r="F12" s="13" t="s">
        <v>30</v>
      </c>
      <c r="G12" s="17" t="s">
        <v>31</v>
      </c>
      <c r="H12" s="18" t="s">
        <v>11</v>
      </c>
      <c r="I12">
        <v>3</v>
      </c>
      <c r="J12" s="19" t="s">
        <v>32</v>
      </c>
      <c r="L12" s="20"/>
    </row>
    <row r="13" spans="1:12">
      <c r="A13" s="2">
        <f>'Biaxial Input'!A13</f>
        <v>110</v>
      </c>
      <c r="B13">
        <f>'Biaxial Input'!B13</f>
        <v>270.5</v>
      </c>
      <c r="C13">
        <f>'Biaxial Input'!A72</f>
        <v>87.458750000000151</v>
      </c>
      <c r="D13" t="s">
        <v>33</v>
      </c>
      <c r="E13" s="12">
        <f t="shared" ref="E13:F15" si="1">E8</f>
        <v>0.93600000000000005</v>
      </c>
      <c r="F13" s="13">
        <f t="shared" si="1"/>
        <v>0.31900000000000001</v>
      </c>
      <c r="G13" s="17">
        <f>COS((RADIANS(45+$C$4)))</f>
        <v>-0.22595003639994804</v>
      </c>
      <c r="H13" s="18">
        <f>COS((RADIANS($C$4-45)))</f>
        <v>0.97413889207384696</v>
      </c>
      <c r="J13" s="19">
        <f>((SUMPRODUCT(G13:G15,E13:E15))*(SUMPRODUCT(G13:(G15),F13:F15)))-((SUMPRODUCT(H13:H15,E13:E15))*(SUMPRODUCT(H13:H15,F13:F15)))</f>
        <v>0.13534799559639238</v>
      </c>
      <c r="L13" s="20"/>
    </row>
    <row r="14" spans="1:12">
      <c r="A14" s="2">
        <f>'Biaxial Input'!A14</f>
        <v>120</v>
      </c>
      <c r="B14">
        <f>'Biaxial Input'!B14</f>
        <v>273.60000000000002</v>
      </c>
      <c r="C14">
        <f>'Biaxial Input'!A73</f>
        <v>90.558750000000174</v>
      </c>
      <c r="D14" t="s">
        <v>34</v>
      </c>
      <c r="E14" s="12">
        <f t="shared" si="1"/>
        <v>-0.219</v>
      </c>
      <c r="F14" s="13">
        <f t="shared" si="1"/>
        <v>-0.51600000000000001</v>
      </c>
      <c r="G14" s="17">
        <f>(SIN((RADIANS(45+$C$4))))*(COS(RADIANS($A$4)))</f>
        <v>0.91539112850235449</v>
      </c>
      <c r="H14" s="18">
        <f>(SIN((RADIANS($C$4-45))))*(COS(RADIANS($A$4)))</f>
        <v>0.2123235818713386</v>
      </c>
      <c r="J14" s="20"/>
      <c r="L14" s="20"/>
    </row>
    <row r="15" spans="1:12">
      <c r="A15" s="2">
        <f>'Biaxial Input'!A15</f>
        <v>130</v>
      </c>
      <c r="B15">
        <f>'Biaxial Input'!B15</f>
        <v>276.39999999999998</v>
      </c>
      <c r="C15">
        <f>'Biaxial Input'!A74</f>
        <v>93.358750000000128</v>
      </c>
      <c r="D15" t="s">
        <v>35</v>
      </c>
      <c r="E15" s="12">
        <f t="shared" si="1"/>
        <v>0.27500000000000002</v>
      </c>
      <c r="F15" s="13">
        <f t="shared" si="1"/>
        <v>-0.79500000000000004</v>
      </c>
      <c r="G15" s="17">
        <f>(SIN((RADIANS(45+$C$4))))*(SIN(RADIANS($A$4)))</f>
        <v>0.33317512348620526</v>
      </c>
      <c r="H15" s="18">
        <f>(SIN((RADIANS($C$4-45))))*(SIN(RADIANS($A$4)))</f>
        <v>7.7279463833950304E-2</v>
      </c>
      <c r="J15" s="20"/>
      <c r="L15" s="20"/>
    </row>
    <row r="16" spans="1:12">
      <c r="A16" s="2">
        <f>'Biaxial Input'!A16</f>
        <v>140</v>
      </c>
      <c r="B16">
        <f>'Biaxial Input'!B16</f>
        <v>279.5</v>
      </c>
      <c r="C16">
        <f>'Biaxial Input'!A75</f>
        <v>96.458750000000151</v>
      </c>
      <c r="L16" s="20"/>
    </row>
    <row r="17" spans="1:12">
      <c r="A17" s="2">
        <f>'Biaxial Input'!A17</f>
        <v>150</v>
      </c>
      <c r="B17">
        <f>'Biaxial Input'!B17</f>
        <v>282.60000000000002</v>
      </c>
      <c r="C17">
        <f>'Biaxial Input'!A76</f>
        <v>99.558750000000174</v>
      </c>
      <c r="E17" s="12" t="s">
        <v>29</v>
      </c>
      <c r="F17" s="13" t="s">
        <v>30</v>
      </c>
      <c r="G17" s="17" t="s">
        <v>31</v>
      </c>
      <c r="H17" s="18" t="s">
        <v>11</v>
      </c>
      <c r="I17">
        <v>4</v>
      </c>
      <c r="J17" s="19" t="s">
        <v>32</v>
      </c>
      <c r="L17" s="20"/>
    </row>
    <row r="18" spans="1:12">
      <c r="A18" s="2">
        <f>'Biaxial Input'!A18</f>
        <v>160</v>
      </c>
      <c r="B18">
        <f>'Biaxial Input'!B18</f>
        <v>285.7</v>
      </c>
      <c r="C18">
        <f>'Biaxial Input'!A77</f>
        <v>102.65875000000014</v>
      </c>
      <c r="D18" t="s">
        <v>33</v>
      </c>
      <c r="E18" s="12">
        <f t="shared" ref="E18:F20" si="2">E13</f>
        <v>0.93600000000000005</v>
      </c>
      <c r="F18" s="13">
        <f t="shared" si="2"/>
        <v>0.31900000000000001</v>
      </c>
      <c r="G18" s="17">
        <f>COS((RADIANS(45+$C$5)))</f>
        <v>-0.13846012312424741</v>
      </c>
      <c r="H18" s="18">
        <f>COS((RADIANS($C$5-45)))</f>
        <v>0.99036800953202153</v>
      </c>
      <c r="J18" s="19">
        <f>((SUMPRODUCT(G18:G20,E18:E20))*(SUMPRODUCT(G18:G20,F18:F20)))-((SUMPRODUCT(H18:H20,E18:E20))*(SUMPRODUCT(H18:H20,F18:F20)))</f>
        <v>-2.34688560023322E-2</v>
      </c>
      <c r="L18" s="20"/>
    </row>
    <row r="19" spans="1:12">
      <c r="A19" s="2">
        <f>'Biaxial Input'!A19</f>
        <v>170</v>
      </c>
      <c r="B19">
        <f>'Biaxial Input'!B19</f>
        <v>289</v>
      </c>
      <c r="C19">
        <f>'Biaxial Input'!A78</f>
        <v>105.95875000000015</v>
      </c>
      <c r="D19" t="s">
        <v>34</v>
      </c>
      <c r="E19" s="12">
        <f t="shared" si="2"/>
        <v>-0.219</v>
      </c>
      <c r="F19" s="13">
        <f t="shared" si="2"/>
        <v>-0.51600000000000001</v>
      </c>
      <c r="G19" s="17">
        <f>(SIN((RADIANS(45+$C$5))))*(COS(RADIANS($A$5)))</f>
        <v>0.85768385535015979</v>
      </c>
      <c r="H19" s="18">
        <f>(SIN((RADIANS($C$5-45))))*(COS(RADIANS($A$5)))</f>
        <v>0.11990998403671958</v>
      </c>
      <c r="J19" s="20"/>
      <c r="L19" s="20"/>
    </row>
    <row r="20" spans="1:12">
      <c r="A20" s="2">
        <f>'Biaxial Input'!A20</f>
        <v>180</v>
      </c>
      <c r="B20">
        <f>'Biaxial Input'!B20</f>
        <v>203.472164455214</v>
      </c>
      <c r="C20">
        <f>'Biaxial Input'!A79</f>
        <v>20.43091445521415</v>
      </c>
      <c r="D20" t="s">
        <v>35</v>
      </c>
      <c r="E20" s="12">
        <f t="shared" si="2"/>
        <v>0.27500000000000002</v>
      </c>
      <c r="F20" s="13">
        <f t="shared" si="2"/>
        <v>-0.79500000000000004</v>
      </c>
      <c r="G20" s="17">
        <f>(SIN((RADIANS(45+$C$5))))*(SIN(RADIANS($A$5)))</f>
        <v>0.49518400476601071</v>
      </c>
      <c r="H20" s="18">
        <f>(SIN((RADIANS($C$5-45))))*(SIN(RADIANS($A$5)))</f>
        <v>6.923006156212376E-2</v>
      </c>
      <c r="J20" s="20"/>
      <c r="L20" s="20"/>
    </row>
    <row r="21" spans="1:12">
      <c r="A21" s="2"/>
      <c r="J21" s="20"/>
      <c r="L21" s="20"/>
    </row>
    <row r="22" spans="1:12">
      <c r="A22" s="2"/>
      <c r="E22" s="12" t="s">
        <v>29</v>
      </c>
      <c r="F22" s="13" t="s">
        <v>30</v>
      </c>
      <c r="G22" s="17" t="s">
        <v>31</v>
      </c>
      <c r="H22" s="18" t="s">
        <v>11</v>
      </c>
      <c r="I22">
        <v>5</v>
      </c>
      <c r="J22" s="19" t="s">
        <v>32</v>
      </c>
      <c r="L22" s="20"/>
    </row>
    <row r="23" spans="1:12">
      <c r="A23" s="2"/>
      <c r="D23" t="s">
        <v>33</v>
      </c>
      <c r="E23" s="12">
        <f t="shared" ref="E23:F25" si="3">E18</f>
        <v>0.93600000000000005</v>
      </c>
      <c r="F23" s="13">
        <f t="shared" si="3"/>
        <v>0.31900000000000001</v>
      </c>
      <c r="G23" s="17">
        <f>COS((RADIANS(45+$C$6)))</f>
        <v>-7.600118185574084E-2</v>
      </c>
      <c r="H23" s="18">
        <f>COS((RADIANS($C$6-45)))</f>
        <v>0.99710772755832688</v>
      </c>
      <c r="J23" s="19">
        <f>((SUMPRODUCT(G23:G25,E23:E25))*(SUMPRODUCT(G23:(G25),F23:F25)))-((SUMPRODUCT(H23:H25,E23:E25))*(SUMPRODUCT(H23:H25,F23:F25)))</f>
        <v>-0.17506543159010157</v>
      </c>
      <c r="L23" s="20"/>
    </row>
    <row r="24" spans="1:12">
      <c r="A24" s="2"/>
      <c r="D24" t="s">
        <v>34</v>
      </c>
      <c r="E24" s="12">
        <f t="shared" si="3"/>
        <v>-0.219</v>
      </c>
      <c r="F24" s="13">
        <f t="shared" si="3"/>
        <v>-0.51600000000000001</v>
      </c>
      <c r="G24" s="17">
        <f>(SIN((RADIANS(45+$C$6))))*(COS(RADIANS($A$6)))</f>
        <v>0.76382883388704814</v>
      </c>
      <c r="H24" s="18">
        <f>(SIN((RADIANS($C$6-45))))*(COS(RADIANS($A$6)))</f>
        <v>5.8220283031065245E-2</v>
      </c>
      <c r="J24" s="20"/>
      <c r="L24" s="20"/>
    </row>
    <row r="25" spans="1:12">
      <c r="A25" s="2"/>
      <c r="D25" t="s">
        <v>35</v>
      </c>
      <c r="E25" s="12">
        <f t="shared" si="3"/>
        <v>0.27500000000000002</v>
      </c>
      <c r="F25" s="13">
        <f t="shared" si="3"/>
        <v>-0.79500000000000004</v>
      </c>
      <c r="G25" s="17">
        <f>(SIN((RADIANS(45+$C$6))))*(SIN(RADIANS($A$6)))</f>
        <v>0.64092849279719399</v>
      </c>
      <c r="H25" s="18">
        <f>(SIN((RADIANS($C$6-45))))*(SIN(RADIANS($A$6)))</f>
        <v>4.8852618018403696E-2</v>
      </c>
      <c r="J25" s="20"/>
      <c r="L25" s="20"/>
    </row>
    <row r="26" spans="1:12">
      <c r="A26" s="2"/>
      <c r="L26" s="20"/>
    </row>
    <row r="27" spans="1:12">
      <c r="A27" s="2"/>
      <c r="E27" s="12" t="s">
        <v>29</v>
      </c>
      <c r="F27" s="13" t="s">
        <v>30</v>
      </c>
      <c r="G27" s="17" t="s">
        <v>31</v>
      </c>
      <c r="H27" s="18" t="s">
        <v>11</v>
      </c>
      <c r="I27">
        <v>6</v>
      </c>
      <c r="J27" s="19" t="s">
        <v>32</v>
      </c>
      <c r="L27" s="20"/>
    </row>
    <row r="28" spans="1:12">
      <c r="A28" s="2"/>
      <c r="D28" t="s">
        <v>33</v>
      </c>
      <c r="E28" s="12">
        <f t="shared" ref="E28:F30" si="4">E23</f>
        <v>0.93600000000000005</v>
      </c>
      <c r="F28" s="13">
        <f t="shared" si="4"/>
        <v>0.31900000000000001</v>
      </c>
      <c r="G28" s="17">
        <f>COS((RADIANS(45+$C$7)))</f>
        <v>-6.2071975655520473E-2</v>
      </c>
      <c r="H28" s="18">
        <f>COS((RADIANS($C$7-45)))</f>
        <v>0.99807167570181077</v>
      </c>
      <c r="J28" s="19">
        <f>((SUMPRODUCT(G28:G30,E28:E30))*(SUMPRODUCT(G28:G30,F28:F30)))-((SUMPRODUCT(H28:H30,E28:E30))*(SUMPRODUCT(H28:H30,F28:F30)))</f>
        <v>-0.25518956652085634</v>
      </c>
      <c r="L28" s="20"/>
    </row>
    <row r="29" spans="1:12">
      <c r="A29" s="2"/>
      <c r="D29" t="s">
        <v>34</v>
      </c>
      <c r="E29" s="12">
        <f t="shared" si="4"/>
        <v>-0.219</v>
      </c>
      <c r="F29" s="13">
        <f t="shared" si="4"/>
        <v>-0.51600000000000001</v>
      </c>
      <c r="G29" s="17">
        <f>(SIN((RADIANS(45+$C$7))))*(COS(RADIANS($A$7)))</f>
        <v>0.64154810672020579</v>
      </c>
      <c r="H29" s="18">
        <f>(SIN((RADIANS($C$7-45))))*(COS(RADIANS($A$7)))</f>
        <v>3.9899096860133154E-2</v>
      </c>
      <c r="J29" s="20"/>
      <c r="L29" s="20"/>
    </row>
    <row r="30" spans="1:12">
      <c r="A30" s="2"/>
      <c r="D30" t="s">
        <v>35</v>
      </c>
      <c r="E30" s="12">
        <f t="shared" si="4"/>
        <v>0.27500000000000002</v>
      </c>
      <c r="F30" s="13">
        <f t="shared" si="4"/>
        <v>-0.79500000000000004</v>
      </c>
      <c r="G30" s="17">
        <f>(SIN((RADIANS(45+$C$7))))*(SIN(RADIANS($A$7)))</f>
        <v>0.76456726100581884</v>
      </c>
      <c r="H30" s="18">
        <f>(SIN((RADIANS($C$7-45))))*(SIN(RADIANS($A$7)))</f>
        <v>4.754989202432805E-2</v>
      </c>
      <c r="J30" s="20"/>
      <c r="L30" s="20"/>
    </row>
    <row r="31" spans="1:12">
      <c r="A31" s="2"/>
      <c r="J31" s="20"/>
      <c r="L31" s="20"/>
    </row>
    <row r="32" spans="1:12">
      <c r="A32" s="2"/>
      <c r="E32" s="12" t="s">
        <v>29</v>
      </c>
      <c r="F32" s="13" t="s">
        <v>30</v>
      </c>
      <c r="G32" s="17" t="s">
        <v>31</v>
      </c>
      <c r="H32" s="18" t="s">
        <v>11</v>
      </c>
      <c r="I32">
        <v>7</v>
      </c>
      <c r="J32" s="19" t="s">
        <v>32</v>
      </c>
      <c r="L32" s="20"/>
    </row>
    <row r="33" spans="1:12">
      <c r="A33" s="2"/>
      <c r="D33" t="s">
        <v>33</v>
      </c>
      <c r="E33" s="12">
        <f t="shared" ref="E33:F35" si="5">E28</f>
        <v>0.93600000000000005</v>
      </c>
      <c r="F33" s="13">
        <f t="shared" si="5"/>
        <v>0.31900000000000001</v>
      </c>
      <c r="G33" s="17">
        <f>COS((RADIANS(45+$C$8)))</f>
        <v>-0.12635046299859032</v>
      </c>
      <c r="H33" s="18">
        <f>COS((RADIANS($C$8-45)))</f>
        <v>0.99198566547104994</v>
      </c>
      <c r="J33" s="19">
        <f>((SUMPRODUCT(G33:G35,E33:E35))*(SUMPRODUCT(G33:(G35),F33:F35)))-((SUMPRODUCT(H33:H35,E33:E35))*(SUMPRODUCT(H33:H35,F33:F35)))</f>
        <v>-0.19514587278116477</v>
      </c>
      <c r="L33" s="20"/>
    </row>
    <row r="34" spans="1:12">
      <c r="A34" s="2"/>
      <c r="D34" t="s">
        <v>34</v>
      </c>
      <c r="E34" s="12">
        <f t="shared" si="5"/>
        <v>-0.219</v>
      </c>
      <c r="F34" s="13">
        <f t="shared" si="5"/>
        <v>-0.51600000000000001</v>
      </c>
      <c r="G34" s="17">
        <f>(SIN((RADIANS(45+$C$8))))*(COS(RADIANS($A$8)))</f>
        <v>0.49599283273552508</v>
      </c>
      <c r="H34" s="18">
        <f>(SIN((RADIANS($C$8-45))))*(COS(RADIANS($A$8)))</f>
        <v>6.3175231499295187E-2</v>
      </c>
      <c r="J34" s="20"/>
      <c r="L34" s="20"/>
    </row>
    <row r="35" spans="1:12">
      <c r="A35" s="2"/>
      <c r="D35" t="s">
        <v>35</v>
      </c>
      <c r="E35" s="12">
        <f t="shared" si="5"/>
        <v>0.27500000000000002</v>
      </c>
      <c r="F35" s="13">
        <f t="shared" si="5"/>
        <v>-0.79500000000000004</v>
      </c>
      <c r="G35" s="17">
        <f>(SIN((RADIANS(45+$C$8))))*(SIN(RADIANS($A$8)))</f>
        <v>0.85908478648794107</v>
      </c>
      <c r="H35" s="18">
        <f>(SIN((RADIANS($C$8-45))))*(SIN(RADIANS($A$8)))</f>
        <v>0.10942271073670497</v>
      </c>
      <c r="J35" s="20"/>
      <c r="L35" s="20"/>
    </row>
    <row r="36" spans="1:12">
      <c r="A36" s="2"/>
      <c r="L36" s="20"/>
    </row>
    <row r="37" spans="1:12">
      <c r="A37" s="2"/>
      <c r="E37" s="12" t="s">
        <v>29</v>
      </c>
      <c r="F37" s="13" t="s">
        <v>30</v>
      </c>
      <c r="G37" s="17" t="s">
        <v>31</v>
      </c>
      <c r="H37" s="18" t="s">
        <v>11</v>
      </c>
      <c r="I37">
        <v>8</v>
      </c>
      <c r="J37" s="19" t="s">
        <v>32</v>
      </c>
      <c r="L37" s="20"/>
    </row>
    <row r="38" spans="1:12">
      <c r="A38" s="2"/>
      <c r="D38" t="s">
        <v>33</v>
      </c>
      <c r="E38" s="12">
        <f t="shared" ref="E38:F40" si="6">E33</f>
        <v>0.93600000000000005</v>
      </c>
      <c r="F38" s="13">
        <f t="shared" si="6"/>
        <v>0.31900000000000001</v>
      </c>
      <c r="G38" s="17">
        <f>COS((RADIANS(45+$C$9)))</f>
        <v>-0.24968292296171704</v>
      </c>
      <c r="H38" s="18">
        <f>COS((RADIANS($C$9-45)))</f>
        <v>0.96832765011709399</v>
      </c>
      <c r="J38" s="19">
        <f>((SUMPRODUCT(G38:G40,E38:E40))*(SUMPRODUCT(G38:G40,F38:F40)))-((SUMPRODUCT(H38:H40,E38:E40))*(SUMPRODUCT(H38:H40,F38:F40)))</f>
        <v>-2.0017084759147333E-2</v>
      </c>
      <c r="L38" s="20"/>
    </row>
    <row r="39" spans="1:12">
      <c r="A39" s="2"/>
      <c r="D39" t="s">
        <v>34</v>
      </c>
      <c r="E39" s="12">
        <f t="shared" si="6"/>
        <v>-0.219</v>
      </c>
      <c r="F39" s="13">
        <f t="shared" si="6"/>
        <v>-0.51600000000000001</v>
      </c>
      <c r="G39" s="17">
        <f>(SIN((RADIANS(45+$C$9))))*(COS(RADIANS($A$9)))</f>
        <v>0.33118756167925656</v>
      </c>
      <c r="H39" s="18">
        <f>(SIN((RADIANS($C$9-45))))*(COS(RADIANS($A$9)))</f>
        <v>8.539658909733841E-2</v>
      </c>
      <c r="J39" s="20"/>
      <c r="L39" s="20"/>
    </row>
    <row r="40" spans="1:12">
      <c r="A40" s="2"/>
      <c r="D40" t="s">
        <v>35</v>
      </c>
      <c r="E40" s="12">
        <f t="shared" si="6"/>
        <v>0.27500000000000002</v>
      </c>
      <c r="F40" s="13">
        <f t="shared" si="6"/>
        <v>-0.79500000000000004</v>
      </c>
      <c r="G40" s="17">
        <f>(SIN((RADIANS(45+$C$9))))*(SIN(RADIANS($A$9)))</f>
        <v>0.90993034731799216</v>
      </c>
      <c r="H40" s="18">
        <f>(SIN((RADIANS($C$9-45))))*(SIN(RADIANS($A$9)))</f>
        <v>0.23462520024338199</v>
      </c>
      <c r="J40" s="20"/>
      <c r="L40" s="20"/>
    </row>
    <row r="41" spans="1:12">
      <c r="A41" s="2"/>
      <c r="J41" s="20"/>
      <c r="L41" s="20"/>
    </row>
    <row r="42" spans="1:12">
      <c r="E42" s="12" t="s">
        <v>29</v>
      </c>
      <c r="F42" s="13" t="s">
        <v>30</v>
      </c>
      <c r="G42" s="17" t="s">
        <v>31</v>
      </c>
      <c r="H42" s="18" t="s">
        <v>11</v>
      </c>
      <c r="I42">
        <v>9</v>
      </c>
      <c r="J42" s="19" t="s">
        <v>32</v>
      </c>
      <c r="L42" s="20"/>
    </row>
    <row r="43" spans="1:12">
      <c r="D43" t="s">
        <v>33</v>
      </c>
      <c r="E43" s="12">
        <f t="shared" ref="E43:F45" si="7">E38</f>
        <v>0.93600000000000005</v>
      </c>
      <c r="F43" s="13">
        <f t="shared" si="7"/>
        <v>0.31900000000000001</v>
      </c>
      <c r="G43" s="17">
        <f>COS((RADIANS(45+$C$10)))</f>
        <v>-0.40607883220739371</v>
      </c>
      <c r="H43" s="18">
        <f>COS((RADIANS($C$10-45)))</f>
        <v>0.91383805022174436</v>
      </c>
      <c r="J43" s="19">
        <f>((SUMPRODUCT(G43:G45,E43:E45))*(SUMPRODUCT(G43:(G45),F43:F45)))-((SUMPRODUCT(H43:H45,E43:E45))*(SUMPRODUCT(H43:H45,F43:F45)))</f>
        <v>0.21477068803658222</v>
      </c>
      <c r="L43" s="20"/>
    </row>
    <row r="44" spans="1:12">
      <c r="D44" t="s">
        <v>34</v>
      </c>
      <c r="E44" s="12">
        <f t="shared" si="7"/>
        <v>-0.219</v>
      </c>
      <c r="F44" s="13">
        <f t="shared" si="7"/>
        <v>-0.51600000000000001</v>
      </c>
      <c r="G44" s="17">
        <f>(SIN((RADIANS(45+$C$10))))*(COS(RADIANS($A$10)))</f>
        <v>0.15868631210370673</v>
      </c>
      <c r="H44" s="18">
        <f>(SIN((RADIANS($C$10-45))))*(COS(RADIANS($A$10)))</f>
        <v>7.0514849201929117E-2</v>
      </c>
      <c r="J44" s="20"/>
      <c r="L44" s="20"/>
    </row>
    <row r="45" spans="1:12">
      <c r="D45" t="s">
        <v>35</v>
      </c>
      <c r="E45" s="12">
        <f t="shared" si="7"/>
        <v>0.27500000000000002</v>
      </c>
      <c r="F45" s="13">
        <f t="shared" si="7"/>
        <v>-0.79500000000000004</v>
      </c>
      <c r="G45" s="17">
        <f>(SIN((RADIANS(45+$C$10))))*(SIN(RADIANS($A$10)))</f>
        <v>0.89995479685593338</v>
      </c>
      <c r="H45" s="18">
        <f>(SIN((RADIANS($C$10-45))))*(SIN(RADIANS($A$10)))</f>
        <v>0.39990958229198481</v>
      </c>
      <c r="J45" s="20"/>
      <c r="L45" s="20"/>
    </row>
    <row r="46" spans="1:12">
      <c r="L46" s="20"/>
    </row>
    <row r="47" spans="1:12">
      <c r="E47" s="12" t="s">
        <v>29</v>
      </c>
      <c r="F47" s="13" t="s">
        <v>30</v>
      </c>
      <c r="G47" s="17" t="s">
        <v>31</v>
      </c>
      <c r="H47" s="18" t="s">
        <v>11</v>
      </c>
      <c r="I47">
        <v>10</v>
      </c>
      <c r="J47" s="19" t="s">
        <v>32</v>
      </c>
      <c r="L47" s="20"/>
    </row>
    <row r="48" spans="1:12">
      <c r="D48" t="s">
        <v>33</v>
      </c>
      <c r="E48" s="12">
        <f t="shared" ref="E48:F50" si="8">E43</f>
        <v>0.93600000000000005</v>
      </c>
      <c r="F48" s="13">
        <f t="shared" si="8"/>
        <v>0.31900000000000001</v>
      </c>
      <c r="G48" s="17">
        <f>COS((RADIANS(45+$C$11)))</f>
        <v>-0.53521878369665565</v>
      </c>
      <c r="H48" s="18">
        <f>COS((RADIANS($C$11-45)))</f>
        <v>0.84471347424927035</v>
      </c>
      <c r="J48" s="19">
        <f>((SUMPRODUCT(G48:G50,E48:E50))*(SUMPRODUCT(G48:G50,F48:F50)))-((SUMPRODUCT(H48:H50,E48:E50))*(SUMPRODUCT(H48:H50,F48:F50)))</f>
        <v>0.37263041342964603</v>
      </c>
      <c r="L48" s="20"/>
    </row>
    <row r="49" spans="4:12">
      <c r="D49" t="s">
        <v>34</v>
      </c>
      <c r="E49" s="12">
        <f t="shared" si="8"/>
        <v>-0.219</v>
      </c>
      <c r="F49" s="13">
        <f t="shared" si="8"/>
        <v>-0.51600000000000001</v>
      </c>
      <c r="G49" s="17">
        <f>(SIN((RADIANS(45+$C$11))))*(COS(RADIANS($A$11)))</f>
        <v>5.1744970390849291E-17</v>
      </c>
      <c r="H49" s="18">
        <f>(SIN((RADIANS($C$11-45))))*(COS(RADIANS($A$11)))</f>
        <v>3.278612329420142E-17</v>
      </c>
      <c r="J49" s="20"/>
      <c r="L49" s="20"/>
    </row>
    <row r="50" spans="4:12">
      <c r="D50" t="s">
        <v>35</v>
      </c>
      <c r="E50" s="12">
        <f t="shared" si="8"/>
        <v>0.27500000000000002</v>
      </c>
      <c r="F50" s="13">
        <f t="shared" si="8"/>
        <v>-0.79500000000000004</v>
      </c>
      <c r="G50" s="17">
        <f>(SIN((RADIANS(45+$C$11))))*(SIN(RADIANS($A$11)))</f>
        <v>0.84471347424927024</v>
      </c>
      <c r="H50" s="18">
        <f>(SIN((RADIANS($C$11-45))))*(SIN(RADIANS($A$11)))</f>
        <v>0.53521878369665554</v>
      </c>
      <c r="J50" s="20"/>
      <c r="L50" s="20"/>
    </row>
    <row r="51" spans="4:12">
      <c r="J51" s="20"/>
      <c r="L51" s="20"/>
    </row>
    <row r="52" spans="4:12">
      <c r="E52" s="12" t="s">
        <v>29</v>
      </c>
      <c r="F52" s="13" t="s">
        <v>30</v>
      </c>
      <c r="G52" s="17" t="s">
        <v>31</v>
      </c>
      <c r="H52" s="18" t="s">
        <v>11</v>
      </c>
      <c r="I52">
        <v>11</v>
      </c>
      <c r="J52" s="19" t="s">
        <v>32</v>
      </c>
      <c r="L52" s="20"/>
    </row>
    <row r="53" spans="4:12">
      <c r="D53" t="s">
        <v>33</v>
      </c>
      <c r="E53" s="12">
        <f t="shared" ref="E53:F55" si="9">E48</f>
        <v>0.93600000000000005</v>
      </c>
      <c r="F53" s="13">
        <f t="shared" si="9"/>
        <v>0.31900000000000001</v>
      </c>
      <c r="G53" s="17">
        <f>COS((RADIANS(45+$C$12)))</f>
        <v>-0.6137169411897504</v>
      </c>
      <c r="H53" s="18">
        <f>COS((RADIANS($C$12-45)))</f>
        <v>0.78952613389089055</v>
      </c>
      <c r="J53" s="19">
        <f>((SUMPRODUCT(G53:G55,E53:E55))*(SUMPRODUCT(G53:(G55),F53:F55)))-((SUMPRODUCT(H53:H55,E53:E55))*(SUMPRODUCT(H53:H55,F53:F55)))</f>
        <v>0.40692204472923621</v>
      </c>
      <c r="L53" s="20"/>
    </row>
    <row r="54" spans="4:12">
      <c r="D54" t="s">
        <v>34</v>
      </c>
      <c r="E54" s="12">
        <f t="shared" si="9"/>
        <v>-0.219</v>
      </c>
      <c r="F54" s="13">
        <f t="shared" si="9"/>
        <v>-0.51600000000000001</v>
      </c>
      <c r="G54" s="17">
        <f>(SIN((RADIANS(45+$C$12))))*(COS(RADIANS($A$12)))</f>
        <v>-0.13709977437056997</v>
      </c>
      <c r="H54" s="18">
        <f>(SIN((RADIANS($C$12-45))))*(COS(RADIANS($A$12)))</f>
        <v>-0.10657082844092282</v>
      </c>
      <c r="J54" s="20"/>
      <c r="L54" s="20"/>
    </row>
    <row r="55" spans="4:12">
      <c r="D55" t="s">
        <v>35</v>
      </c>
      <c r="E55" s="12">
        <f t="shared" si="9"/>
        <v>0.27500000000000002</v>
      </c>
      <c r="F55" s="13">
        <f t="shared" si="9"/>
        <v>-0.79500000000000004</v>
      </c>
      <c r="G55" s="17">
        <f>(SIN((RADIANS(45+$C$12))))*(SIN(RADIANS($A$12)))</f>
        <v>0.77753145786150357</v>
      </c>
      <c r="H55" s="18">
        <f>(SIN((RADIANS($C$12-45))))*(SIN(RADIANS($A$12)))</f>
        <v>0.60439320183860357</v>
      </c>
      <c r="J55" s="20"/>
      <c r="L55" s="20"/>
    </row>
    <row r="56" spans="4:12">
      <c r="L56" s="20"/>
    </row>
    <row r="57" spans="4:12">
      <c r="E57" s="12" t="s">
        <v>29</v>
      </c>
      <c r="F57" s="13" t="s">
        <v>30</v>
      </c>
      <c r="G57" s="17" t="s">
        <v>31</v>
      </c>
      <c r="H57" s="18" t="s">
        <v>11</v>
      </c>
      <c r="I57">
        <v>12</v>
      </c>
      <c r="J57" s="19" t="s">
        <v>32</v>
      </c>
      <c r="L57" s="20"/>
    </row>
    <row r="58" spans="4:12">
      <c r="D58" t="s">
        <v>33</v>
      </c>
      <c r="E58" s="12">
        <f t="shared" ref="E58:F60" si="10">E53</f>
        <v>0.93600000000000005</v>
      </c>
      <c r="F58" s="13">
        <f t="shared" si="10"/>
        <v>0.31900000000000001</v>
      </c>
      <c r="G58" s="17">
        <f>COS((RADIANS(45+$C$13)))</f>
        <v>-0.67505923099629039</v>
      </c>
      <c r="H58" s="18">
        <f>COS((RADIANS($C$13-45)))</f>
        <v>0.73776353572584286</v>
      </c>
      <c r="J58" s="19">
        <f>((SUMPRODUCT(G58:G60,E58:E60))*(SUMPRODUCT(G58:(G60),F58:F60)))-((SUMPRODUCT(H58:H60,E58:E60))*(SUMPRODUCT(H58:H60,F58:F60)))</f>
        <v>0.38274655637532939</v>
      </c>
      <c r="L58" s="20"/>
    </row>
    <row r="59" spans="4:12">
      <c r="D59" t="s">
        <v>34</v>
      </c>
      <c r="E59" s="12">
        <f t="shared" si="10"/>
        <v>-0.219</v>
      </c>
      <c r="F59" s="13">
        <f t="shared" si="10"/>
        <v>-0.51600000000000001</v>
      </c>
      <c r="G59" s="17">
        <f>(SIN((RADIANS(45+$C$13))))*(COS(RADIANS($A$13)))</f>
        <v>-0.25232999022940494</v>
      </c>
      <c r="H59" s="18">
        <f>(SIN((RADIANS($C$13-45))))*(COS(RADIANS($A$13)))</f>
        <v>-0.23088385493866695</v>
      </c>
      <c r="J59" s="20"/>
      <c r="L59" s="20"/>
    </row>
    <row r="60" spans="4:12">
      <c r="D60" t="s">
        <v>35</v>
      </c>
      <c r="E60" s="12">
        <f t="shared" si="10"/>
        <v>0.27500000000000002</v>
      </c>
      <c r="F60" s="13">
        <f t="shared" si="10"/>
        <v>-0.79500000000000004</v>
      </c>
      <c r="G60" s="17">
        <f>(SIN((RADIANS(45+$C$13))))*(SIN(RADIANS($A$13)))</f>
        <v>0.69327095040649556</v>
      </c>
      <c r="H60" s="18">
        <f>(SIN((RADIANS($C$13-45))))*(SIN(RADIANS($A$13)))</f>
        <v>0.63434817796062404</v>
      </c>
      <c r="J60" s="20"/>
      <c r="L60" s="20"/>
    </row>
    <row r="61" spans="4:12">
      <c r="L61" s="20"/>
    </row>
    <row r="62" spans="4:12">
      <c r="E62" s="12" t="s">
        <v>29</v>
      </c>
      <c r="F62" s="13" t="s">
        <v>30</v>
      </c>
      <c r="G62" s="17" t="s">
        <v>31</v>
      </c>
      <c r="H62" s="18" t="s">
        <v>11</v>
      </c>
      <c r="I62">
        <v>13</v>
      </c>
      <c r="J62" s="19" t="s">
        <v>32</v>
      </c>
      <c r="L62" s="20"/>
    </row>
    <row r="63" spans="4:12">
      <c r="D63" t="s">
        <v>33</v>
      </c>
      <c r="E63" s="12">
        <f t="shared" ref="E63:F65" si="11">E58</f>
        <v>0.93600000000000005</v>
      </c>
      <c r="F63" s="13">
        <f t="shared" si="11"/>
        <v>0.31900000000000001</v>
      </c>
      <c r="G63" s="17">
        <f>COS((RADIANS(45+$C$14)))</f>
        <v>-0.71396877306751372</v>
      </c>
      <c r="H63" s="18">
        <f>COS((RADIANS($C$14-45)))</f>
        <v>0.70017754254508147</v>
      </c>
      <c r="J63" s="19">
        <f>((SUMPRODUCT(G63:G65,E63:E65))*(SUMPRODUCT(G63:G65,F63:F65)))-((SUMPRODUCT(H63:H65,E63:E65))*(SUMPRODUCT(H63:H65,F63:F65)))</f>
        <v>0.30072277829925481</v>
      </c>
      <c r="L63" s="20"/>
    </row>
    <row r="64" spans="4:12">
      <c r="D64" t="s">
        <v>34</v>
      </c>
      <c r="E64" s="12">
        <f t="shared" si="11"/>
        <v>-0.219</v>
      </c>
      <c r="F64" s="13">
        <f t="shared" si="11"/>
        <v>-0.51600000000000001</v>
      </c>
      <c r="G64" s="17">
        <f>(SIN((RADIANS(45+$C$14))))*(COS(RADIANS($A$14)))</f>
        <v>-0.35008877127254046</v>
      </c>
      <c r="H64" s="18">
        <f>(SIN((RADIANS($C$14-45))))*(COS(RADIANS($A$14)))</f>
        <v>-0.35698438653375664</v>
      </c>
      <c r="J64" s="20"/>
      <c r="L64" s="20"/>
    </row>
    <row r="65" spans="1:19">
      <c r="D65" t="s">
        <v>35</v>
      </c>
      <c r="E65" s="12">
        <f t="shared" si="11"/>
        <v>0.27500000000000002</v>
      </c>
      <c r="F65" s="13">
        <f t="shared" si="11"/>
        <v>-0.79500000000000004</v>
      </c>
      <c r="G65" s="17">
        <f>(SIN((RADIANS(45+$C$14))))*(SIN(RADIANS($A$14)))</f>
        <v>0.60637153900340002</v>
      </c>
      <c r="H65" s="18">
        <f>(SIN((RADIANS($C$14-45))))*(SIN(RADIANS($A$14)))</f>
        <v>0.61831509498527371</v>
      </c>
      <c r="J65" s="20"/>
      <c r="L65" s="20"/>
    </row>
    <row r="66" spans="1:19">
      <c r="J66" s="20"/>
      <c r="L66" s="20"/>
    </row>
    <row r="67" spans="1:19">
      <c r="E67" s="12" t="s">
        <v>29</v>
      </c>
      <c r="F67" s="13" t="s">
        <v>30</v>
      </c>
      <c r="G67" s="17" t="s">
        <v>31</v>
      </c>
      <c r="H67" s="18" t="s">
        <v>11</v>
      </c>
      <c r="I67">
        <v>14</v>
      </c>
      <c r="J67" s="19" t="s">
        <v>32</v>
      </c>
      <c r="L67" s="20"/>
    </row>
    <row r="68" spans="1:19">
      <c r="D68" t="s">
        <v>33</v>
      </c>
      <c r="E68" s="12">
        <f t="shared" ref="E68:F70" si="12">E63</f>
        <v>0.93600000000000005</v>
      </c>
      <c r="F68" s="13">
        <f t="shared" si="12"/>
        <v>0.31900000000000001</v>
      </c>
      <c r="G68" s="17">
        <f>COS((RADIANS(45+$C$15)))</f>
        <v>-0.74731990417935112</v>
      </c>
      <c r="H68" s="18">
        <f>COS((RADIANS($C$15-45)))</f>
        <v>0.66446441651706645</v>
      </c>
      <c r="J68" s="19">
        <f>((SUMPRODUCT(G68:G70,E68:E70))*(SUMPRODUCT(G68:G70,F68:F70)))-((SUMPRODUCT(H68:H70,E68:E70))*(SUMPRODUCT(H68:H70,F68:F70)))</f>
        <v>0.19278566247214804</v>
      </c>
      <c r="L68" s="20"/>
    </row>
    <row r="69" spans="1:19">
      <c r="D69" t="s">
        <v>34</v>
      </c>
      <c r="E69" s="12">
        <f t="shared" si="12"/>
        <v>-0.219</v>
      </c>
      <c r="F69" s="13">
        <f t="shared" si="12"/>
        <v>-0.51600000000000001</v>
      </c>
      <c r="G69" s="17">
        <f>(SIN((RADIANS(45+$C$15))))*(COS(RADIANS($A$15)))</f>
        <v>-0.42710949401476617</v>
      </c>
      <c r="H69" s="18">
        <f>(SIN((RADIANS($C$15-45))))*(COS(RADIANS($A$15)))</f>
        <v>-0.48036797487861865</v>
      </c>
      <c r="J69" s="20"/>
      <c r="L69" s="20"/>
    </row>
    <row r="70" spans="1:19">
      <c r="D70" t="s">
        <v>35</v>
      </c>
      <c r="E70" s="12">
        <f t="shared" si="12"/>
        <v>0.27500000000000002</v>
      </c>
      <c r="F70" s="13">
        <f t="shared" si="12"/>
        <v>-0.79500000000000004</v>
      </c>
      <c r="G70" s="17">
        <f>(SIN((RADIANS(45+$C$15))))*(SIN(RADIANS($A$15)))</f>
        <v>0.50900927392319273</v>
      </c>
      <c r="H70" s="18">
        <f>(SIN((RADIANS($C$15-45))))*(SIN(RADIANS($A$15)))</f>
        <v>0.57248025982879891</v>
      </c>
      <c r="J70" s="20"/>
      <c r="L70" s="20"/>
    </row>
    <row r="71" spans="1:19">
      <c r="A71" s="3" t="s">
        <v>28</v>
      </c>
      <c r="J71" s="20"/>
      <c r="L71" s="20"/>
    </row>
    <row r="72" spans="1:19">
      <c r="A72" s="3">
        <f>DEGREES(ACOS(((C90*C93+C91*C94+C92*C95)/(((SQRT((C90^2)+(C91^2)+(C92^2)))*(SQRT((C93^2)+(C94^2)+(C95^2))))))))</f>
        <v>47.032357959728671</v>
      </c>
      <c r="E72" s="12" t="s">
        <v>29</v>
      </c>
      <c r="F72" s="13" t="s">
        <v>30</v>
      </c>
      <c r="G72" s="17" t="s">
        <v>31</v>
      </c>
      <c r="H72" s="18" t="s">
        <v>11</v>
      </c>
      <c r="I72">
        <v>15</v>
      </c>
      <c r="J72" s="19" t="s">
        <v>32</v>
      </c>
      <c r="L72" s="20"/>
    </row>
    <row r="73" spans="1:19">
      <c r="D73" t="s">
        <v>33</v>
      </c>
      <c r="E73" s="12">
        <f t="shared" ref="E73:F75" si="13">E68</f>
        <v>0.93600000000000005</v>
      </c>
      <c r="F73" s="13">
        <f t="shared" si="13"/>
        <v>0.31900000000000001</v>
      </c>
      <c r="G73" s="17">
        <f>COS((RADIANS(45+$C$16)))</f>
        <v>-0.78215977570361728</v>
      </c>
      <c r="H73" s="18">
        <f>COS((RADIANS($C$16-45)))</f>
        <v>0.62307791268128498</v>
      </c>
      <c r="J73" s="19">
        <f>((SUMPRODUCT(G73:G75,E73:E75))*(SUMPRODUCT(G73:(G75),F73:F75)))-((SUMPRODUCT(H73:H75,E73:E75))*(SUMPRODUCT(H73:H75,F73:F75)))</f>
        <v>7.4126493939799837E-2</v>
      </c>
    </row>
    <row r="74" spans="1:19">
      <c r="D74" t="s">
        <v>34</v>
      </c>
      <c r="E74" s="12">
        <f t="shared" si="13"/>
        <v>-0.219</v>
      </c>
      <c r="F74" s="13">
        <f t="shared" si="13"/>
        <v>-0.51600000000000001</v>
      </c>
      <c r="G74" s="17">
        <f>(SIN((RADIANS(45+$C$16))))*(COS(RADIANS($A$16)))</f>
        <v>-0.47730537263967016</v>
      </c>
      <c r="H74" s="18">
        <f>(SIN((RADIANS($C$16-45))))*(COS(RADIANS($A$16)))</f>
        <v>-0.5991691498089422</v>
      </c>
      <c r="J74" s="20"/>
      <c r="L74" s="20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20"/>
    </row>
    <row r="75" spans="1:19">
      <c r="D75" t="s">
        <v>35</v>
      </c>
      <c r="E75" s="12">
        <f t="shared" si="13"/>
        <v>0.27500000000000002</v>
      </c>
      <c r="F75" s="13">
        <f t="shared" si="13"/>
        <v>-0.79500000000000004</v>
      </c>
      <c r="G75" s="17">
        <f>(SIN((RADIANS(45+$C$16))))*(SIN(RADIANS($A$16)))</f>
        <v>0.4005067621408816</v>
      </c>
      <c r="H75" s="18">
        <f>(SIN((RADIANS($C$16-45))))*(SIN(RADIANS($A$16)))</f>
        <v>0.502762612617488</v>
      </c>
      <c r="J75" s="20"/>
      <c r="L75" s="20"/>
      <c r="M75" s="21">
        <f>(G3^2)*F3+G3*G4*F4+G3*G5*F5-((H3^2)*F3+H3*H4*F4+H3*H5*F5)</f>
        <v>0.17323440050527755</v>
      </c>
      <c r="N75" s="22">
        <f>G3*G4*F3+(G4^2)*F4+G4*G5*F5-(H3*H4*F3+(H4^2)*F4+H4*H5*F5)</f>
        <v>-0.58138355883321746</v>
      </c>
      <c r="O75" s="22">
        <f>G3*G5*F3+G4*G5*F4+(G5^2)*F5-(H3*H5*F3+H4*H5*F4+(H5^2)*F5)</f>
        <v>0</v>
      </c>
      <c r="P75" s="22">
        <f>(G3^2)*E3+G3*G4*E4+G3*G5*E5-((H3^2)*E3+H3*H4*E4+H3*H5*E5)</f>
        <v>-0.45888387893009952</v>
      </c>
      <c r="Q75" s="22">
        <f>G3*G4*E3+(G4^2)*E4+G4*G5*E5-(H3*H4*E3+(H4^2)*E4+H4*H5*E5)</f>
        <v>-0.84467898379092277</v>
      </c>
      <c r="R75" s="50">
        <f>G3*G5*E3+G4*G5*E4+(G5^2)*E5-(H3*H5*E3+H4*H5*E4+(H5^2)*E5)</f>
        <v>0</v>
      </c>
      <c r="S75" s="20">
        <f>J3</f>
        <v>0.28947039825741439</v>
      </c>
    </row>
    <row r="76" spans="1:19">
      <c r="A76" s="9" t="s">
        <v>47</v>
      </c>
      <c r="B76" s="9" t="s">
        <v>46</v>
      </c>
      <c r="C76" s="9" t="s">
        <v>48</v>
      </c>
      <c r="L76" s="20"/>
      <c r="M76" s="21">
        <f>(G8^2)*F8+G8*G9*F9+G8*G10*F10-((H8^2)*F8+H8*H9*F9+H8*H10*F10)</f>
        <v>0.14052457240950855</v>
      </c>
      <c r="N76" s="22">
        <f>G8*G9*F8+(G9^2)*F9+G9*G10*F10-(H8*H9*F8+(H9^2)*F9+H9*H10*F10)</f>
        <v>-0.69608747289879391</v>
      </c>
      <c r="O76" s="22">
        <f>G8*G10*F8+G9*G10*F9+(G10^2)*F10-(H8*H10*F8+H9*H10*F9+(H10^2)*F10)</f>
        <v>-0.12273900240522977</v>
      </c>
      <c r="P76" s="22">
        <f>(G8^2)*E8+G8*G9*E9+G8*G10*E10-((H8^2)*E8+H8*H9*E9+H8*H10*E10)</f>
        <v>-0.64014096579655666</v>
      </c>
      <c r="Q76" s="22">
        <f>G8*G9*E8+(G9^2)*E9+G9*G10*E10-(H8*H9*E8+(H9^2)*E9+H9*H10*E10)</f>
        <v>-0.69253243565431033</v>
      </c>
      <c r="R76" s="50">
        <f>G8*G10*E8+G9*G10*E9+(G10^2)*E10-(H8*H10*E8+H9*H10*E9+(H10^2)*E10)</f>
        <v>-0.12211215342160384</v>
      </c>
      <c r="S76" s="20">
        <f>J8</f>
        <v>0.25022093067869777</v>
      </c>
    </row>
    <row r="77" spans="1:19">
      <c r="A77" s="9">
        <f>C90+C93</f>
        <v>2.6193980320246615</v>
      </c>
      <c r="B77" s="9">
        <f>C91*C95-C92*C94</f>
        <v>0.63510963734077108</v>
      </c>
      <c r="C77" s="9">
        <f>A78*B79-A79*B78</f>
        <v>-4.047536306294977</v>
      </c>
      <c r="E77" s="12" t="s">
        <v>29</v>
      </c>
      <c r="F77" s="13" t="s">
        <v>30</v>
      </c>
      <c r="G77" s="17" t="s">
        <v>31</v>
      </c>
      <c r="H77" s="18" t="s">
        <v>11</v>
      </c>
      <c r="I77">
        <v>16</v>
      </c>
      <c r="J77" s="19" t="s">
        <v>32</v>
      </c>
      <c r="L77" s="20"/>
      <c r="M77" s="21">
        <f>(G13^2)*F13+G13*G14*F14+G13*G15*F15-((H13^2)*F13+H13*H14*F14+H13*H15*F15)</f>
        <v>4.6720065910647757E-2</v>
      </c>
      <c r="N77" s="22">
        <f>G13*G14*F13+(G14^2)*F14+G14*G15*F15-(H13*H14*F13+(H14^2)*F14+H14*H15*F15)</f>
        <v>-0.77049375078435212</v>
      </c>
      <c r="O77" s="22">
        <f>G13*G15*F13+G14*G15*F14+(G15^2)*F15-(H13*H15*F13+H14*H15*F14+(H15^2)*F15)</f>
        <v>-0.2804367909736255</v>
      </c>
      <c r="P77" s="22">
        <f>(G13^2)*E13+G13*G14*E14+G13*G15*E15-((H13^2)*E13+H13*H14*E14+H13*H15*E15)</f>
        <v>-0.79123980737408994</v>
      </c>
      <c r="Q77" s="22">
        <f>G13*G14*E13+(G14^2)*E14+G14*G15*E15-(H13*H14*E13+(H14^2)*E14+H14*H15*E15)</f>
        <v>-0.48146823548724088</v>
      </c>
      <c r="R77" s="50">
        <f>G13*G15*E13+G14*G15*E14+(G15^2)*E15-(H13*H15*E13+H14*H15*E14+(H15^2)*E15)</f>
        <v>-0.17524010646202615</v>
      </c>
      <c r="S77" s="20">
        <f>J13</f>
        <v>0.13534799559639238</v>
      </c>
    </row>
    <row r="78" spans="1:19">
      <c r="A78" s="9">
        <f>C91+C94</f>
        <v>-1.4490461691250758</v>
      </c>
      <c r="B78" s="9">
        <f>C92*C93-C90*C95</f>
        <v>-0.76124922327674516</v>
      </c>
      <c r="C78" s="9">
        <f>A79*B77-A77*B79</f>
        <v>-6.3411664188092773</v>
      </c>
      <c r="D78" t="s">
        <v>33</v>
      </c>
      <c r="E78" s="12">
        <f t="shared" ref="E78:F80" si="14">E73</f>
        <v>0.93600000000000005</v>
      </c>
      <c r="F78" s="13">
        <f t="shared" si="14"/>
        <v>0.31900000000000001</v>
      </c>
      <c r="G78" s="17">
        <f>COS((RADIANS(45+$C$17)))</f>
        <v>-0.81471053200902233</v>
      </c>
      <c r="H78" s="18">
        <f>COS((RADIANS($C$17-45)))</f>
        <v>0.57986787204808643</v>
      </c>
      <c r="J78" s="19">
        <f>((SUMPRODUCT(G78:G80,E78:E80))*(SUMPRODUCT(G78:G80,F78:F80)))-((SUMPRODUCT(H78:H80,E78:E80))*(SUMPRODUCT(H78:H80,F78:F80)))</f>
        <v>-4.9770646810953501E-2</v>
      </c>
      <c r="L78" s="20"/>
      <c r="M78" s="21">
        <f>(G18^2)*F18+G18*G19*F19+G18*G20*F20-((H18^2)*F18+H18*H19*F19+H18*H20*F20)</f>
        <v>-7.519804931412058E-2</v>
      </c>
      <c r="N78" s="22">
        <f>G18*G19*F18+(G19^2)*F19+G19*G20*F20-(H18*H19*F18+(H19^2)*F19+H19*H20*F20)</f>
        <v>-0.77897309542105031</v>
      </c>
      <c r="O78" s="22">
        <f>G18*G20*F18+G19*G20*F19+(G20^2)*F20-(H18*H20*F18+H19*H20*F19+(H20^2)*F20)</f>
        <v>-0.44974032633281935</v>
      </c>
      <c r="P78" s="22">
        <f>(G18^2)*E18+G18*G19*E19+G18*G20*E20-((H18^2)*E18+H18*H19*E19+H18*H20*E20)</f>
        <v>-0.88580658863635742</v>
      </c>
      <c r="Q78" s="22">
        <f>G18*G19*E18+(G19^2)*E19+G19*G20*E20-(H18*H19*E18+(H19^2)*E19+H19*H20*E20)</f>
        <v>-0.26574890533946915</v>
      </c>
      <c r="R78" s="50">
        <f>G18*G20*E18+G19*G20*E19+(G20^2)*E20-(H18*H20*E18+H19*H20*E19+(H20^2)*E20)</f>
        <v>-0.15343020203459085</v>
      </c>
      <c r="S78" s="20">
        <f>J18</f>
        <v>-2.34688560023322E-2</v>
      </c>
    </row>
    <row r="79" spans="1:19">
      <c r="A79" s="9">
        <f>C92+C95</f>
        <v>-1.3164296818274521</v>
      </c>
      <c r="B79" s="9">
        <f>C90*C94-C91*C93</f>
        <v>2.1016619748866741</v>
      </c>
      <c r="C79" s="9">
        <f>A77*B78-A78*B77</f>
        <v>-1.0737115303683478</v>
      </c>
      <c r="D79" t="s">
        <v>34</v>
      </c>
      <c r="E79" s="12">
        <f t="shared" si="14"/>
        <v>-0.219</v>
      </c>
      <c r="F79" s="13">
        <f t="shared" si="14"/>
        <v>-0.51600000000000001</v>
      </c>
      <c r="G79" s="17">
        <f>(SIN((RADIANS(45+$C$17))))*(COS(RADIANS($A$17)))</f>
        <v>-0.50218030803206715</v>
      </c>
      <c r="H79" s="18">
        <f>(SIN((RADIANS($C$17-45))))*(COS(RADIANS($A$17)))</f>
        <v>-0.7055600174505483</v>
      </c>
      <c r="J79" s="20"/>
      <c r="L79" s="20"/>
      <c r="M79" s="21">
        <f>(G23^2)*F23+G23*G24*F24+G23*G25*F25-((H23^2)*F23+H23*H24*F24+H23*H25*F25)</f>
        <v>-0.17795423919421674</v>
      </c>
      <c r="N79" s="22">
        <f>G23*G24*F23+(G24^2)*F24+G24*G25*F25-(H23*H24*F23+(H24^2)*F24+H24*H25*F25)</f>
        <v>-0.72327905243949819</v>
      </c>
      <c r="O79" s="22">
        <f>G23*G25*F23+G24*G25*F24+(G25^2)*F25-(H23*H25*F23+H24*H25*F24+(H25^2)*F25)</f>
        <v>-0.60690318614023553</v>
      </c>
      <c r="P79" s="22">
        <f>(G23^2)*E23+G23*G24*E24+G23*G25*E25-((H23^2)*E23+H23*H24*E24+H23*H25*E25)</f>
        <v>-0.92655148970253065</v>
      </c>
      <c r="Q79" s="22">
        <f>G23*G24*E23+(G24^2)*E24+G24*G25*E25-(H23*H24*E23+(H24^2)*E24+H24*H25*E25)</f>
        <v>-0.10185622708325889</v>
      </c>
      <c r="R79" s="50">
        <f>G23*G25*E23+G24*G25*E24+(G25^2)*E25-(H23*H25*E23+H24*H25*E24+(H25^2)*E25)</f>
        <v>-8.5467522578671823E-2</v>
      </c>
      <c r="S79" s="20">
        <f>J23</f>
        <v>-0.17506543159010157</v>
      </c>
    </row>
    <row r="80" spans="1:19">
      <c r="D80" t="s">
        <v>35</v>
      </c>
      <c r="E80" s="12">
        <f t="shared" si="14"/>
        <v>0.27500000000000002</v>
      </c>
      <c r="F80" s="13">
        <f t="shared" si="14"/>
        <v>-0.79500000000000004</v>
      </c>
      <c r="G80" s="17">
        <f>(SIN((RADIANS(45+$C$17))))*(SIN(RADIANS($A$17)))</f>
        <v>0.2899339360240431</v>
      </c>
      <c r="H80" s="18">
        <f>(SIN((RADIANS($C$17-45))))*(SIN(RADIANS($A$17)))</f>
        <v>0.40735526600451105</v>
      </c>
      <c r="J80" s="20"/>
      <c r="L80" s="20"/>
      <c r="M80" s="21">
        <f>(G28^2)*F28+G28*G29*F29+G28*G30*F30-((H28^2)*F28+H28*H29*F29+H28*H30*F30)</f>
        <v>-0.19998682436847665</v>
      </c>
      <c r="N80" s="22">
        <f>G28*G29*F28+(G29^2)*F29+G29*G30*F30-(H28*H29*F28+(H29^2)*F29+H29*H30*F30)</f>
        <v>-0.62540696472050195</v>
      </c>
      <c r="O80" s="22">
        <f>G28*G30*F28+G29*G30*F29+(G30^2)*F30-(H28*H30*F28+H29*H30*F29+(H30^2)*F30)</f>
        <v>-0.74533099703909855</v>
      </c>
      <c r="P80" s="22">
        <f>(G28^2)*E28+G28*G29*E29+G28*G30*E30-((H28^2)*E28+H28*H29*E29+H28*H30*E30)</f>
        <v>-0.93744721955740185</v>
      </c>
      <c r="Q80" s="22">
        <f>G28*G29*E28+(G29^2)*E29+G29*G30*E30-(H28*H29*E28+(H29^2)*E29+H29*H30*E30)</f>
        <v>-2.9967729095207819E-2</v>
      </c>
      <c r="R80" s="50">
        <f>G28*G30*E28+G29*G30*E29+(G30^2)*E30-(H28*H30*E28+H29*H30*E29+(H30^2)*E30)</f>
        <v>-3.5714148811103935E-2</v>
      </c>
      <c r="S80" s="20">
        <f>J28</f>
        <v>-0.25518956652085634</v>
      </c>
    </row>
    <row r="81" spans="1:19">
      <c r="A81" s="10"/>
      <c r="B81" s="10" t="s">
        <v>25</v>
      </c>
      <c r="C81" s="10" t="s">
        <v>49</v>
      </c>
      <c r="J81" s="20"/>
      <c r="L81" s="20"/>
      <c r="M81" s="21">
        <f>(G33^2)*F33+G33*G34*F34+G33*G35*F35-((H33^2)*F33+H33*H34*F34+H33*H35*F35)</f>
        <v>-7.1552598729790584E-2</v>
      </c>
      <c r="N81" s="22">
        <f>G33*G34*F33+(G34^2)*F34+G34*G35*F35-(H33*H34*F33+(H34^2)*F34+H34*H35*F35)</f>
        <v>-0.49811768608318518</v>
      </c>
      <c r="O81" s="22">
        <f>G33*G35*F33+G34*G35*F34+(G35^2)*F35-(H33*H35*F33+H34*H35*F34+(H35^2)*F35)</f>
        <v>-0.8627651404447213</v>
      </c>
      <c r="P81" s="22">
        <f>(G33^2)*E33+G33*G34*E34+G33*G35*E35-((H33^2)*E33+H33*H34*E34+H33*H35*E35)</f>
        <v>-0.93836574880803547</v>
      </c>
      <c r="Q81" s="22">
        <f>G33*G34*E33+(G34^2)*E34+G34*G35*E35-(H33*H34*E33+(H34^2)*E34+H34*H35*E35)</f>
        <v>-5.5041669490070812E-2</v>
      </c>
      <c r="R81" s="50">
        <f>G33*G35*E33+G34*G35*E34+(G35^2)*E35-(H33*H35*E33+H34*H35*E34+(H35^2)*E35)</f>
        <v>-9.5334968090216368E-2</v>
      </c>
      <c r="S81" s="20">
        <f>J33</f>
        <v>-0.19514587278116477</v>
      </c>
    </row>
    <row r="82" spans="1:19">
      <c r="A82" s="10" t="s">
        <v>47</v>
      </c>
      <c r="B82" s="10">
        <f>DEGREES(ACOS(A79/(SQRT((A77^2)+(A78^2)+(A79^2)))))</f>
        <v>113.73817546876191</v>
      </c>
      <c r="C82" s="10">
        <f>DEGREES(ATAN(A78/A77))</f>
        <v>-28.951287808994529</v>
      </c>
      <c r="E82" s="12" t="s">
        <v>29</v>
      </c>
      <c r="F82" s="13" t="s">
        <v>30</v>
      </c>
      <c r="G82" s="17" t="s">
        <v>31</v>
      </c>
      <c r="H82" s="18" t="s">
        <v>11</v>
      </c>
      <c r="I82">
        <v>17</v>
      </c>
      <c r="J82" s="19" t="s">
        <v>32</v>
      </c>
      <c r="L82" s="24" t="s">
        <v>37</v>
      </c>
      <c r="M82" s="21">
        <f>(G38^2)*F38+G38*G39*F39+G38*G40*F40-((H38^2)*F38+H38*H39*F39+H38*H40*F40)</f>
        <v>0.16735050453471562</v>
      </c>
      <c r="N82" s="22">
        <f>G38*G39*F38+(G39^2)*F39+G39*G40*F40-(H38*H39*F38+(H39^2)*F39+H39*H40*F40)</f>
        <v>-0.32924254207960052</v>
      </c>
      <c r="O82" s="22">
        <f>G38*G40*F38+G39*G40*F39+(G40^2)*F40-(H38*H40*F38+H39*H40*F39+(H40^2)*F40)</f>
        <v>-0.90458644988754033</v>
      </c>
      <c r="P82" s="22">
        <f>(G38^2)*E38+G38*G39*E39+G38*G40*E40-((H38^2)*E38+H38*H39*E39+H38*H40*E40)</f>
        <v>-0.90803429098593602</v>
      </c>
      <c r="Q82" s="22">
        <f>G38*G39*E38+(G39^2)*E39+G39*G40*E40-(H38*H39*E38+(H39^2)*E39+H39*H40*E40)</f>
        <v>-9.9859790187710545E-2</v>
      </c>
      <c r="R82" s="50">
        <f>G38*G40*E38+G39*G40*E39+(G40^2)*E40-(H38*H40*E38+H39*H40*E39+(H40^2)*E40)</f>
        <v>-0.27436251865221084</v>
      </c>
      <c r="S82" s="20">
        <f>J38</f>
        <v>-2.0017084759147333E-2</v>
      </c>
    </row>
    <row r="83" spans="1:19">
      <c r="A83" s="10" t="s">
        <v>46</v>
      </c>
      <c r="B83" s="10">
        <f>DEGREES(ACOS(B79/(SQRT((B77^2)+(B78^2)+(B79^2)))))</f>
        <v>25.254173748494747</v>
      </c>
      <c r="C83" s="10">
        <f>DEGREES(ATAN(B78/B77))</f>
        <v>-50.161783837201249</v>
      </c>
      <c r="D83" t="s">
        <v>33</v>
      </c>
      <c r="E83" s="12">
        <f t="shared" ref="E83:F85" si="15">E78</f>
        <v>0.93600000000000005</v>
      </c>
      <c r="F83" s="13">
        <f t="shared" si="15"/>
        <v>0.31900000000000001</v>
      </c>
      <c r="G83" s="17">
        <f>COS((RADIANS(45+$C$18)))</f>
        <v>-0.84487690812035343</v>
      </c>
      <c r="H83" s="18">
        <f>COS((RADIANS($C$18-45)))</f>
        <v>0.5349607556867999</v>
      </c>
      <c r="J83" s="19">
        <f>((SUMPRODUCT(G83:G85,E83:E85))*(SUMPRODUCT(G83:(G85),F83:F85)))-((SUMPRODUCT(H83:H85,E83:E85))*(SUMPRODUCT(H83:H85,F83:F85)))</f>
        <v>-0.16628686888920594</v>
      </c>
      <c r="L83" s="20"/>
      <c r="M83" s="21">
        <f>(G43^2)*F43+G43*G44*F44+G43*G45*F45-((H43^2)*F43+H43*H44*F44+H43*H45*F45)</f>
        <v>0.43377703942832302</v>
      </c>
      <c r="N83" s="22">
        <f>G43*G44*F43+(G44^2)*F44+G44*G45*F45-(H43*H44*F43+(H44^2)*F44+H44*H45*F45)</f>
        <v>-0.14265572443136401</v>
      </c>
      <c r="O83" s="22">
        <f>G43*G45*F43+G44*G45*F44+(G45^2)*F45-(H43*H45*F43+H44*H45*F44+(H45^2)*F45)</f>
        <v>-0.80904081643198822</v>
      </c>
      <c r="P83" s="22">
        <f>(G43^2)*E43+G43*G44*E44+G43*G45*E45-((H43^2)*E43+H43*H44*E44+H43*H45*E45)</f>
        <v>-0.80008174377641883</v>
      </c>
      <c r="Q83" s="22">
        <f>G43*G44*E43+(G44^2)*E44+G44*G45*E45-(H43*H44*E43+(H44^2)*E44+H44*H45*E45)</f>
        <v>-9.3537854919948482E-2</v>
      </c>
      <c r="R83" s="50">
        <f>G43*G45*E43+G44*G45*E44+(G45^2)*E45-(H43*H45*E43+H44*H45*E44+(H45^2)*E45)</f>
        <v>-0.53047953605354259</v>
      </c>
      <c r="S83" s="20">
        <f>J43</f>
        <v>0.21477068803658222</v>
      </c>
    </row>
    <row r="84" spans="1:19">
      <c r="A84" s="10" t="s">
        <v>48</v>
      </c>
      <c r="B84" s="10">
        <f>DEGREES(ACOS(C79/(SQRT((C77^2)+(C78^2)+(C79^2)))))</f>
        <v>98.122801083327005</v>
      </c>
      <c r="C84" s="10">
        <f>DEGREES(ATAN(C78/C77))</f>
        <v>57.450103893574777</v>
      </c>
      <c r="D84" t="s">
        <v>34</v>
      </c>
      <c r="E84" s="12">
        <f t="shared" si="15"/>
        <v>-0.219</v>
      </c>
      <c r="F84" s="13">
        <f t="shared" si="15"/>
        <v>-0.51600000000000001</v>
      </c>
      <c r="G84" s="17">
        <f>(SIN((RADIANS(45+$C$18))))*(COS(RADIANS($A$18)))</f>
        <v>-0.5026986745289389</v>
      </c>
      <c r="H84" s="18">
        <f>(SIN((RADIANS($C$18-45))))*(COS(RADIANS($A$18)))</f>
        <v>-0.79392459603310983</v>
      </c>
      <c r="J84" s="20"/>
      <c r="L84" s="20"/>
      <c r="M84" s="21">
        <f>(G48^2)*F48+G48*G49*F49+G48*G50*F50-((H48^2)*F48+H48*H49*F49+H48*H50*F50)</f>
        <v>0.58261029945025644</v>
      </c>
      <c r="N84" s="22">
        <f>G48*G49*F48+(G49^2)*F49+G49*G50*F50-(H48*H49*F48+(H49^2)*F49+H49*H50*F50)</f>
        <v>-3.8468063635668703E-17</v>
      </c>
      <c r="O84" s="22">
        <f>G48*G50*F48+G49*G50*F49+(G50^2)*F50-(H48*H50*F48+H49*H50*F49+(H50^2)*F50)</f>
        <v>-0.627973915839251</v>
      </c>
      <c r="P84" s="22">
        <f>(G48^2)*E48+G48*G49*E49+G48*G50*E50-((H48^2)*E48+H48*H49*E49+H48*H50*E50)</f>
        <v>-0.64840706294145511</v>
      </c>
      <c r="Q84" s="22">
        <f>G48*G49*E48+(G49^2)*E49+G49*G50*E50-(H48*H49*E48+(H49^2)*E49+H49*H50*E50)</f>
        <v>-4.4650286287712944E-17</v>
      </c>
      <c r="R84" s="50">
        <f>G48*G50*E48+G49*G50*E49+(G50^2)*E50-(H48*H50*E48+H49*H50*E49+(H50^2)*E50)</f>
        <v>-0.72889593271442799</v>
      </c>
      <c r="S84" s="20">
        <f>J48</f>
        <v>0.37263041342964603</v>
      </c>
    </row>
    <row r="85" spans="1:19">
      <c r="D85" t="s">
        <v>35</v>
      </c>
      <c r="E85" s="12">
        <f t="shared" si="15"/>
        <v>0.27500000000000002</v>
      </c>
      <c r="F85" s="13">
        <f t="shared" si="15"/>
        <v>-0.79500000000000004</v>
      </c>
      <c r="G85" s="17">
        <f>(SIN((RADIANS(45+$C$18))))*(SIN(RADIANS($A$18)))</f>
        <v>0.18296735433360739</v>
      </c>
      <c r="H85" s="18">
        <f>(SIN((RADIANS($C$18-45))))*(SIN(RADIANS($A$18)))</f>
        <v>0.28896492120787121</v>
      </c>
      <c r="J85" s="20"/>
      <c r="L85" s="20"/>
      <c r="M85" s="21">
        <f>(G53^2)*F53+G53*G54*F54+G53*G55*F55-((H53^2)*F53+H53*H54*F54+H53*H55*F55)</f>
        <v>0.59319170654866737</v>
      </c>
      <c r="N85" s="22">
        <f>G53*G54*F53+(G54^2)*F54+G54*G55*F55-(H53*H54*F53+(H54^2)*F54+H54*H55*F55)</f>
        <v>8.3383101377284136E-2</v>
      </c>
      <c r="O85" s="22">
        <f>G53*G55*F53+G54*G55*F54+(G55^2)*F55-(H53*H55*F53+H54*H55*F54+(H55^2)*F55)</f>
        <v>-0.47288906690433197</v>
      </c>
      <c r="P85" s="22">
        <f>(G53^2)*E53+G53*G54*E54+G53*G55*E55-((H53^2)*E53+H53*H54*E54+H53*H55*E55)</f>
        <v>-0.53021888245573479</v>
      </c>
      <c r="Q85" s="22">
        <f>G53*G54*E53+(G54^2)*E54+G54*G55*E55-(H53*H54*E53+(H54^2)*E54+H54*H55*E55)</f>
        <v>0.1442798943538115</v>
      </c>
      <c r="R85" s="50">
        <f>G53*G55*E53+G54*G55*E54+(G55^2)*E55-(H53*H55*E53+H54*H55*E54+(H55^2)*E55)</f>
        <v>-0.81825194178513505</v>
      </c>
      <c r="S85" s="20">
        <f>J53</f>
        <v>0.40692204472923621</v>
      </c>
    </row>
    <row r="86" spans="1:19">
      <c r="M86" s="21">
        <f>(G58^2)*F58+G58*G59*F59+G58*G60*F60-((H58^2)*F58+H58*H59*F59+H58*H60*F60)</f>
        <v>0.54006961057970093</v>
      </c>
      <c r="N86" s="22">
        <f>G58*G59*F58+(G59^2)*F59+G59*G60*F60-(H58*H59*F58+(H59^2)*F59+H59*H60*F60)</f>
        <v>0.12596357988021478</v>
      </c>
      <c r="O86" s="22">
        <f>G58*G60*F58+G59*G60*F59+(G60^2)*F60-(H58*H60*F58+H59*H60*F59+(H60^2)*F60)</f>
        <v>-0.3460820913945587</v>
      </c>
      <c r="P86" s="22">
        <f>(G58^2)*E58+G58*G59*E59+G58*G60*E60-((H58^2)*E58+H58*H59*E59+H58*H60*E60)</f>
        <v>-0.41492763777079356</v>
      </c>
      <c r="Q86" s="22">
        <f>G58*G59*E58+(G59^2)*E59+G59*G60*E60-(H58*H59*E58+(H59^2)*E59+H59*H60*E60)</f>
        <v>0.30877275954400024</v>
      </c>
      <c r="R86" s="50">
        <f>G58*G60*E58+G59*G60*E59+(G60^2)*E60-(H58*H60*E58+H59*H60*E59+(H60^2)*E60)</f>
        <v>-0.84834618458983224</v>
      </c>
      <c r="S86" s="20">
        <f>J58</f>
        <v>0.38274655637532939</v>
      </c>
    </row>
    <row r="87" spans="1:19">
      <c r="E87" s="12" t="s">
        <v>29</v>
      </c>
      <c r="F87" s="13" t="s">
        <v>30</v>
      </c>
      <c r="G87" s="17" t="s">
        <v>31</v>
      </c>
      <c r="H87" s="18" t="s">
        <v>11</v>
      </c>
      <c r="I87">
        <v>18</v>
      </c>
      <c r="J87" s="19" t="s">
        <v>32</v>
      </c>
      <c r="M87" s="21">
        <f>(G63^2)*F63+G63*G64*F64+G63*G65*F65-((H63^2)*F63+H63*H64*F64+H63*H65*F65)</f>
        <v>0.43662971650550891</v>
      </c>
      <c r="N87" s="22">
        <f>G63*G64*F63+(G64^2)*F64+G64*G65*F65-(H63*H64*F63+(H64^2)*F64+H64*H65*F65)</f>
        <v>0.15527177747732082</v>
      </c>
      <c r="O87" s="22">
        <f>G63*G65*F63+G64*G65*F64+(G65^2)*F65-(H63*H65*F63+H64*H65*F64+(H65^2)*F65)</f>
        <v>-0.26893860757224863</v>
      </c>
      <c r="P87" s="22">
        <f>(G63^2)*E63+G63*G64*E64+G63*G65*E65-((H63^2)*E63+H63*H64*E64+H63*H65*E65)</f>
        <v>-0.3293362248737452</v>
      </c>
      <c r="Q87" s="22">
        <f>G63*G64*E63+(G64^2)*E64+G64*G65*E65-(H63*H64*E63+(H64^2)*E64+H64*H65*E65)</f>
        <v>0.47130113275082075</v>
      </c>
      <c r="R87" s="50">
        <f>G63*G65*E63+G64*G65*E64+(G65^2)*E65-(H63*H65*E63+H64*H65*E64+(H65^2)*E65)</f>
        <v>-0.8163175075891862</v>
      </c>
      <c r="S87" s="20">
        <f>J63</f>
        <v>0.30072277829925481</v>
      </c>
    </row>
    <row r="88" spans="1:19">
      <c r="D88" t="s">
        <v>33</v>
      </c>
      <c r="E88" s="12">
        <f t="shared" ref="E88:F90" si="16">E83</f>
        <v>0.93600000000000005</v>
      </c>
      <c r="F88" s="13">
        <f t="shared" si="16"/>
        <v>0.31900000000000001</v>
      </c>
      <c r="G88" s="17">
        <f>COS((RADIANS(45+$C$19)))</f>
        <v>-0.87427044263078257</v>
      </c>
      <c r="H88" s="18">
        <f>COS((RADIANS($C$19-45)))</f>
        <v>0.48543917553301702</v>
      </c>
      <c r="J88" s="19">
        <f>((SUMPRODUCT(G88:G90,E88:E90))*(SUMPRODUCT(G88:G90,F88:F90)))-((SUMPRODUCT(H88:H90,E88:E90))*(SUMPRODUCT(H88:H90,F88:F90)))</f>
        <v>-0.25906144371396522</v>
      </c>
      <c r="M88" s="21">
        <f>(G68^2)*F68+G68*G69*F69+G68*G70*F70-((H68^2)*F68+H68*H69*F69+H68*H70*F70)</f>
        <v>0.31273779850613959</v>
      </c>
      <c r="N88" s="22">
        <f>G68*G69*F68+(G69^2)*F69+G69*G70*F70-(H68*H69*F68+(H69^2)*F69+H69*H70*F70)</f>
        <v>0.1827895082643495</v>
      </c>
      <c r="O88" s="22">
        <f>G68*G70*F68+G69*G70*F69+(G70^2)*F70-(H68*H70*F68+H69*H70*F69+(H70^2)*F70)</f>
        <v>-0.21784005316256749</v>
      </c>
      <c r="P88" s="22">
        <f>(G68^2)*E68+G68*G69*E69+G68*G70*E70-((H68^2)*E68+H68*H69*E69+H68*H70*E70)</f>
        <v>-0.23953237429803137</v>
      </c>
      <c r="Q88" s="22">
        <f>G68*G69*E68+(G69^2)*E69+G69*G70*E70-(H68*H69*E68+(H69^2)*E69+H69*H70*E70)</f>
        <v>0.6239429072258339</v>
      </c>
      <c r="R88" s="50">
        <f>G68*G70*E68+G69*G70*E69+(G70^2)*E70-(H68*H70*E68+H69*H70*E69+(H70^2)*E70)</f>
        <v>-0.74358620126006325</v>
      </c>
      <c r="S88" s="20">
        <f>J68</f>
        <v>0.19278566247214804</v>
      </c>
    </row>
    <row r="89" spans="1:19" ht="17">
      <c r="A89" t="s">
        <v>45</v>
      </c>
      <c r="B89" t="s">
        <v>77</v>
      </c>
      <c r="C89" t="s">
        <v>44</v>
      </c>
      <c r="D89" t="s">
        <v>34</v>
      </c>
      <c r="E89" s="12">
        <f t="shared" si="16"/>
        <v>-0.219</v>
      </c>
      <c r="F89" s="13">
        <f t="shared" si="16"/>
        <v>-0.51600000000000001</v>
      </c>
      <c r="G89" s="17">
        <f>(SIN((RADIANS(45+$C$19))))*(COS(RADIANS($A$19)))</f>
        <v>-0.47806426368076954</v>
      </c>
      <c r="H89" s="18">
        <f>(SIN((RADIANS($C$19-45))))*(COS(RADIANS($A$19)))</f>
        <v>-0.86098831013220967</v>
      </c>
      <c r="J89" s="20"/>
      <c r="M89" s="21">
        <f>(G73^2)*F73+G73*G74*F74+G73*G75*F75-((H73^2)*F73+H73*H74*F74+H73*H75*F75)</f>
        <v>0.18412000836615591</v>
      </c>
      <c r="N89" s="22">
        <f>G73*G74*F73+(G74^2)*F74+G74*G75*F75-(H73*H74*F73+(H74^2)*F74+H74*H75*F75)</f>
        <v>0.21836422485430554</v>
      </c>
      <c r="O89" s="22">
        <f>G73*G75*F73+G74*G75*F74+(G75^2)*F75-(H73*H75*F73+H74*H75*F74+(H75^2)*F75)</f>
        <v>-0.18322934053756049</v>
      </c>
      <c r="P89" s="22">
        <f>(G73^2)*E73+G73*G74*E74+G73*G75*E75-((H73^2)*E73+H73*H74*E74+H73*H75*E75)</f>
        <v>-0.1265705148961711</v>
      </c>
      <c r="Q89" s="22">
        <f>G73*G74*E73+(G74^2)*E74+G74*G75*E75-(H73*H74*E73+(H74^2)*E74+H74*H75*E75)</f>
        <v>0.75787198826089153</v>
      </c>
      <c r="R89" s="50">
        <f>G73*G75*E73+G74*G75*E74+(G75^2)*E75-(H73*H75*E73+H74*H75*E74+(H75^2)*E75)</f>
        <v>-0.63593010582930609</v>
      </c>
      <c r="S89" s="20">
        <f>J73</f>
        <v>7.4126493939799837E-2</v>
      </c>
    </row>
    <row r="90" spans="1:19">
      <c r="A90">
        <f>E93</f>
        <v>0.93600000000000005</v>
      </c>
      <c r="B90">
        <f>C90/(SQRT(C90^2+C91^2+C92^2))</f>
        <v>0.53341962591731973</v>
      </c>
      <c r="C90">
        <f t="array" ref="C90:C95">(A90:A95)-(MMULT(MMULT(MINVERSE(MMULT(TRANSPOSE(M75:R95),M75:R95)),TRANSPOSE(M75:R95)),S75:S95))</f>
        <v>0.98226350965555143</v>
      </c>
      <c r="D90" t="s">
        <v>35</v>
      </c>
      <c r="E90" s="12">
        <f t="shared" si="16"/>
        <v>0.27500000000000002</v>
      </c>
      <c r="F90" s="13">
        <f t="shared" si="16"/>
        <v>-0.79500000000000004</v>
      </c>
      <c r="G90" s="17">
        <f>(SIN((RADIANS(45+$C$19))))*(SIN(RADIANS($A$19)))</f>
        <v>8.4295628199445527E-2</v>
      </c>
      <c r="H90" s="18">
        <f>(SIN((RADIANS($C$19-45))))*(SIN(RADIANS($A$19)))</f>
        <v>0.15181546915089592</v>
      </c>
      <c r="J90" s="20"/>
      <c r="M90" s="21">
        <f>(G78^2)*F78+G78*G79*F79+G78*G80*F80-((H78^2)*F78+H78*H79*F79+H78*H80*F80)</f>
        <v>5.7828225158170765E-2</v>
      </c>
      <c r="N90" s="22">
        <f>G78*G79*F78+(G79^2)*F79+G79*G80*F80-(H78*H79*F78+(H79^2)*F79+H79*H80*F80)</f>
        <v>0.27502846021085275</v>
      </c>
      <c r="O90" s="22">
        <f>G78*G80*F78+G79*G80*F79+(G80^2)*F80-(H78*H80*F78+H79*H80*F79+(H80^2)*F80)</f>
        <v>-0.15878775553754415</v>
      </c>
      <c r="P90" s="22">
        <f>(G78^2)*E78+G78*G79*E79+G78*G80*E80-((H78^2)*E78+H78*H79*E79+H78*H80*E80)</f>
        <v>-2.5702760204558417E-3</v>
      </c>
      <c r="Q90" s="22">
        <f>G78*G79*E78+(G79^2)*E79+G79*G80*E80-(H78*H79*E78+(H79^2)*E79+H79*H80*E80)</f>
        <v>0.8586862524916028</v>
      </c>
      <c r="R90" s="50">
        <f>G78*G80*E78+G79*G80*E79+(G80^2)*E80-(H78*H80*E78+H79*H80*E79+(H80^2)*E80)</f>
        <v>-0.49576273902545764</v>
      </c>
      <c r="S90" s="20">
        <f>J78</f>
        <v>-4.9770646810953501E-2</v>
      </c>
    </row>
    <row r="91" spans="1:19">
      <c r="A91">
        <f>E94</f>
        <v>-0.219</v>
      </c>
      <c r="B91">
        <f>C91/(SQRT(C90^2+C91^2+C92^2))</f>
        <v>-0.73080159286709478</v>
      </c>
      <c r="C91">
        <v>-1.3457317702494234</v>
      </c>
      <c r="D91" s="20"/>
      <c r="G91" s="20"/>
      <c r="H91" s="20"/>
      <c r="J91" s="20"/>
      <c r="M91" s="21">
        <f>(G83^2)*F83+G83*G84*F84+G83*G85*F85-((H83^2)*F83+H83*H84*F84+H83*H85*F85)</f>
        <v>-5.6104275111245827E-2</v>
      </c>
      <c r="N91" s="22">
        <f>G83*G84*F83+(G84^2)*F84+G84*G85*F85-(H83*H84*F83+(H84^2)*F84+H84*H85*F85)</f>
        <v>0.35655338759077188</v>
      </c>
      <c r="O91" s="22">
        <f>G83*G85*F83+G84*G85*F84+(G85^2)*F85-(H83*H85*F83+H84*H85*F84+(H85^2)*F85)</f>
        <v>-0.12977482000982132</v>
      </c>
      <c r="P91" s="22">
        <f>(G83^2)*E83+G83*G84*E84+G83*G85*E85-((H83^2)*E83+H83*H84*E84+H83*H85*E85)</f>
        <v>0.12921701029576044</v>
      </c>
      <c r="Q91" s="22">
        <f>G83*G84*E83+(G84^2)*E84+G84*G85*E85-(H83*H84*E83+(H84^2)*E84+H84*H85*E85)</f>
        <v>0.91556539341325927</v>
      </c>
      <c r="R91" s="50">
        <f>G83*G85*E83+G84*G85*E84+(G85^2)*E85-(H83*H85*E83+H84*H85*E84+(H85^2)*E85)</f>
        <v>-0.33323855072665187</v>
      </c>
      <c r="S91" s="20">
        <f>J83</f>
        <v>-0.16628686888920594</v>
      </c>
    </row>
    <row r="92" spans="1:19">
      <c r="A92">
        <f>E95</f>
        <v>0.27500000000000002</v>
      </c>
      <c r="B92">
        <f>C92/(SQRT(C90^2+C91^2+C92^2))</f>
        <v>-0.42590202458915805</v>
      </c>
      <c r="C92">
        <v>-0.78427563800810629</v>
      </c>
      <c r="E92" s="12" t="s">
        <v>29</v>
      </c>
      <c r="F92" s="13" t="s">
        <v>30</v>
      </c>
      <c r="G92" s="17" t="s">
        <v>31</v>
      </c>
      <c r="H92" s="18" t="s">
        <v>11</v>
      </c>
      <c r="I92">
        <v>19</v>
      </c>
      <c r="J92" s="19" t="s">
        <v>32</v>
      </c>
      <c r="M92" s="21">
        <f>(G88^2)*F88+G88*G89*F89+G88*G90*F90-((H88^2)*F88+H88*H89*F89+H88*H90*F90)</f>
        <v>-0.14549904508945319</v>
      </c>
      <c r="N92" s="22">
        <f>G88*G89*F88+(G89^2)*F89+G89*G90*F90-(H88*H89*F88+(H89^2)*F89+H89*H90*F90)</f>
        <v>0.45936062805813782</v>
      </c>
      <c r="O92" s="22">
        <f>G88*G90*F88+G89*G90*F89+(G90^2)*F90-(H88*H90*F88+H89*H90*F89+(H90^2)*F90)</f>
        <v>-8.0997672601835602E-2</v>
      </c>
      <c r="P92" s="22">
        <f>(G88^2)*E88+G88*G89*E89+G88*G90*E90-((H88^2)*E88+H88*H89*E89+H88*H90*E90)</f>
        <v>0.27126215406867887</v>
      </c>
      <c r="Q92" s="22">
        <f>G88*G89*E88+(G89^2)*E89+G89*G90*E90-(H88*H89*E88+(H89^2)*E89+H89*H90*E90)</f>
        <v>0.91957326532256245</v>
      </c>
      <c r="R92" s="50">
        <f>G88*G90*E88+G89*G90*E89+(G90^2)*E90-(H88*H90*E88+H89*H90*E89+(H90^2)*E90)</f>
        <v>-0.16214557741455152</v>
      </c>
      <c r="S92" s="20">
        <f>J88</f>
        <v>-0.25906144371396522</v>
      </c>
    </row>
    <row r="93" spans="1:19">
      <c r="A93">
        <f>F93</f>
        <v>0.31900000000000001</v>
      </c>
      <c r="B93">
        <f>C93/(SQRT(C93^2+C94^2+C95^2))</f>
        <v>0.94931137171021951</v>
      </c>
      <c r="C93">
        <v>1.6371345223691098</v>
      </c>
      <c r="D93" t="s">
        <v>33</v>
      </c>
      <c r="E93" s="12">
        <f t="shared" ref="E93:F95" si="17">E3</f>
        <v>0.93600000000000005</v>
      </c>
      <c r="F93" s="13">
        <f t="shared" si="17"/>
        <v>0.31900000000000001</v>
      </c>
      <c r="G93" s="17">
        <f>COS((RADIANS(45+$C$20)))</f>
        <v>0.41579014513656215</v>
      </c>
      <c r="H93" s="18">
        <f>COS((RADIANS($C$20-45)))</f>
        <v>0.90946058474642899</v>
      </c>
      <c r="J93" s="19">
        <f>((SUMPRODUCT(G93:G95,E93:E95))*(SUMPRODUCT(G93:G95,F93:F95)))-((SUMPRODUCT(H93:H95,E93:E95))*(SUMPRODUCT(H93:H95,F93:F95)))</f>
        <v>0.29669149373286885</v>
      </c>
      <c r="M93" s="21">
        <f>(G93^2)*F93+G93*G94*F94+G93*G95*F95-((H93^2)*F93+H93*H94*F94+H93*H95*F95)</f>
        <v>0.18154374225831876</v>
      </c>
      <c r="N93" s="22">
        <f>G93*G94*F93+(G94^2)*F94+G94*G95*F95-(H93*H94*F93+(H94^2)*F94+H94*H95*F95)</f>
        <v>-0.57884269853462345</v>
      </c>
      <c r="O93" s="22">
        <f>G93*G95*F93+G94*G95*F94+(G95^2)*F95-(H93*H95*F93+H94*H95*F94+(H95^2)*F95)</f>
        <v>7.0916823774483007E-17</v>
      </c>
      <c r="P93" s="22">
        <f>(G93^2)*E93+G93*G94*E94+G93*G95*E95-((H93^2)*E93+H93*H94*E94+H93*H95*E95)</f>
        <v>-0.44673853549296394</v>
      </c>
      <c r="Q93" s="22">
        <f>G93*G94*E93+(G94^2)*E94+G94*G95*E95-(H93*H94*E93+(H94^2)*E94+H94*H95*E95)</f>
        <v>-0.85116489642465987</v>
      </c>
      <c r="R93" s="50">
        <f>G93*G95*E93+G94*G95*E94+(G95^2)*E95-(H93*H95*E93+H94*H95*E94+(H95^2)*E95)</f>
        <v>1.0428033577271275E-16</v>
      </c>
      <c r="S93" s="20">
        <f>J93</f>
        <v>0.29669149373286885</v>
      </c>
    </row>
    <row r="94" spans="1:19">
      <c r="A94">
        <f>F94</f>
        <v>-0.51600000000000001</v>
      </c>
      <c r="B94">
        <f>C94/(SQRT(C93^2+C94^2+C95^2))</f>
        <v>-5.9908048101101466E-2</v>
      </c>
      <c r="C94">
        <v>-0.10331439887565247</v>
      </c>
      <c r="D94" t="s">
        <v>34</v>
      </c>
      <c r="E94" s="12">
        <f t="shared" si="17"/>
        <v>-0.219</v>
      </c>
      <c r="F94" s="13">
        <f t="shared" si="17"/>
        <v>-0.51600000000000001</v>
      </c>
      <c r="G94" s="17">
        <f>(SIN((RADIANS(45+$C$20))))*(COS(RADIANS($A$20)))</f>
        <v>-0.90946058474642899</v>
      </c>
      <c r="H94" s="18">
        <f>(SIN((RADIANS($C$20-45))))*(COS(RADIANS($A$20)))</f>
        <v>0.41579014513656215</v>
      </c>
      <c r="J94" s="20"/>
      <c r="M94" s="21">
        <f>2*E88</f>
        <v>1.8720000000000001</v>
      </c>
      <c r="N94" s="22">
        <f>2*E89</f>
        <v>-0.438</v>
      </c>
      <c r="O94" s="22">
        <f>2*E90</f>
        <v>0.55000000000000004</v>
      </c>
      <c r="P94" s="22">
        <f>0</f>
        <v>0</v>
      </c>
      <c r="Q94" s="22">
        <v>0</v>
      </c>
      <c r="R94" s="50">
        <v>0</v>
      </c>
      <c r="S94" s="23">
        <f>E88^2+E89^2+E90^2-1</f>
        <v>-3.1799999999981843E-4</v>
      </c>
    </row>
    <row r="95" spans="1:19">
      <c r="A95" s="2">
        <f>F95</f>
        <v>-0.79500000000000004</v>
      </c>
      <c r="B95">
        <f>C95/(SQRT(C93^2+C94^2+C95^2))</f>
        <v>-0.3085756719418718</v>
      </c>
      <c r="C95">
        <v>-0.53215404381934583</v>
      </c>
      <c r="D95" t="s">
        <v>35</v>
      </c>
      <c r="E95" s="12">
        <f t="shared" si="17"/>
        <v>0.27500000000000002</v>
      </c>
      <c r="F95" s="13">
        <f t="shared" si="17"/>
        <v>-0.79500000000000004</v>
      </c>
      <c r="G95" s="17">
        <f>(SIN((RADIANS(45+$C$20))))*(SIN(RADIANS($A$20)))</f>
        <v>1.1142242302023774E-16</v>
      </c>
      <c r="H95" s="18">
        <f>(SIN((RADIANS($C$20-45))))*(SIN(RADIANS($A$20)))</f>
        <v>-5.0940465388028998E-17</v>
      </c>
      <c r="J95" s="20"/>
      <c r="M95" s="21">
        <v>0</v>
      </c>
      <c r="N95" s="22">
        <v>0</v>
      </c>
      <c r="O95" s="22">
        <v>0</v>
      </c>
      <c r="P95" s="22">
        <f>2*F88</f>
        <v>0.63800000000000001</v>
      </c>
      <c r="Q95" s="22">
        <f>2*F89</f>
        <v>-1.032</v>
      </c>
      <c r="R95" s="50">
        <f>2*F90</f>
        <v>-1.59</v>
      </c>
      <c r="S95" s="20">
        <f>F88^2+F89^2+F90^2-1</f>
        <v>4.2000000000097515E-5</v>
      </c>
    </row>
    <row r="96" spans="1:19">
      <c r="A96" s="25"/>
    </row>
    <row r="97" spans="1:12">
      <c r="A97" s="2"/>
      <c r="E97" s="12" t="s">
        <v>29</v>
      </c>
      <c r="F97" s="13" t="s">
        <v>30</v>
      </c>
      <c r="G97" s="17" t="s">
        <v>31</v>
      </c>
      <c r="H97" s="18" t="s">
        <v>11</v>
      </c>
      <c r="I97">
        <v>1</v>
      </c>
      <c r="J97" s="19" t="s">
        <v>32</v>
      </c>
      <c r="L97" s="20"/>
    </row>
    <row r="98" spans="1:12">
      <c r="A98" s="2"/>
      <c r="D98" s="2" t="s">
        <v>33</v>
      </c>
      <c r="E98" s="12">
        <f>B90</f>
        <v>0.53341962591731973</v>
      </c>
      <c r="F98" s="13">
        <f>B93</f>
        <v>0.94931137171021951</v>
      </c>
      <c r="G98" s="17">
        <f>COS((RADIANS(45+$C$2)))</f>
        <v>-0.40926624831947545</v>
      </c>
      <c r="H98" s="18">
        <f>COS((RADIANS($C$2-45)))</f>
        <v>0.91241500315728119</v>
      </c>
      <c r="J98" s="19">
        <f>((SUMPRODUCT(G98:G100,E98:E100))*(SUMPRODUCT(G98:G100,F98:F100)))-((SUMPRODUCT(H98:H100,E98:E100))*(SUMPRODUCT(H98:H100,F98:F100)))</f>
        <v>0.23436316944344643</v>
      </c>
      <c r="L98" s="20"/>
    </row>
    <row r="99" spans="1:12">
      <c r="A99" s="2"/>
      <c r="D99" s="20" t="s">
        <v>34</v>
      </c>
      <c r="E99" s="12">
        <f t="shared" ref="E99:E100" si="18">B91</f>
        <v>-0.73080159286709478</v>
      </c>
      <c r="F99" s="13">
        <f t="shared" ref="F99:F100" si="19">B94</f>
        <v>-5.9908048101101466E-2</v>
      </c>
      <c r="G99" s="17">
        <f>(SIN((RADIANS(45+$C$2))))*(COS(RADIANS($A$2)))</f>
        <v>0.91241500315728119</v>
      </c>
      <c r="H99" s="18">
        <f>(SIN((RADIANS($C$2-45))))*(COS(RADIANS($A$2)))</f>
        <v>0.40926624831947545</v>
      </c>
      <c r="J99" s="20"/>
      <c r="L99" s="20"/>
    </row>
    <row r="100" spans="1:12">
      <c r="A100" s="2"/>
      <c r="D100" s="20" t="s">
        <v>35</v>
      </c>
      <c r="E100" s="12">
        <f t="shared" si="18"/>
        <v>-0.42590202458915805</v>
      </c>
      <c r="F100" s="13">
        <f t="shared" si="19"/>
        <v>-0.3085756719418718</v>
      </c>
      <c r="G100" s="17">
        <f>(SIN((RADIANS(45+$C$2))))*(SIN(RADIANS($A$2)))</f>
        <v>0</v>
      </c>
      <c r="H100" s="18">
        <f>(SIN((RADIANS($C$2-45))))*(SIN(RADIANS($A$2)))</f>
        <v>0</v>
      </c>
      <c r="J100" s="20"/>
      <c r="L100" s="20"/>
    </row>
    <row r="101" spans="1:12">
      <c r="A101" s="2"/>
      <c r="J101" s="20"/>
      <c r="L101" s="20"/>
    </row>
    <row r="102" spans="1:12">
      <c r="A102" s="2"/>
      <c r="E102" s="12" t="s">
        <v>29</v>
      </c>
      <c r="F102" s="13" t="s">
        <v>30</v>
      </c>
      <c r="G102" s="17" t="s">
        <v>31</v>
      </c>
      <c r="H102" s="18" t="s">
        <v>11</v>
      </c>
      <c r="I102">
        <v>2</v>
      </c>
      <c r="J102" s="19" t="s">
        <v>32</v>
      </c>
      <c r="L102" s="20"/>
    </row>
    <row r="103" spans="1:12">
      <c r="A103" s="2"/>
      <c r="D103" t="s">
        <v>33</v>
      </c>
      <c r="E103" s="12">
        <f t="shared" ref="E103:F103" si="20">E188</f>
        <v>0.53341962591731973</v>
      </c>
      <c r="F103" s="13">
        <f t="shared" si="20"/>
        <v>0.94931137171021951</v>
      </c>
      <c r="G103" s="17">
        <f>COS((RADIANS(45+$C$3)))</f>
        <v>-0.32158407322903065</v>
      </c>
      <c r="H103" s="18">
        <f>COS((RADIANS($C$3-45)))</f>
        <v>0.94688102940413033</v>
      </c>
      <c r="J103" s="19">
        <f>((SUMPRODUCT(G103:G105,E103:E105))*(SUMPRODUCT(G103:(G105),F103:F105)))-((SUMPRODUCT(H103:H105,E103:E105))*(SUMPRODUCT(H103:H105,F103:F105)))</f>
        <v>0.16463753468466447</v>
      </c>
      <c r="L103" s="20"/>
    </row>
    <row r="104" spans="1:12">
      <c r="A104" s="2"/>
      <c r="D104" t="s">
        <v>34</v>
      </c>
      <c r="E104" s="12">
        <f t="shared" ref="E104:F104" si="21">E189</f>
        <v>-0.73080159286709478</v>
      </c>
      <c r="F104" s="13">
        <f t="shared" si="21"/>
        <v>-5.9908048101101466E-2</v>
      </c>
      <c r="G104" s="17">
        <f>(SIN((RADIANS(45+$C$3))))*(COS(RADIANS($A$3)))</f>
        <v>0.93249577893736801</v>
      </c>
      <c r="H104" s="18">
        <f>(SIN((RADIANS($C$3-45))))*(COS(RADIANS($A$3)))</f>
        <v>0.31669848856119509</v>
      </c>
      <c r="J104" s="20"/>
      <c r="L104" s="20"/>
    </row>
    <row r="105" spans="1:12">
      <c r="A105" s="2"/>
      <c r="D105" t="s">
        <v>35</v>
      </c>
      <c r="E105" s="12">
        <f t="shared" ref="E105:F105" si="22">E190</f>
        <v>-0.42590202458915805</v>
      </c>
      <c r="F105" s="13">
        <f t="shared" si="22"/>
        <v>-0.3085756719418718</v>
      </c>
      <c r="G105" s="17">
        <f>(SIN((RADIANS(45+$C$3))))*(SIN(RADIANS($A$3)))</f>
        <v>0.1644241652234143</v>
      </c>
      <c r="H105" s="18">
        <f>(SIN((RADIANS($C$3-45))))*(SIN(RADIANS($A$3)))</f>
        <v>5.5842488282929856E-2</v>
      </c>
      <c r="J105" s="20"/>
      <c r="L105" s="20"/>
    </row>
    <row r="106" spans="1:12">
      <c r="A106" s="2"/>
      <c r="L106" s="20"/>
    </row>
    <row r="107" spans="1:12">
      <c r="A107" s="2"/>
      <c r="E107" s="12" t="s">
        <v>29</v>
      </c>
      <c r="F107" s="13" t="s">
        <v>30</v>
      </c>
      <c r="G107" s="17" t="s">
        <v>31</v>
      </c>
      <c r="H107" s="18" t="s">
        <v>11</v>
      </c>
      <c r="I107">
        <v>3</v>
      </c>
      <c r="J107" s="19" t="s">
        <v>32</v>
      </c>
      <c r="L107" s="20"/>
    </row>
    <row r="108" spans="1:12">
      <c r="A108" s="2"/>
      <c r="D108" t="s">
        <v>33</v>
      </c>
      <c r="E108" s="12">
        <f t="shared" ref="E108:F108" si="23">E103</f>
        <v>0.53341962591731973</v>
      </c>
      <c r="F108" s="13">
        <f t="shared" si="23"/>
        <v>0.94931137171021951</v>
      </c>
      <c r="G108" s="17">
        <f>COS((RADIANS(45+$C$4)))</f>
        <v>-0.22595003639994804</v>
      </c>
      <c r="H108" s="18">
        <f>COS((RADIANS($C$4-45)))</f>
        <v>0.97413889207384696</v>
      </c>
      <c r="J108" s="19">
        <f>((SUMPRODUCT(G108:G110,E108:E110))*(SUMPRODUCT(G108:(G110),F108:F110)))-((SUMPRODUCT(H108:H110,E108:E110))*(SUMPRODUCT(H108:H110,F108:F110)))</f>
        <v>5.2138636482465084E-2</v>
      </c>
      <c r="L108" s="20"/>
    </row>
    <row r="109" spans="1:12">
      <c r="A109" s="2"/>
      <c r="D109" t="s">
        <v>34</v>
      </c>
      <c r="E109" s="12">
        <f t="shared" ref="E109:F109" si="24">E104</f>
        <v>-0.73080159286709478</v>
      </c>
      <c r="F109" s="13">
        <f t="shared" si="24"/>
        <v>-5.9908048101101466E-2</v>
      </c>
      <c r="G109" s="17">
        <f>(SIN((RADIANS(45+$C$4))))*(COS(RADIANS($A$4)))</f>
        <v>0.91539112850235449</v>
      </c>
      <c r="H109" s="18">
        <f>(SIN((RADIANS($C$4-45))))*(COS(RADIANS($A$4)))</f>
        <v>0.2123235818713386</v>
      </c>
      <c r="J109" s="20"/>
      <c r="L109" s="20"/>
    </row>
    <row r="110" spans="1:12">
      <c r="A110" s="2"/>
      <c r="D110" t="s">
        <v>35</v>
      </c>
      <c r="E110" s="12">
        <f t="shared" ref="E110:F110" si="25">E105</f>
        <v>-0.42590202458915805</v>
      </c>
      <c r="F110" s="13">
        <f t="shared" si="25"/>
        <v>-0.3085756719418718</v>
      </c>
      <c r="G110" s="17">
        <f>(SIN((RADIANS(45+$C$4))))*(SIN(RADIANS($A$4)))</f>
        <v>0.33317512348620526</v>
      </c>
      <c r="H110" s="18">
        <f>(SIN((RADIANS($C$4-45))))*(SIN(RADIANS($A$4)))</f>
        <v>7.7279463833950304E-2</v>
      </c>
      <c r="J110" s="20"/>
      <c r="L110" s="20"/>
    </row>
    <row r="111" spans="1:12">
      <c r="A111" s="2"/>
      <c r="L111" s="20"/>
    </row>
    <row r="112" spans="1:12">
      <c r="A112" s="2"/>
      <c r="E112" s="12" t="s">
        <v>29</v>
      </c>
      <c r="F112" s="13" t="s">
        <v>30</v>
      </c>
      <c r="G112" s="17" t="s">
        <v>31</v>
      </c>
      <c r="H112" s="18" t="s">
        <v>11</v>
      </c>
      <c r="I112">
        <v>4</v>
      </c>
      <c r="J112" s="19" t="s">
        <v>32</v>
      </c>
      <c r="L112" s="20"/>
    </row>
    <row r="113" spans="1:12">
      <c r="A113" s="2"/>
      <c r="D113" t="s">
        <v>33</v>
      </c>
      <c r="E113" s="12">
        <f t="shared" ref="E113:F113" si="26">E108</f>
        <v>0.53341962591731973</v>
      </c>
      <c r="F113" s="13">
        <f t="shared" si="26"/>
        <v>0.94931137171021951</v>
      </c>
      <c r="G113" s="17">
        <f>COS((RADIANS(45+$C$5)))</f>
        <v>-0.13846012312424741</v>
      </c>
      <c r="H113" s="18">
        <f>COS((RADIANS($C$5-45)))</f>
        <v>0.99036800953202153</v>
      </c>
      <c r="J113" s="19">
        <f>((SUMPRODUCT(G113:G115,E113:E115))*(SUMPRODUCT(G113:G115,F113:F115)))-((SUMPRODUCT(H113:H115,E113:E115))*(SUMPRODUCT(H113:H115,F113:F115)))</f>
        <v>-6.8886882848920583E-2</v>
      </c>
      <c r="L113" s="20"/>
    </row>
    <row r="114" spans="1:12">
      <c r="A114" s="2"/>
      <c r="D114" t="s">
        <v>34</v>
      </c>
      <c r="E114" s="12">
        <f t="shared" ref="E114:F114" si="27">E109</f>
        <v>-0.73080159286709478</v>
      </c>
      <c r="F114" s="13">
        <f t="shared" si="27"/>
        <v>-5.9908048101101466E-2</v>
      </c>
      <c r="G114" s="17">
        <f>(SIN((RADIANS(45+$C$5))))*(COS(RADIANS($A$5)))</f>
        <v>0.85768385535015979</v>
      </c>
      <c r="H114" s="18">
        <f>(SIN((RADIANS($C$5-45))))*(COS(RADIANS($A$5)))</f>
        <v>0.11990998403671958</v>
      </c>
      <c r="J114" s="20"/>
      <c r="L114" s="20"/>
    </row>
    <row r="115" spans="1:12">
      <c r="A115" s="2"/>
      <c r="D115" t="s">
        <v>35</v>
      </c>
      <c r="E115" s="12">
        <f t="shared" ref="E115:F115" si="28">E110</f>
        <v>-0.42590202458915805</v>
      </c>
      <c r="F115" s="13">
        <f t="shared" si="28"/>
        <v>-0.3085756719418718</v>
      </c>
      <c r="G115" s="17">
        <f>(SIN((RADIANS(45+$C$5))))*(SIN(RADIANS($A$5)))</f>
        <v>0.49518400476601071</v>
      </c>
      <c r="H115" s="18">
        <f>(SIN((RADIANS($C$5-45))))*(SIN(RADIANS($A$5)))</f>
        <v>6.923006156212376E-2</v>
      </c>
      <c r="J115" s="20"/>
      <c r="L115" s="20"/>
    </row>
    <row r="116" spans="1:12">
      <c r="A116" s="2"/>
      <c r="J116" s="20"/>
      <c r="L116" s="20"/>
    </row>
    <row r="117" spans="1:12">
      <c r="A117" s="2"/>
      <c r="E117" s="12" t="s">
        <v>29</v>
      </c>
      <c r="F117" s="13" t="s">
        <v>30</v>
      </c>
      <c r="G117" s="17" t="s">
        <v>31</v>
      </c>
      <c r="H117" s="18" t="s">
        <v>11</v>
      </c>
      <c r="I117">
        <v>5</v>
      </c>
      <c r="J117" s="19" t="s">
        <v>32</v>
      </c>
      <c r="L117" s="20"/>
    </row>
    <row r="118" spans="1:12">
      <c r="A118" s="2"/>
      <c r="D118" t="s">
        <v>33</v>
      </c>
      <c r="E118" s="12">
        <f t="shared" ref="E118:F118" si="29">E113</f>
        <v>0.53341962591731973</v>
      </c>
      <c r="F118" s="13">
        <f t="shared" si="29"/>
        <v>0.94931137171021951</v>
      </c>
      <c r="G118" s="17">
        <f>COS((RADIANS(45+$C$6)))</f>
        <v>-7.600118185574084E-2</v>
      </c>
      <c r="H118" s="18">
        <f>COS((RADIANS($C$6-45)))</f>
        <v>0.99710772755832688</v>
      </c>
      <c r="J118" s="19">
        <f>((SUMPRODUCT(G118:G120,E118:E120))*(SUMPRODUCT(G118:(G120),F118:F120)))-((SUMPRODUCT(H118:H120,E118:E120))*(SUMPRODUCT(H118:H120,F118:F120)))</f>
        <v>-0.15960316899102323</v>
      </c>
      <c r="L118" s="20"/>
    </row>
    <row r="119" spans="1:12">
      <c r="A119" s="2"/>
      <c r="D119" t="s">
        <v>34</v>
      </c>
      <c r="E119" s="12">
        <f t="shared" ref="E119:F119" si="30">E114</f>
        <v>-0.73080159286709478</v>
      </c>
      <c r="F119" s="13">
        <f t="shared" si="30"/>
        <v>-5.9908048101101466E-2</v>
      </c>
      <c r="G119" s="17">
        <f>(SIN((RADIANS(45+$C$6))))*(COS(RADIANS($A$6)))</f>
        <v>0.76382883388704814</v>
      </c>
      <c r="H119" s="18">
        <f>(SIN((RADIANS($C$6-45))))*(COS(RADIANS($A$6)))</f>
        <v>5.8220283031065245E-2</v>
      </c>
      <c r="J119" s="20"/>
      <c r="L119" s="20"/>
    </row>
    <row r="120" spans="1:12">
      <c r="A120" s="2"/>
      <c r="D120" t="s">
        <v>35</v>
      </c>
      <c r="E120" s="12">
        <f t="shared" ref="E120:F120" si="31">E115</f>
        <v>-0.42590202458915805</v>
      </c>
      <c r="F120" s="13">
        <f t="shared" si="31"/>
        <v>-0.3085756719418718</v>
      </c>
      <c r="G120" s="17">
        <f>(SIN((RADIANS(45+$C$6))))*(SIN(RADIANS($A$6)))</f>
        <v>0.64092849279719399</v>
      </c>
      <c r="H120" s="18">
        <f>(SIN((RADIANS($C$6-45))))*(SIN(RADIANS($A$6)))</f>
        <v>4.8852618018403696E-2</v>
      </c>
      <c r="J120" s="20"/>
      <c r="L120" s="20"/>
    </row>
    <row r="121" spans="1:12">
      <c r="A121" s="2"/>
      <c r="L121" s="20"/>
    </row>
    <row r="122" spans="1:12">
      <c r="A122" s="2"/>
      <c r="E122" s="12" t="s">
        <v>29</v>
      </c>
      <c r="F122" s="13" t="s">
        <v>30</v>
      </c>
      <c r="G122" s="17" t="s">
        <v>31</v>
      </c>
      <c r="H122" s="18" t="s">
        <v>11</v>
      </c>
      <c r="I122">
        <v>6</v>
      </c>
      <c r="J122" s="19" t="s">
        <v>32</v>
      </c>
      <c r="L122" s="20"/>
    </row>
    <row r="123" spans="1:12">
      <c r="A123" s="2"/>
      <c r="D123" t="s">
        <v>33</v>
      </c>
      <c r="E123" s="12">
        <f t="shared" ref="E123:F123" si="32">E118</f>
        <v>0.53341962591731973</v>
      </c>
      <c r="F123" s="13">
        <f t="shared" si="32"/>
        <v>0.94931137171021951</v>
      </c>
      <c r="G123" s="17">
        <f>COS((RADIANS(45+$C$7)))</f>
        <v>-6.2071975655520473E-2</v>
      </c>
      <c r="H123" s="18">
        <f>COS((RADIANS($C$7-45)))</f>
        <v>0.99807167570181077</v>
      </c>
      <c r="J123" s="19">
        <f>((SUMPRODUCT(G123:G125,E123:E125))*(SUMPRODUCT(G123:G125,F123:F125)))-((SUMPRODUCT(H123:H125,E123:E125))*(SUMPRODUCT(H123:H125,F123:F125)))</f>
        <v>-0.17355121200709928</v>
      </c>
      <c r="L123" s="20"/>
    </row>
    <row r="124" spans="1:12">
      <c r="A124" s="2"/>
      <c r="D124" t="s">
        <v>34</v>
      </c>
      <c r="E124" s="12">
        <f t="shared" ref="E124:F124" si="33">E119</f>
        <v>-0.73080159286709478</v>
      </c>
      <c r="F124" s="13">
        <f t="shared" si="33"/>
        <v>-5.9908048101101466E-2</v>
      </c>
      <c r="G124" s="17">
        <f>(SIN((RADIANS(45+$C$7))))*(COS(RADIANS($A$7)))</f>
        <v>0.64154810672020579</v>
      </c>
      <c r="H124" s="18">
        <f>(SIN((RADIANS($C$7-45))))*(COS(RADIANS($A$7)))</f>
        <v>3.9899096860133154E-2</v>
      </c>
      <c r="J124" s="20"/>
      <c r="L124" s="20"/>
    </row>
    <row r="125" spans="1:12">
      <c r="A125" s="2"/>
      <c r="D125" t="s">
        <v>35</v>
      </c>
      <c r="E125" s="12">
        <f t="shared" ref="E125:F125" si="34">E120</f>
        <v>-0.42590202458915805</v>
      </c>
      <c r="F125" s="13">
        <f t="shared" si="34"/>
        <v>-0.3085756719418718</v>
      </c>
      <c r="G125" s="17">
        <f>(SIN((RADIANS(45+$C$7))))*(SIN(RADIANS($A$7)))</f>
        <v>0.76456726100581884</v>
      </c>
      <c r="H125" s="18">
        <f>(SIN((RADIANS($C$7-45))))*(SIN(RADIANS($A$7)))</f>
        <v>4.754989202432805E-2</v>
      </c>
      <c r="J125" s="20"/>
      <c r="L125" s="20"/>
    </row>
    <row r="126" spans="1:12">
      <c r="A126" s="2"/>
      <c r="J126" s="20"/>
      <c r="L126" s="20"/>
    </row>
    <row r="127" spans="1:12">
      <c r="A127" s="2"/>
      <c r="E127" s="12" t="s">
        <v>29</v>
      </c>
      <c r="F127" s="13" t="s">
        <v>30</v>
      </c>
      <c r="G127" s="17" t="s">
        <v>31</v>
      </c>
      <c r="H127" s="18" t="s">
        <v>11</v>
      </c>
      <c r="I127">
        <v>7</v>
      </c>
      <c r="J127" s="19" t="s">
        <v>32</v>
      </c>
      <c r="L127" s="20"/>
    </row>
    <row r="128" spans="1:12">
      <c r="A128" s="2"/>
      <c r="D128" t="s">
        <v>33</v>
      </c>
      <c r="E128" s="12">
        <f t="shared" ref="E128:F128" si="35">E123</f>
        <v>0.53341962591731973</v>
      </c>
      <c r="F128" s="13">
        <f t="shared" si="35"/>
        <v>0.94931137171021951</v>
      </c>
      <c r="G128" s="17">
        <f>COS((RADIANS(45+$C$8)))</f>
        <v>-0.12635046299859032</v>
      </c>
      <c r="H128" s="18">
        <f>COS((RADIANS($C$8-45)))</f>
        <v>0.99198566547104994</v>
      </c>
      <c r="J128" s="19">
        <f>((SUMPRODUCT(G128:G130,E128:E130))*(SUMPRODUCT(G128:(G130),F128:F130)))-((SUMPRODUCT(H128:H130,E128:E130))*(SUMPRODUCT(H128:H130,F128:F130)))</f>
        <v>-6.4505973545419537E-2</v>
      </c>
      <c r="L128" s="20"/>
    </row>
    <row r="129" spans="1:12">
      <c r="A129" s="2"/>
      <c r="D129" t="s">
        <v>34</v>
      </c>
      <c r="E129" s="12">
        <f t="shared" ref="E129:F129" si="36">E124</f>
        <v>-0.73080159286709478</v>
      </c>
      <c r="F129" s="13">
        <f t="shared" si="36"/>
        <v>-5.9908048101101466E-2</v>
      </c>
      <c r="G129" s="17">
        <f>(SIN((RADIANS(45+$C$8))))*(COS(RADIANS($A$8)))</f>
        <v>0.49599283273552508</v>
      </c>
      <c r="H129" s="18">
        <f>(SIN((RADIANS($C$8-45))))*(COS(RADIANS($A$8)))</f>
        <v>6.3175231499295187E-2</v>
      </c>
      <c r="J129" s="20"/>
      <c r="L129" s="20"/>
    </row>
    <row r="130" spans="1:12">
      <c r="A130" s="2"/>
      <c r="D130" t="s">
        <v>35</v>
      </c>
      <c r="E130" s="12">
        <f t="shared" ref="E130:F130" si="37">E125</f>
        <v>-0.42590202458915805</v>
      </c>
      <c r="F130" s="13">
        <f t="shared" si="37"/>
        <v>-0.3085756719418718</v>
      </c>
      <c r="G130" s="17">
        <f>(SIN((RADIANS(45+$C$8))))*(SIN(RADIANS($A$8)))</f>
        <v>0.85908478648794107</v>
      </c>
      <c r="H130" s="18">
        <f>(SIN((RADIANS($C$8-45))))*(SIN(RADIANS($A$8)))</f>
        <v>0.10942271073670497</v>
      </c>
      <c r="J130" s="20"/>
      <c r="L130" s="20"/>
    </row>
    <row r="131" spans="1:12">
      <c r="A131" s="2"/>
      <c r="L131" s="20"/>
    </row>
    <row r="132" spans="1:12">
      <c r="A132" s="2"/>
      <c r="E132" s="12" t="s">
        <v>29</v>
      </c>
      <c r="F132" s="13" t="s">
        <v>30</v>
      </c>
      <c r="G132" s="17" t="s">
        <v>31</v>
      </c>
      <c r="H132" s="18" t="s">
        <v>11</v>
      </c>
      <c r="I132">
        <v>8</v>
      </c>
      <c r="J132" s="19" t="s">
        <v>32</v>
      </c>
      <c r="L132" s="20"/>
    </row>
    <row r="133" spans="1:12">
      <c r="A133" s="2"/>
      <c r="D133" t="s">
        <v>33</v>
      </c>
      <c r="E133" s="12">
        <f t="shared" ref="E133:F133" si="38">E128</f>
        <v>0.53341962591731973</v>
      </c>
      <c r="F133" s="13">
        <f t="shared" si="38"/>
        <v>0.94931137171021951</v>
      </c>
      <c r="G133" s="17">
        <f>COS((RADIANS(45+$C$9)))</f>
        <v>-0.24968292296171704</v>
      </c>
      <c r="H133" s="18">
        <f>COS((RADIANS($C$9-45)))</f>
        <v>0.96832765011709399</v>
      </c>
      <c r="J133" s="19">
        <f>((SUMPRODUCT(G133:G135,E133:E135))*(SUMPRODUCT(G133:G135,F133:F135)))-((SUMPRODUCT(H133:H135,E133:E135))*(SUMPRODUCT(H133:H135,F133:F135)))</f>
        <v>0.11196590105539961</v>
      </c>
      <c r="L133" s="20"/>
    </row>
    <row r="134" spans="1:12">
      <c r="A134" s="2"/>
      <c r="D134" t="s">
        <v>34</v>
      </c>
      <c r="E134" s="12">
        <f t="shared" ref="E134:F134" si="39">E129</f>
        <v>-0.73080159286709478</v>
      </c>
      <c r="F134" s="13">
        <f t="shared" si="39"/>
        <v>-5.9908048101101466E-2</v>
      </c>
      <c r="G134" s="17">
        <f>(SIN((RADIANS(45+$C$9))))*(COS(RADIANS($A$9)))</f>
        <v>0.33118756167925656</v>
      </c>
      <c r="H134" s="18">
        <f>(SIN((RADIANS($C$9-45))))*(COS(RADIANS($A$9)))</f>
        <v>8.539658909733841E-2</v>
      </c>
      <c r="J134" s="20"/>
      <c r="L134" s="20"/>
    </row>
    <row r="135" spans="1:12">
      <c r="A135" s="2"/>
      <c r="D135" t="s">
        <v>35</v>
      </c>
      <c r="E135" s="12">
        <f t="shared" ref="E135:F135" si="40">E130</f>
        <v>-0.42590202458915805</v>
      </c>
      <c r="F135" s="13">
        <f t="shared" si="40"/>
        <v>-0.3085756719418718</v>
      </c>
      <c r="G135" s="17">
        <f>(SIN((RADIANS(45+$C$9))))*(SIN(RADIANS($A$9)))</f>
        <v>0.90993034731799216</v>
      </c>
      <c r="H135" s="18">
        <f>(SIN((RADIANS($C$9-45))))*(SIN(RADIANS($A$9)))</f>
        <v>0.23462520024338199</v>
      </c>
      <c r="J135" s="20"/>
      <c r="L135" s="20"/>
    </row>
    <row r="136" spans="1:12">
      <c r="A136" s="2"/>
      <c r="J136" s="20"/>
      <c r="L136" s="20"/>
    </row>
    <row r="137" spans="1:12">
      <c r="E137" s="12" t="s">
        <v>29</v>
      </c>
      <c r="F137" s="13" t="s">
        <v>30</v>
      </c>
      <c r="G137" s="17" t="s">
        <v>31</v>
      </c>
      <c r="H137" s="18" t="s">
        <v>11</v>
      </c>
      <c r="I137">
        <v>9</v>
      </c>
      <c r="J137" s="19" t="s">
        <v>32</v>
      </c>
      <c r="L137" s="20"/>
    </row>
    <row r="138" spans="1:12">
      <c r="D138" t="s">
        <v>33</v>
      </c>
      <c r="E138" s="12">
        <f t="shared" ref="E138:F138" si="41">E133</f>
        <v>0.53341962591731973</v>
      </c>
      <c r="F138" s="13">
        <f t="shared" si="41"/>
        <v>0.94931137171021951</v>
      </c>
      <c r="G138" s="17">
        <f>COS((RADIANS(45+$C$10)))</f>
        <v>-0.40607883220739371</v>
      </c>
      <c r="H138" s="18">
        <f>COS((RADIANS($C$10-45)))</f>
        <v>0.91383805022174436</v>
      </c>
      <c r="J138" s="19">
        <f>((SUMPRODUCT(G138:G140,E138:E140))*(SUMPRODUCT(G138:(G140),F138:F140)))-((SUMPRODUCT(H138:H140,E138:E140))*(SUMPRODUCT(H138:H140,F138:F140)))</f>
        <v>0.28505272411805377</v>
      </c>
      <c r="L138" s="20"/>
    </row>
    <row r="139" spans="1:12">
      <c r="D139" t="s">
        <v>34</v>
      </c>
      <c r="E139" s="12">
        <f t="shared" ref="E139:F139" si="42">E134</f>
        <v>-0.73080159286709478</v>
      </c>
      <c r="F139" s="13">
        <f t="shared" si="42"/>
        <v>-5.9908048101101466E-2</v>
      </c>
      <c r="G139" s="17">
        <f>(SIN((RADIANS(45+$C$10))))*(COS(RADIANS($A$10)))</f>
        <v>0.15868631210370673</v>
      </c>
      <c r="H139" s="18">
        <f>(SIN((RADIANS($C$10-45))))*(COS(RADIANS($A$10)))</f>
        <v>7.0514849201929117E-2</v>
      </c>
      <c r="J139" s="20"/>
      <c r="L139" s="20"/>
    </row>
    <row r="140" spans="1:12">
      <c r="D140" t="s">
        <v>35</v>
      </c>
      <c r="E140" s="12">
        <f t="shared" ref="E140:F140" si="43">E135</f>
        <v>-0.42590202458915805</v>
      </c>
      <c r="F140" s="13">
        <f t="shared" si="43"/>
        <v>-0.3085756719418718</v>
      </c>
      <c r="G140" s="17">
        <f>(SIN((RADIANS(45+$C$10))))*(SIN(RADIANS($A$10)))</f>
        <v>0.89995479685593338</v>
      </c>
      <c r="H140" s="18">
        <f>(SIN((RADIANS($C$10-45))))*(SIN(RADIANS($A$10)))</f>
        <v>0.39990958229198481</v>
      </c>
      <c r="J140" s="20"/>
      <c r="L140" s="20"/>
    </row>
    <row r="141" spans="1:12">
      <c r="L141" s="20"/>
    </row>
    <row r="142" spans="1:12">
      <c r="E142" s="12" t="s">
        <v>29</v>
      </c>
      <c r="F142" s="13" t="s">
        <v>30</v>
      </c>
      <c r="G142" s="17" t="s">
        <v>31</v>
      </c>
      <c r="H142" s="18" t="s">
        <v>11</v>
      </c>
      <c r="I142">
        <v>10</v>
      </c>
      <c r="J142" s="19" t="s">
        <v>32</v>
      </c>
      <c r="L142" s="20"/>
    </row>
    <row r="143" spans="1:12">
      <c r="D143" t="s">
        <v>33</v>
      </c>
      <c r="E143" s="12">
        <f t="shared" ref="E143:F143" si="44">E138</f>
        <v>0.53341962591731973</v>
      </c>
      <c r="F143" s="13">
        <f t="shared" si="44"/>
        <v>0.94931137171021951</v>
      </c>
      <c r="G143" s="17">
        <f>COS((RADIANS(45+$C$11)))</f>
        <v>-0.53521878369665565</v>
      </c>
      <c r="H143" s="18">
        <f>COS((RADIANS($C$11-45)))</f>
        <v>0.84471347424927035</v>
      </c>
      <c r="J143" s="19">
        <f>((SUMPRODUCT(G143:G145,E143:E145))*(SUMPRODUCT(G143:G145,F143:F145)))-((SUMPRODUCT(H143:H145,E143:E145))*(SUMPRODUCT(H143:H145,F143:F145)))</f>
        <v>0.35428157789044779</v>
      </c>
      <c r="L143" s="20"/>
    </row>
    <row r="144" spans="1:12">
      <c r="D144" t="s">
        <v>34</v>
      </c>
      <c r="E144" s="12">
        <f t="shared" ref="E144:F144" si="45">E139</f>
        <v>-0.73080159286709478</v>
      </c>
      <c r="F144" s="13">
        <f t="shared" si="45"/>
        <v>-5.9908048101101466E-2</v>
      </c>
      <c r="G144" s="17">
        <f>(SIN((RADIANS(45+$C$11))))*(COS(RADIANS($A$11)))</f>
        <v>5.1744970390849291E-17</v>
      </c>
      <c r="H144" s="18">
        <f>(SIN((RADIANS($C$11-45))))*(COS(RADIANS($A$11)))</f>
        <v>3.278612329420142E-17</v>
      </c>
      <c r="J144" s="20"/>
      <c r="L144" s="20"/>
    </row>
    <row r="145" spans="4:12">
      <c r="D145" t="s">
        <v>35</v>
      </c>
      <c r="E145" s="12">
        <f t="shared" ref="E145:F145" si="46">E140</f>
        <v>-0.42590202458915805</v>
      </c>
      <c r="F145" s="13">
        <f t="shared" si="46"/>
        <v>-0.3085756719418718</v>
      </c>
      <c r="G145" s="17">
        <f>(SIN((RADIANS(45+$C$11))))*(SIN(RADIANS($A$11)))</f>
        <v>0.84471347424927024</v>
      </c>
      <c r="H145" s="18">
        <f>(SIN((RADIANS($C$11-45))))*(SIN(RADIANS($A$11)))</f>
        <v>0.53521878369665554</v>
      </c>
      <c r="J145" s="20"/>
      <c r="L145" s="20"/>
    </row>
    <row r="146" spans="4:12">
      <c r="J146" s="20"/>
      <c r="L146" s="20"/>
    </row>
    <row r="147" spans="4:12">
      <c r="E147" s="12" t="s">
        <v>29</v>
      </c>
      <c r="F147" s="13" t="s">
        <v>30</v>
      </c>
      <c r="G147" s="17" t="s">
        <v>31</v>
      </c>
      <c r="H147" s="18" t="s">
        <v>11</v>
      </c>
      <c r="I147">
        <v>11</v>
      </c>
      <c r="J147" s="19" t="s">
        <v>32</v>
      </c>
      <c r="L147" s="20"/>
    </row>
    <row r="148" spans="4:12">
      <c r="D148" t="s">
        <v>33</v>
      </c>
      <c r="E148" s="12">
        <f t="shared" ref="E148:F148" si="47">E143</f>
        <v>0.53341962591731973</v>
      </c>
      <c r="F148" s="13">
        <f t="shared" si="47"/>
        <v>0.94931137171021951</v>
      </c>
      <c r="G148" s="17">
        <f>COS((RADIANS(45+$C$12)))</f>
        <v>-0.6137169411897504</v>
      </c>
      <c r="H148" s="18">
        <f>COS((RADIANS($C$12-45)))</f>
        <v>0.78952613389089055</v>
      </c>
      <c r="J148" s="19">
        <f>((SUMPRODUCT(G148:G150,E148:E150))*(SUMPRODUCT(G148:(G150),F148:F150)))-((SUMPRODUCT(H148:H150,E148:E150))*(SUMPRODUCT(H148:H150,F148:F150)))</f>
        <v>0.31708401658610702</v>
      </c>
      <c r="L148" s="20"/>
    </row>
    <row r="149" spans="4:12">
      <c r="D149" t="s">
        <v>34</v>
      </c>
      <c r="E149" s="12">
        <f t="shared" ref="E149:F149" si="48">E144</f>
        <v>-0.73080159286709478</v>
      </c>
      <c r="F149" s="13">
        <f t="shared" si="48"/>
        <v>-5.9908048101101466E-2</v>
      </c>
      <c r="G149" s="17">
        <f>(SIN((RADIANS(45+$C$12))))*(COS(RADIANS($A$12)))</f>
        <v>-0.13709977437056997</v>
      </c>
      <c r="H149" s="18">
        <f>(SIN((RADIANS($C$12-45))))*(COS(RADIANS($A$12)))</f>
        <v>-0.10657082844092282</v>
      </c>
      <c r="J149" s="20"/>
      <c r="L149" s="20"/>
    </row>
    <row r="150" spans="4:12">
      <c r="D150" t="s">
        <v>35</v>
      </c>
      <c r="E150" s="12">
        <f t="shared" ref="E150:F150" si="49">E145</f>
        <v>-0.42590202458915805</v>
      </c>
      <c r="F150" s="13">
        <f t="shared" si="49"/>
        <v>-0.3085756719418718</v>
      </c>
      <c r="G150" s="17">
        <f>(SIN((RADIANS(45+$C$12))))*(SIN(RADIANS($A$12)))</f>
        <v>0.77753145786150357</v>
      </c>
      <c r="H150" s="18">
        <f>(SIN((RADIANS($C$12-45))))*(SIN(RADIANS($A$12)))</f>
        <v>0.60439320183860357</v>
      </c>
      <c r="J150" s="20"/>
      <c r="L150" s="20"/>
    </row>
    <row r="151" spans="4:12">
      <c r="L151" s="20"/>
    </row>
    <row r="152" spans="4:12">
      <c r="E152" s="12" t="s">
        <v>29</v>
      </c>
      <c r="F152" s="13" t="s">
        <v>30</v>
      </c>
      <c r="G152" s="17" t="s">
        <v>31</v>
      </c>
      <c r="H152" s="18" t="s">
        <v>11</v>
      </c>
      <c r="I152">
        <v>12</v>
      </c>
      <c r="J152" s="19" t="s">
        <v>32</v>
      </c>
      <c r="L152" s="20"/>
    </row>
    <row r="153" spans="4:12">
      <c r="D153" t="s">
        <v>33</v>
      </c>
      <c r="E153" s="12">
        <f t="shared" ref="E153:F153" si="50">E148</f>
        <v>0.53341962591731973</v>
      </c>
      <c r="F153" s="13">
        <f t="shared" si="50"/>
        <v>0.94931137171021951</v>
      </c>
      <c r="G153" s="17">
        <f>COS((RADIANS(45+$C$13)))</f>
        <v>-0.67505923099629039</v>
      </c>
      <c r="H153" s="18">
        <f>COS((RADIANS($C$13-45)))</f>
        <v>0.73776353572584286</v>
      </c>
      <c r="J153" s="19">
        <f>((SUMPRODUCT(G153:G155,E153:E155))*(SUMPRODUCT(G153:(G155),F153:F155)))-((SUMPRODUCT(H153:H155,E153:E155))*(SUMPRODUCT(H153:H155,F153:F155)))</f>
        <v>0.24399623392123851</v>
      </c>
      <c r="L153" s="20"/>
    </row>
    <row r="154" spans="4:12">
      <c r="D154" t="s">
        <v>34</v>
      </c>
      <c r="E154" s="12">
        <f t="shared" ref="E154:F154" si="51">E149</f>
        <v>-0.73080159286709478</v>
      </c>
      <c r="F154" s="13">
        <f t="shared" si="51"/>
        <v>-5.9908048101101466E-2</v>
      </c>
      <c r="G154" s="17">
        <f>(SIN((RADIANS(45+$C$13))))*(COS(RADIANS($A$13)))</f>
        <v>-0.25232999022940494</v>
      </c>
      <c r="H154" s="18">
        <f>(SIN((RADIANS($C$13-45))))*(COS(RADIANS($A$13)))</f>
        <v>-0.23088385493866695</v>
      </c>
      <c r="J154" s="20"/>
      <c r="L154" s="20"/>
    </row>
    <row r="155" spans="4:12">
      <c r="D155" t="s">
        <v>35</v>
      </c>
      <c r="E155" s="12">
        <f t="shared" ref="E155:F155" si="52">E150</f>
        <v>-0.42590202458915805</v>
      </c>
      <c r="F155" s="13">
        <f t="shared" si="52"/>
        <v>-0.3085756719418718</v>
      </c>
      <c r="G155" s="17">
        <f>(SIN((RADIANS(45+$C$13))))*(SIN(RADIANS($A$13)))</f>
        <v>0.69327095040649556</v>
      </c>
      <c r="H155" s="18">
        <f>(SIN((RADIANS($C$13-45))))*(SIN(RADIANS($A$13)))</f>
        <v>0.63434817796062404</v>
      </c>
      <c r="J155" s="20"/>
      <c r="L155" s="20"/>
    </row>
    <row r="156" spans="4:12">
      <c r="L156" s="20"/>
    </row>
    <row r="157" spans="4:12">
      <c r="E157" s="12" t="s">
        <v>29</v>
      </c>
      <c r="F157" s="13" t="s">
        <v>30</v>
      </c>
      <c r="G157" s="17" t="s">
        <v>31</v>
      </c>
      <c r="H157" s="18" t="s">
        <v>11</v>
      </c>
      <c r="I157">
        <v>13</v>
      </c>
      <c r="J157" s="19" t="s">
        <v>32</v>
      </c>
      <c r="L157" s="20"/>
    </row>
    <row r="158" spans="4:12">
      <c r="D158" t="s">
        <v>33</v>
      </c>
      <c r="E158" s="12">
        <f t="shared" ref="E158:F158" si="53">E153</f>
        <v>0.53341962591731973</v>
      </c>
      <c r="F158" s="13">
        <f t="shared" si="53"/>
        <v>0.94931137171021951</v>
      </c>
      <c r="G158" s="17">
        <f>COS((RADIANS(45+$C$14)))</f>
        <v>-0.71396877306751372</v>
      </c>
      <c r="H158" s="18">
        <f>COS((RADIANS($C$14-45)))</f>
        <v>0.70017754254508147</v>
      </c>
      <c r="J158" s="19">
        <f>((SUMPRODUCT(G158:G160,E158:E160))*(SUMPRODUCT(G158:G160,F158:F160)))-((SUMPRODUCT(H158:H160,E158:E160))*(SUMPRODUCT(H158:H160,F158:F160)))</f>
        <v>0.13967198509358547</v>
      </c>
      <c r="L158" s="20"/>
    </row>
    <row r="159" spans="4:12">
      <c r="D159" t="s">
        <v>34</v>
      </c>
      <c r="E159" s="12">
        <f t="shared" ref="E159:F159" si="54">E154</f>
        <v>-0.73080159286709478</v>
      </c>
      <c r="F159" s="13">
        <f t="shared" si="54"/>
        <v>-5.9908048101101466E-2</v>
      </c>
      <c r="G159" s="17">
        <f>(SIN((RADIANS(45+$C$14))))*(COS(RADIANS($A$14)))</f>
        <v>-0.35008877127254046</v>
      </c>
      <c r="H159" s="18">
        <f>(SIN((RADIANS($C$14-45))))*(COS(RADIANS($A$14)))</f>
        <v>-0.35698438653375664</v>
      </c>
      <c r="J159" s="20"/>
      <c r="L159" s="20"/>
    </row>
    <row r="160" spans="4:12">
      <c r="D160" t="s">
        <v>35</v>
      </c>
      <c r="E160" s="12">
        <f t="shared" ref="E160:F160" si="55">E155</f>
        <v>-0.42590202458915805</v>
      </c>
      <c r="F160" s="13">
        <f t="shared" si="55"/>
        <v>-0.3085756719418718</v>
      </c>
      <c r="G160" s="17">
        <f>(SIN((RADIANS(45+$C$14))))*(SIN(RADIANS($A$14)))</f>
        <v>0.60637153900340002</v>
      </c>
      <c r="H160" s="18">
        <f>(SIN((RADIANS($C$14-45))))*(SIN(RADIANS($A$14)))</f>
        <v>0.61831509498527371</v>
      </c>
      <c r="J160" s="20"/>
      <c r="L160" s="20"/>
    </row>
    <row r="161" spans="1:19">
      <c r="J161" s="20"/>
      <c r="L161" s="20"/>
    </row>
    <row r="162" spans="1:19">
      <c r="E162" s="12" t="s">
        <v>29</v>
      </c>
      <c r="F162" s="13" t="s">
        <v>30</v>
      </c>
      <c r="G162" s="17" t="s">
        <v>31</v>
      </c>
      <c r="H162" s="18" t="s">
        <v>11</v>
      </c>
      <c r="I162">
        <v>14</v>
      </c>
      <c r="J162" s="19" t="s">
        <v>32</v>
      </c>
      <c r="L162" s="20"/>
    </row>
    <row r="163" spans="1:19">
      <c r="D163" t="s">
        <v>33</v>
      </c>
      <c r="E163" s="12">
        <f t="shared" ref="E163:F163" si="56">E158</f>
        <v>0.53341962591731973</v>
      </c>
      <c r="F163" s="13">
        <f t="shared" si="56"/>
        <v>0.94931137171021951</v>
      </c>
      <c r="G163" s="17">
        <f>COS((RADIANS(45+$C$15)))</f>
        <v>-0.74731990417935112</v>
      </c>
      <c r="H163" s="18">
        <f>COS((RADIANS($C$15-45)))</f>
        <v>0.66446441651706645</v>
      </c>
      <c r="J163" s="19">
        <f>((SUMPRODUCT(G163:G165,E163:E165))*(SUMPRODUCT(G163:G165,F163:F165)))-((SUMPRODUCT(H163:H165,E163:E165))*(SUMPRODUCT(H163:H165,F163:F165)))</f>
        <v>3.2098425977172051E-2</v>
      </c>
      <c r="L163" s="20"/>
    </row>
    <row r="164" spans="1:19">
      <c r="D164" t="s">
        <v>34</v>
      </c>
      <c r="E164" s="12">
        <f t="shared" ref="E164:F164" si="57">E159</f>
        <v>-0.73080159286709478</v>
      </c>
      <c r="F164" s="13">
        <f t="shared" si="57"/>
        <v>-5.9908048101101466E-2</v>
      </c>
      <c r="G164" s="17">
        <f>(SIN((RADIANS(45+$C$15))))*(COS(RADIANS($A$15)))</f>
        <v>-0.42710949401476617</v>
      </c>
      <c r="H164" s="18">
        <f>(SIN((RADIANS($C$15-45))))*(COS(RADIANS($A$15)))</f>
        <v>-0.48036797487861865</v>
      </c>
      <c r="J164" s="20"/>
      <c r="L164" s="20"/>
    </row>
    <row r="165" spans="1:19">
      <c r="D165" t="s">
        <v>35</v>
      </c>
      <c r="E165" s="12">
        <f t="shared" ref="E165:F165" si="58">E160</f>
        <v>-0.42590202458915805</v>
      </c>
      <c r="F165" s="13">
        <f t="shared" si="58"/>
        <v>-0.3085756719418718</v>
      </c>
      <c r="G165" s="17">
        <f>(SIN((RADIANS(45+$C$15))))*(SIN(RADIANS($A$15)))</f>
        <v>0.50900927392319273</v>
      </c>
      <c r="H165" s="18">
        <f>(SIN((RADIANS($C$15-45))))*(SIN(RADIANS($A$15)))</f>
        <v>0.57248025982879891</v>
      </c>
      <c r="J165" s="20"/>
      <c r="L165" s="20"/>
    </row>
    <row r="166" spans="1:19">
      <c r="A166" s="3" t="s">
        <v>28</v>
      </c>
      <c r="J166" s="20"/>
      <c r="L166" s="20"/>
    </row>
    <row r="167" spans="1:19">
      <c r="A167" s="3">
        <f>DEGREES(ACOS(((C185*C188+C186*C189+C187*C190)/(((SQRT((C185^2)+(C186^2)+(C187^2)))*(SQRT((C188^2)+(C189^2)+(C190^2))))))))</f>
        <v>87.126511614489445</v>
      </c>
      <c r="E167" s="12" t="s">
        <v>29</v>
      </c>
      <c r="F167" s="13" t="s">
        <v>30</v>
      </c>
      <c r="G167" s="17" t="s">
        <v>31</v>
      </c>
      <c r="H167" s="18" t="s">
        <v>11</v>
      </c>
      <c r="I167">
        <v>15</v>
      </c>
      <c r="J167" s="19" t="s">
        <v>32</v>
      </c>
      <c r="L167" s="20"/>
    </row>
    <row r="168" spans="1:19">
      <c r="D168" t="s">
        <v>33</v>
      </c>
      <c r="E168" s="12">
        <f t="shared" ref="E168:F168" si="59">E163</f>
        <v>0.53341962591731973</v>
      </c>
      <c r="F168" s="13">
        <f t="shared" si="59"/>
        <v>0.94931137171021951</v>
      </c>
      <c r="G168" s="17">
        <f>COS((RADIANS(45+$C$16)))</f>
        <v>-0.78215977570361728</v>
      </c>
      <c r="H168" s="18">
        <f>COS((RADIANS($C$16-45)))</f>
        <v>0.62307791268128498</v>
      </c>
      <c r="J168" s="19">
        <f>((SUMPRODUCT(G168:G170,E168:E170))*(SUMPRODUCT(G168:(G170),F168:F170)))-((SUMPRODUCT(H168:H170,E168:E170))*(SUMPRODUCT(H168:H170,F168:F170)))</f>
        <v>-6.2474452801409369E-2</v>
      </c>
    </row>
    <row r="169" spans="1:19">
      <c r="D169" t="s">
        <v>34</v>
      </c>
      <c r="E169" s="12">
        <f t="shared" ref="E169:F169" si="60">E164</f>
        <v>-0.73080159286709478</v>
      </c>
      <c r="F169" s="13">
        <f t="shared" si="60"/>
        <v>-5.9908048101101466E-2</v>
      </c>
      <c r="G169" s="17">
        <f>(SIN((RADIANS(45+$C$16))))*(COS(RADIANS($A$16)))</f>
        <v>-0.47730537263967016</v>
      </c>
      <c r="H169" s="18">
        <f>(SIN((RADIANS($C$16-45))))*(COS(RADIANS($A$16)))</f>
        <v>-0.5991691498089422</v>
      </c>
      <c r="J169" s="20"/>
      <c r="L169" s="20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20"/>
    </row>
    <row r="170" spans="1:19">
      <c r="D170" t="s">
        <v>35</v>
      </c>
      <c r="E170" s="12">
        <f t="shared" ref="E170:F170" si="61">E165</f>
        <v>-0.42590202458915805</v>
      </c>
      <c r="F170" s="13">
        <f t="shared" si="61"/>
        <v>-0.3085756719418718</v>
      </c>
      <c r="G170" s="17">
        <f>(SIN((RADIANS(45+$C$16))))*(SIN(RADIANS($A$16)))</f>
        <v>0.4005067621408816</v>
      </c>
      <c r="H170" s="18">
        <f>(SIN((RADIANS($C$16-45))))*(SIN(RADIANS($A$16)))</f>
        <v>0.502762612617488</v>
      </c>
      <c r="J170" s="20"/>
      <c r="L170" s="20"/>
      <c r="M170" s="21">
        <f>(G98^2)*F98+G98*G99*F99+G98*G100*F100-((H98^2)*F98+H98*H99*F99+H98*H100*F100)</f>
        <v>-0.58655241644255529</v>
      </c>
      <c r="N170" s="22">
        <f>G98*G99*F98+(G99^2)*F99+G99*G100*F100-(H98*H99*F98+(H99^2)*F99+H99*H100*F100)</f>
        <v>-0.74882395624807696</v>
      </c>
      <c r="O170" s="22">
        <f>G98*G100*F98+G99*G100*F99+(G100^2)*F100-(H98*H100*F98+H99*H100*F99+(H100^2)*F100)</f>
        <v>0</v>
      </c>
      <c r="P170" s="22">
        <f>(G98^2)*E98+G98*G99*E99+G98*G100*E100-((H98^2)*E98+H98*H99*E99+H98*H100*E100)</f>
        <v>0.19106756866847008</v>
      </c>
      <c r="Q170" s="22">
        <f>G98*G99*E98+(G99^2)*E99+G99*G100*E100-(H98*H99*E98+(H99^2)*E99+H99*H100*E100)</f>
        <v>-0.8843645456789726</v>
      </c>
      <c r="R170" s="50">
        <f>G98*G100*E98+G99*G100*E99+(G100^2)*E100-(H98*H100*E98+H99*H100*E99+(H100^2)*E100)</f>
        <v>0</v>
      </c>
      <c r="S170" s="20">
        <f>J98</f>
        <v>0.23436316944344643</v>
      </c>
    </row>
    <row r="171" spans="1:19">
      <c r="A171" s="9" t="s">
        <v>47</v>
      </c>
      <c r="B171" s="9" t="s">
        <v>46</v>
      </c>
      <c r="C171" s="9" t="s">
        <v>48</v>
      </c>
      <c r="L171" s="20"/>
      <c r="M171" s="21">
        <f>(G103^2)*F103+G103*G104*F104+G103*G105*F105-((H103^2)*F103+H103*H104*F104+H103*H105*F105)</f>
        <v>-0.68440024177234682</v>
      </c>
      <c r="N171" s="22">
        <f>G103*G104*F103+(G104^2)*F104+G104*G105*F105-(H103*H104*F103+(H104^2)*F104+H104*H105*F105)</f>
        <v>-0.65729037269343726</v>
      </c>
      <c r="O171" s="22">
        <f>G103*G105*F103+G104*G105*F104+(G105^2)*F105-(H103*H105*F103+H104*H105*F104+(H105^2)*F105)</f>
        <v>-0.11589802686577547</v>
      </c>
      <c r="P171" s="22">
        <f>(G103^2)*E103+G103*G104*E104+G103*G105*E105-((H103^2)*E103+H103*H104*E104+H103*H105*E105)</f>
        <v>6.0248525804917824E-2</v>
      </c>
      <c r="Q171" s="22">
        <f>G103*G104*E103+(G104^2)*E104+G104*G105*E105-(H103*H104*E103+(H104^2)*E104+H104*H105*E105)</f>
        <v>-0.93985789876897163</v>
      </c>
      <c r="R171" s="50">
        <f>G103*G105*E103+G104*G105*E104+(G105^2)*E105-(H103*H105*E103+H104*H105*E104+(H105^2)*E105)</f>
        <v>-0.16572230558493489</v>
      </c>
      <c r="S171" s="20">
        <f>J103</f>
        <v>0.16463753468466447</v>
      </c>
    </row>
    <row r="172" spans="1:19">
      <c r="A172" s="9">
        <f>C185+C188</f>
        <v>1.8219020562868502</v>
      </c>
      <c r="B172" s="9">
        <f>C186*C190-C187*C189</f>
        <v>1.3306188377395824</v>
      </c>
      <c r="C172" s="9">
        <f>A173*B174-A174*B173</f>
        <v>2.1342026087511075</v>
      </c>
      <c r="E172" s="12" t="s">
        <v>29</v>
      </c>
      <c r="F172" s="13" t="s">
        <v>30</v>
      </c>
      <c r="G172" s="17" t="s">
        <v>31</v>
      </c>
      <c r="H172" s="18" t="s">
        <v>11</v>
      </c>
      <c r="I172">
        <v>16</v>
      </c>
      <c r="J172" s="19" t="s">
        <v>32</v>
      </c>
      <c r="L172" s="20"/>
      <c r="M172" s="21">
        <f>(G108^2)*F108+G108*G109*F109+G108*G110*F110-((H108^2)*F108+H108*H109*F109+H108*H110*F110)</f>
        <v>-0.78113857971102318</v>
      </c>
      <c r="N172" s="22">
        <f>G108*G109*F108+(G109^2)*F109+G109*G110*F110-(H108*H109*F108+(H109^2)*F109+H109*H110*F110)</f>
        <v>-0.52924379619142825</v>
      </c>
      <c r="O172" s="22">
        <f>G108*G110*F108+G109*G110*F109+(G110^2)*F110-(H108*H110*F108+H109*H110*F109+(H110^2)*F110)</f>
        <v>-0.19262898848372839</v>
      </c>
      <c r="P172" s="22">
        <f>(G108^2)*E108+G108*G109*E109+G108*G110*E110-((H108^2)*E108+H108*H109*E109+H108*H110*E110)</f>
        <v>-0.11252195952873426</v>
      </c>
      <c r="Q172" s="22">
        <f>G108*G109*E108+(G109^2)*E109+G109*G110*E110-(H108*H109*E108+(H109^2)*E109+H109*H110*E110)</f>
        <v>-0.92298592453097072</v>
      </c>
      <c r="R172" s="50">
        <f>G108*G110*E108+G109*G110*E109+(G110^2)*E110-(H108*H110*E108+H109*H110*E109+(H110^2)*E110)</f>
        <v>-0.33593940317594473</v>
      </c>
      <c r="S172" s="20">
        <f>J108</f>
        <v>5.2138636482465084E-2</v>
      </c>
    </row>
    <row r="173" spans="1:19">
      <c r="A173" s="9">
        <f>C186+C189</f>
        <v>-1.1100400281749516</v>
      </c>
      <c r="B173" s="9">
        <f>C187*C188-C185*C190</f>
        <v>2.2172605649718999</v>
      </c>
      <c r="C173" s="9">
        <f>A174*B172-A172*B174</f>
        <v>-1.1831655713215874</v>
      </c>
      <c r="D173" t="s">
        <v>33</v>
      </c>
      <c r="E173" s="12">
        <f t="shared" ref="E173:F173" si="62">E168</f>
        <v>0.53341962591731973</v>
      </c>
      <c r="F173" s="13">
        <f t="shared" si="62"/>
        <v>0.94931137171021951</v>
      </c>
      <c r="G173" s="17">
        <f>COS((RADIANS(45+$C$17)))</f>
        <v>-0.81471053200902233</v>
      </c>
      <c r="H173" s="18">
        <f>COS((RADIANS($C$17-45)))</f>
        <v>0.57986787204808643</v>
      </c>
      <c r="J173" s="19">
        <f>((SUMPRODUCT(G173:G175,E173:E175))*(SUMPRODUCT(G173:G175,F173:F175)))-((SUMPRODUCT(H173:H175,E173:E175))*(SUMPRODUCT(H173:H175,F173:F175)))</f>
        <v>-0.14512905352749783</v>
      </c>
      <c r="L173" s="20"/>
      <c r="M173" s="21">
        <f>(G113^2)*F113+G113*G114*F114+G113*G115*F115-((H113^2)*F113+H113*H114*F114+H113*H115*F115)</f>
        <v>-0.8563698279511629</v>
      </c>
      <c r="N173" s="22">
        <f>G113*G114*F113+(G114^2)*F114+G114*G115*F115-(H113*H114*F113+(H114^2)*F114+H114*H115*F115)</f>
        <v>-0.39717321924249371</v>
      </c>
      <c r="O173" s="22">
        <f>G113*G115*F113+G114*G115*F114+(G115^2)*F115-(H113*H115*F113+H114*H115*F114+(H115^2)*F115)</f>
        <v>-0.22930806504456391</v>
      </c>
      <c r="P173" s="22">
        <f>(G113^2)*E113+G113*G114*E114+G113*G115*E115-((H113^2)*E113+H113*H114*E114+H113*H115*E115)</f>
        <v>-0.28099188302081535</v>
      </c>
      <c r="Q173" s="22">
        <f>G113*G114*E113+(G114^2)*E114+G114*G115*E115-(H113*H114*E113+(H114^2)*E114+H114*H115*E115)</f>
        <v>-0.83112802262114449</v>
      </c>
      <c r="R173" s="50">
        <f>G113*G115*E113+G114*G115*E114+(G115^2)*E115-(H113*H115*E113+H114*H115*E114+(H115^2)*E115)</f>
        <v>-0.47985198759135905</v>
      </c>
      <c r="S173" s="20">
        <f>J113</f>
        <v>-6.8886882848920583E-2</v>
      </c>
    </row>
    <row r="174" spans="1:19">
      <c r="A174" s="9">
        <f>C187+C190</f>
        <v>-0.9428999035576493</v>
      </c>
      <c r="B174" s="9">
        <f>C185*C189-C186*C188</f>
        <v>-3.9230869852974581E-2</v>
      </c>
      <c r="C174" s="9">
        <f>A172*B173-A173*B172</f>
        <v>5.5166717547806154</v>
      </c>
      <c r="D174" t="s">
        <v>34</v>
      </c>
      <c r="E174" s="12">
        <f t="shared" ref="E174:F174" si="63">E169</f>
        <v>-0.73080159286709478</v>
      </c>
      <c r="F174" s="13">
        <f t="shared" si="63"/>
        <v>-5.9908048101101466E-2</v>
      </c>
      <c r="G174" s="17">
        <f>(SIN((RADIANS(45+$C$17))))*(COS(RADIANS($A$17)))</f>
        <v>-0.50218030803206715</v>
      </c>
      <c r="H174" s="18">
        <f>(SIN((RADIANS($C$17-45))))*(COS(RADIANS($A$17)))</f>
        <v>-0.7055600174505483</v>
      </c>
      <c r="J174" s="20"/>
      <c r="L174" s="20"/>
      <c r="M174" s="21">
        <f>(G118^2)*F118+G118*G119*F119+G118*G120*F120-((H118^2)*F118+H118*H119*F119+H118*H120*F120)</f>
        <v>-0.90132677592623545</v>
      </c>
      <c r="N174" s="22">
        <f>G118*G119*F118+(G119^2)*F119+G119*G120*F120-(H118*H119*F118+(H119^2)*F119+H119*H120*F120)</f>
        <v>-0.29515655042759881</v>
      </c>
      <c r="O174" s="22">
        <f>G118*G120*F118+G119*G120*F119+(G120^2)*F120-(H118*H120*F118+H119*H120*F119+(H120^2)*F120)</f>
        <v>-0.24766575260335641</v>
      </c>
      <c r="P174" s="22">
        <f>(G118^2)*E118+G118*G119*E119+G118*G120*E120-((H118^2)*E118+H118*H119*E119+H118*H120*E120)</f>
        <v>-0.40091603525852643</v>
      </c>
      <c r="Q174" s="22">
        <f>G118*G119*E118+(G119^2)*E119+G119*G120*E120-(H118*H119*E118+(H119^2)*E119+H119*H120*E120)</f>
        <v>-0.69312286155078917</v>
      </c>
      <c r="R174" s="50">
        <f>G118*G120*E118+G119*G120*E119+(G120^2)*E120-(H118*H120*E118+H119*H120*E119+(H120^2)*E120)</f>
        <v>-0.58159913748780823</v>
      </c>
      <c r="S174" s="20">
        <f>J118</f>
        <v>-0.15960316899102323</v>
      </c>
    </row>
    <row r="175" spans="1:19">
      <c r="D175" t="s">
        <v>35</v>
      </c>
      <c r="E175" s="12">
        <f t="shared" ref="E175:F175" si="64">E170</f>
        <v>-0.42590202458915805</v>
      </c>
      <c r="F175" s="13">
        <f t="shared" si="64"/>
        <v>-0.3085756719418718</v>
      </c>
      <c r="G175" s="17">
        <f>(SIN((RADIANS(45+$C$17))))*(SIN(RADIANS($A$17)))</f>
        <v>0.2899339360240431</v>
      </c>
      <c r="H175" s="18">
        <f>(SIN((RADIANS($C$17-45))))*(SIN(RADIANS($A$17)))</f>
        <v>0.40735526600451105</v>
      </c>
      <c r="J175" s="20"/>
      <c r="L175" s="20"/>
      <c r="M175" s="21">
        <f>(G123^2)*F123+G123*G124*F124+G123*G125*F125-((H123^2)*F123+H123*H124*F124+H123*H125*F125)</f>
        <v>-0.90793588314430096</v>
      </c>
      <c r="N175" s="22">
        <f>G123*G124*F123+(G124^2)*F124+G124*G125*F125-(H123*H124*F123+(H124^2)*F124+H124*H125*F125)</f>
        <v>-0.25094207724070217</v>
      </c>
      <c r="O175" s="22">
        <f>G123*G125*F123+G124*G125*F124+(G125^2)*F125-(H123*H125*F123+H124*H125*F124+(H125^2)*F125)</f>
        <v>-0.29906112208466057</v>
      </c>
      <c r="P175" s="22">
        <f>(G123^2)*E123+G123*G124*E124+G123*G125*E125-((H123^2)*E123+H123*H124*E124+H123*H125*E125)</f>
        <v>-0.43067988783722405</v>
      </c>
      <c r="Q175" s="22">
        <f>G123*G124*E123+(G124^2)*E124+G124*G125*E125-(H123*H124*E123+(H124^2)*E124+H124*H125*E125)</f>
        <v>-0.55020644140073027</v>
      </c>
      <c r="R175" s="50">
        <f>G123*G125*E123+G124*G125*E124+(G125^2)*E125-(H123*H125*E123+H124*H125*E124+(H125^2)*E125)</f>
        <v>-0.65571050320779589</v>
      </c>
      <c r="S175" s="20">
        <f>J123</f>
        <v>-0.17355121200709928</v>
      </c>
    </row>
    <row r="176" spans="1:19">
      <c r="A176" s="10"/>
      <c r="B176" s="10" t="s">
        <v>25</v>
      </c>
      <c r="C176" s="10" t="s">
        <v>49</v>
      </c>
      <c r="J176" s="20"/>
      <c r="L176" s="20"/>
      <c r="M176" s="21">
        <f>(G128^2)*F128+G128*G129*F129+G128*G130*F130-((H128^2)*F128+H128*H129*F129+H128*H130*F130)</f>
        <v>-0.8445030159729513</v>
      </c>
      <c r="N176" s="22">
        <f>G128*G129*F128+(G129^2)*F129+G129*G130*F130-(H128*H129*F128+(H129^2)*F129+H129*H130*F130)</f>
        <v>-0.26283439584611468</v>
      </c>
      <c r="O176" s="22">
        <f>G128*G130*F128+G129*G130*F129+(G130^2)*F130-(H128*H130*F128+H129*H130*F129+(H130^2)*F130)</f>
        <v>-0.45524252758214073</v>
      </c>
      <c r="P176" s="22">
        <f>(G128^2)*E128+G128*G129*E129+G128*G130*E130-((H128^2)*E128+H128*H129*E129+H128*H130*E130)</f>
        <v>-0.33233131783370862</v>
      </c>
      <c r="Q176" s="22">
        <f>G128*G129*E128+(G129^2)*E129+G129*G130*E130-(H128*H129*E128+(H129^2)*E129+H129*H130*E130)</f>
        <v>-0.42225727841507849</v>
      </c>
      <c r="R176" s="50">
        <f>G128*G130*E128+G129*G130*E129+(G130^2)*E130-(H128*H130*E128+H129*H130*E129+(H130^2)*E130)</f>
        <v>-0.73137106008067276</v>
      </c>
      <c r="S176" s="20">
        <f>J128</f>
        <v>-6.4505973545419537E-2</v>
      </c>
    </row>
    <row r="177" spans="1:19">
      <c r="A177" s="10" t="s">
        <v>47</v>
      </c>
      <c r="B177" s="10">
        <f>DEGREES(ACOS(A174/(SQRT((A172^2)+(A173^2)+(A174^2)))))</f>
        <v>113.84373532355953</v>
      </c>
      <c r="C177" s="10">
        <f>DEGREES(ATAN(A173/A172))</f>
        <v>-31.352921917261089</v>
      </c>
      <c r="E177" s="12" t="s">
        <v>29</v>
      </c>
      <c r="F177" s="13" t="s">
        <v>30</v>
      </c>
      <c r="G177" s="17" t="s">
        <v>31</v>
      </c>
      <c r="H177" s="18" t="s">
        <v>11</v>
      </c>
      <c r="I177">
        <v>17</v>
      </c>
      <c r="J177" s="19" t="s">
        <v>32</v>
      </c>
      <c r="L177" s="24" t="s">
        <v>37</v>
      </c>
      <c r="M177" s="21">
        <f>(G133^2)*F133+G133*G134*F134+G133*G135*F135-((H133^2)*F133+H133*H134*F134+H133*H135*F135)</f>
        <v>-0.68082732124934187</v>
      </c>
      <c r="N177" s="22">
        <f>G133*G134*F133+(G134^2)*F134+G134*G135*F135-(H133*H134*F133+(H134^2)*F134+H134*H135*F135)</f>
        <v>-0.24994376991872447</v>
      </c>
      <c r="O177" s="22">
        <f>G133*G135*F133+G134*G135*F134+(G135^2)*F135-(H133*H135*F133+H134*H135*F134+(H135^2)*F135)</f>
        <v>-0.68671486398505666</v>
      </c>
      <c r="P177" s="22">
        <f>(G133^2)*E133+G133*G134*E134+G133*G135*E135-((H133^2)*E133+H133*H134*E134+H133*H135*E135)</f>
        <v>-0.15252365979860966</v>
      </c>
      <c r="Q177" s="22">
        <f>G133*G134*E133+(G134^2)*E134+G134*G135*E135-(H133*H134*E133+(H134^2)*E134+H134*H135*E135)</f>
        <v>-0.28286299700148892</v>
      </c>
      <c r="R177" s="50">
        <f>G133*G135*E133+G134*G135*E134+(G135^2)*E135-(H133*H135*E133+H134*H135*E134+(H135^2)*E135)</f>
        <v>-0.77715969706085131</v>
      </c>
      <c r="S177" s="20">
        <f>J133</f>
        <v>0.11196590105539961</v>
      </c>
    </row>
    <row r="178" spans="1:19">
      <c r="A178" s="10" t="s">
        <v>46</v>
      </c>
      <c r="B178" s="10">
        <f>DEGREES(ACOS(B174/(SQRT((B172^2)+(B173^2)+(B174^2)))))</f>
        <v>90.869177313461819</v>
      </c>
      <c r="C178" s="10">
        <f>DEGREES(ATAN(B173/B172))</f>
        <v>59.031256098282626</v>
      </c>
      <c r="D178" t="s">
        <v>33</v>
      </c>
      <c r="E178" s="12">
        <f t="shared" ref="E178:F178" si="65">E173</f>
        <v>0.53341962591731973</v>
      </c>
      <c r="F178" s="13">
        <f t="shared" si="65"/>
        <v>0.94931137171021951</v>
      </c>
      <c r="G178" s="17">
        <f>COS((RADIANS(45+$C$18)))</f>
        <v>-0.84487690812035343</v>
      </c>
      <c r="H178" s="18">
        <f>COS((RADIANS($C$18-45)))</f>
        <v>0.5349607556867999</v>
      </c>
      <c r="J178" s="19">
        <f>((SUMPRODUCT(G178:G180,E178:E180))*(SUMPRODUCT(G178:(G180),F178:F180)))-((SUMPRODUCT(H178:H180,E178:E180))*(SUMPRODUCT(H178:H180,F178:F180)))</f>
        <v>-0.21261790799273025</v>
      </c>
      <c r="L178" s="20"/>
      <c r="M178" s="21">
        <f>(G138^2)*F138+G138*G139*F139+G138*G140*F140-((H138^2)*F138+H138*H139*F139+H138*H140*F140)</f>
        <v>-0.40296804067300196</v>
      </c>
      <c r="N178" s="22">
        <f>G138*G139*F138+(G139^2)*F139+G139*G140*F140-(H138*H139*F138+(H139^2)*F139+H139*H140*F140)</f>
        <v>-0.15892247100170298</v>
      </c>
      <c r="O178" s="22">
        <f>G138*G140*F138+G139*G140*F139+(G140^2)*F140-(H138*H140*F138+H139*H140*F139+(H140^2)*F140)</f>
        <v>-0.90129412052068059</v>
      </c>
      <c r="P178" s="22">
        <f>(G138^2)*E138+G138*G139*E139+G138*G140*E140-((H138^2)*E138+H138*H139*E139+H138*H140*E140)</f>
        <v>4.7980654629745073E-2</v>
      </c>
      <c r="Q178" s="22">
        <f>G138*G139*E138+(G139^2)*E139+G139*G140*E140-(H138*H139*E138+(H139^2)*E139+H139*H140*E140)</f>
        <v>-0.13232802070150737</v>
      </c>
      <c r="R178" s="50">
        <f>G138*G140*E138+G139*G140*E139+(G140^2)*E140-(H138*H140*E138+H139*H140*E139+(H140^2)*E140)</f>
        <v>-0.75046949803045448</v>
      </c>
      <c r="S178" s="20">
        <f>J138</f>
        <v>0.28505272411805377</v>
      </c>
    </row>
    <row r="179" spans="1:19">
      <c r="A179" s="10" t="s">
        <v>48</v>
      </c>
      <c r="B179" s="10">
        <f>DEGREES(ACOS(C174/(SQRT((C172^2)+(C173^2)+(C174^2)))))</f>
        <v>23.861559486650918</v>
      </c>
      <c r="C179" s="10">
        <f>DEGREES(ATAN(C173/C172))</f>
        <v>-29.003239476311791</v>
      </c>
      <c r="D179" t="s">
        <v>34</v>
      </c>
      <c r="E179" s="12">
        <f t="shared" ref="E179:F179" si="66">E174</f>
        <v>-0.73080159286709478</v>
      </c>
      <c r="F179" s="13">
        <f t="shared" si="66"/>
        <v>-5.9908048101101466E-2</v>
      </c>
      <c r="G179" s="17">
        <f>(SIN((RADIANS(45+$C$18))))*(COS(RADIANS($A$18)))</f>
        <v>-0.5026986745289389</v>
      </c>
      <c r="H179" s="18">
        <f>(SIN((RADIANS($C$18-45))))*(COS(RADIANS($A$18)))</f>
        <v>-0.79392459603310983</v>
      </c>
      <c r="J179" s="20"/>
      <c r="L179" s="20"/>
      <c r="M179" s="21">
        <f>(G143^2)*F143+G143*G144*F144+G143*G145*F145-((H143^2)*F143+H143*H144*F144+H143*H145*F145)</f>
        <v>-0.12641537593044272</v>
      </c>
      <c r="N179" s="22">
        <f>G143*G144*F143+(G144^2)*F144+G144*G145*F145-(H143*H144*F143+(H144^2)*F144+H144*H145*F145)</f>
        <v>-6.0655062750740657E-17</v>
      </c>
      <c r="O179" s="22">
        <f>G143*G145*F143+G144*G145*F144+(G145^2)*F145-(H143*H145*F143+H144*H145*F144+(H145^2)*F145)</f>
        <v>-0.99016674277673111</v>
      </c>
      <c r="P179" s="22">
        <f>(G143^2)*E143+G143*G144*E144+G143*G145*E145-((H143^2)*E143+H143*H144*E144+H143*H145*E145)</f>
        <v>0.15729239844609352</v>
      </c>
      <c r="Q179" s="22">
        <f>G143*G144*E143+(G144^2)*E144+G144*G145*E145-(H143*H144*E143+(H144^2)*E144+H144*H145*E145)</f>
        <v>-4.0688401870814852E-17</v>
      </c>
      <c r="R179" s="50">
        <f>G143*G145*E143+G144*G145*E144+(G145^2)*E145-(H143*H145*E143+H144*H145*E144+(H145^2)*E145)</f>
        <v>-0.66421994343289059</v>
      </c>
      <c r="S179" s="20">
        <f>J143</f>
        <v>0.35428157789044779</v>
      </c>
    </row>
    <row r="180" spans="1:19">
      <c r="D180" t="s">
        <v>35</v>
      </c>
      <c r="E180" s="12">
        <f t="shared" ref="E180:F180" si="67">E175</f>
        <v>-0.42590202458915805</v>
      </c>
      <c r="F180" s="13">
        <f t="shared" si="67"/>
        <v>-0.3085756719418718</v>
      </c>
      <c r="G180" s="17">
        <f>(SIN((RADIANS(45+$C$18))))*(SIN(RADIANS($A$18)))</f>
        <v>0.18296735433360739</v>
      </c>
      <c r="H180" s="18">
        <f>(SIN((RADIANS($C$18-45))))*(SIN(RADIANS($A$18)))</f>
        <v>0.28896492120787121</v>
      </c>
      <c r="J180" s="20"/>
      <c r="L180" s="20"/>
      <c r="M180" s="21">
        <f>(G148^2)*F148+G148*G149*F149+G148*G150*F150-((H148^2)*F148+H148*H149*F149+H148*H150*F150)</f>
        <v>5.021551294157417E-2</v>
      </c>
      <c r="N180" s="22">
        <f>G148*G149*F148+(G149^2)*F149+G149*G150*F150-(H148*H149*F148+(H149^2)*F149+H149*H150*F150)</f>
        <v>0.17232373099265397</v>
      </c>
      <c r="O180" s="22">
        <f>G148*G150*F148+G149*G150*F149+(G150^2)*F150-(H148*H150*F148+H149*H150*F149+(H150^2)*F150)</f>
        <v>-0.97729644266733129</v>
      </c>
      <c r="P180" s="22">
        <f>(G148^2)*E148+G148*G149*E149+G148*G150*E150-((H148^2)*E148+H148*H149*E149+H148*H150*E150)</f>
        <v>0.15189126261111913</v>
      </c>
      <c r="Q180" s="22">
        <f>G148*G149*E148+(G149^2)*E149+G149*G150*E150-(H148*H149*E148+(H149^2)*E149+H149*H150*E150)</f>
        <v>0.1022961553689562</v>
      </c>
      <c r="R180" s="50">
        <f>G148*G150*E148+G149*G150*E149+(G150^2)*E150-(H148*H150*E148+H149*H150*E149+(H150^2)*E150)</f>
        <v>-0.58015032616074991</v>
      </c>
      <c r="S180" s="20">
        <f>J148</f>
        <v>0.31708401658610702</v>
      </c>
    </row>
    <row r="181" spans="1:19">
      <c r="M181" s="21">
        <f>(G153^2)*F153+G153*G154*F154+G153*G155*F155-((H153^2)*F153+H153*H154*F154+H153*H155*F155)</f>
        <v>0.18431742664832179</v>
      </c>
      <c r="N181" s="22">
        <f>G153*G154*F153+(G154^2)*F154+G154*G155*F155-(H153*H154*F153+(H154^2)*F154+H154*H155*F155)</f>
        <v>0.33157203836977578</v>
      </c>
      <c r="O181" s="22">
        <f>G153*G155*F153+G154*G155*F154+(G155^2)*F155-(H153*H155*F153+H154*H155*F154+(H155^2)*F155)</f>
        <v>-0.91098668834350061</v>
      </c>
      <c r="P181" s="22">
        <f>(G153^2)*E153+G153*G154*E154+G153*G155*E155-((H153^2)*E153+H153*H154*E154+H153*H155*E155)</f>
        <v>0.10242161383343704</v>
      </c>
      <c r="Q181" s="22">
        <f>G153*G154*E153+(G154^2)*E154+G154*G155*E155-(H153*H154*E153+(H154^2)*E154+H154*H155*E155)</f>
        <v>0.18627599514521326</v>
      </c>
      <c r="R181" s="50">
        <f>G153*G155*E153+G154*G155*E154+(G155^2)*E155-(H153*H155*E153+H154*H155*E154+(H155^2)*E155)</f>
        <v>-0.51178909044791232</v>
      </c>
      <c r="S181" s="20">
        <f>J153</f>
        <v>0.24399623392123851</v>
      </c>
    </row>
    <row r="182" spans="1:19">
      <c r="E182" s="12" t="s">
        <v>29</v>
      </c>
      <c r="F182" s="13" t="s">
        <v>30</v>
      </c>
      <c r="G182" s="17" t="s">
        <v>31</v>
      </c>
      <c r="H182" s="18" t="s">
        <v>11</v>
      </c>
      <c r="I182">
        <v>18</v>
      </c>
      <c r="J182" s="19" t="s">
        <v>32</v>
      </c>
      <c r="M182" s="21">
        <f>(G158^2)*F158+G158*G159*F159+G158*G160*F160-((H158^2)*F158+H158*H159*F159+H158*H160*F160)</f>
        <v>0.25574946333164389</v>
      </c>
      <c r="N182" s="22">
        <f>G158*G159*F158+(G159^2)*F159+G159*G160*F160-(H158*H159*F158+(H159^2)*F159+H159*H160*F160)</f>
        <v>0.4722515895846412</v>
      </c>
      <c r="O182" s="22">
        <f>G158*G160*F158+G159*G160*F159+(G160^2)*F160-(H158*H160*F158+H159*H160*F159+(H160^2)*F160)</f>
        <v>-0.81796374711576436</v>
      </c>
      <c r="P182" s="22">
        <f>(G158^2)*E158+G158*G159*E159+G158*G160*E160-((H158^2)*E158+H158*H159*E159+H158*H160*E160)</f>
        <v>1.3843707670665617E-2</v>
      </c>
      <c r="Q182" s="22">
        <f>G158*G159*E158+(G159^2)*E159+G159*G160*E160-(H158*H159*E158+(H159^2)*E159+H159*H160*E160)</f>
        <v>0.26662552895709707</v>
      </c>
      <c r="R182" s="50">
        <f>G158*G160*E158+G159*G160*E159+(G160^2)*E160-(H158*H160*E158+H159*H160*E159+(H160^2)*E160)</f>
        <v>-0.46180896274861938</v>
      </c>
      <c r="S182" s="20">
        <f>J158</f>
        <v>0.13967198509358547</v>
      </c>
    </row>
    <row r="183" spans="1:19">
      <c r="D183" t="s">
        <v>33</v>
      </c>
      <c r="E183" s="12">
        <f t="shared" ref="E183:F183" si="68">E178</f>
        <v>0.53341962591731973</v>
      </c>
      <c r="F183" s="13">
        <f t="shared" si="68"/>
        <v>0.94931137171021951</v>
      </c>
      <c r="G183" s="17">
        <f>COS((RADIANS(45+$C$19)))</f>
        <v>-0.87427044263078257</v>
      </c>
      <c r="H183" s="18">
        <f>COS((RADIANS($C$19-45)))</f>
        <v>0.48543917553301702</v>
      </c>
      <c r="J183" s="19">
        <f>((SUMPRODUCT(G183:G185,E183:E185))*(SUMPRODUCT(G183:G185,F183:F185)))-((SUMPRODUCT(H183:H185,E183:E185))*(SUMPRODUCT(H183:H185,F183:F185)))</f>
        <v>-0.25690663944423425</v>
      </c>
      <c r="M183" s="21">
        <f>(G163^2)*F163+G163*G164*F164+G163*G165*F165-((H163^2)*F163+H163*H164*F164+H163*H165*F165)</f>
        <v>0.30756093558798325</v>
      </c>
      <c r="N183" s="22">
        <f>G163*G164*F163+(G164^2)*F164+G164*G165*F165-(H163*H164*F163+(H164^2)*F164+H164*H165*F165)</f>
        <v>0.59113842221199286</v>
      </c>
      <c r="O183" s="22">
        <f>G163*G165*F163+G164*G165*F164+(G165^2)*F165-(H163*H165*F163+H164*H165*F164+(H165^2)*F165)</f>
        <v>-0.70449133839161537</v>
      </c>
      <c r="P183" s="22">
        <f>(G163^2)*E163+G163*G164*E164+G163*G165*E165-((H163^2)*E163+H163*H164*E164+H163*H165*E165)</f>
        <v>-8.0108994978789927E-2</v>
      </c>
      <c r="Q183" s="22">
        <f>G163*G164*E163+(G164^2)*E164+G164*G165*E165-(H163*H164*E163+(H164^2)*E164+H164*H165*E165)</f>
        <v>0.35131063936162932</v>
      </c>
      <c r="R183" s="50">
        <f>G163*G165*E163+G164*G165*E164+(G165^2)*E165-(H163*H165*E163+H164*H165*E164+(H165^2)*E165)</f>
        <v>-0.41867571657579056</v>
      </c>
      <c r="S183" s="20">
        <f>J163</f>
        <v>3.2098425977172051E-2</v>
      </c>
    </row>
    <row r="184" spans="1:19" ht="17">
      <c r="A184" t="s">
        <v>45</v>
      </c>
      <c r="B184" t="s">
        <v>77</v>
      </c>
      <c r="C184" t="s">
        <v>44</v>
      </c>
      <c r="D184" t="s">
        <v>34</v>
      </c>
      <c r="E184" s="12">
        <f t="shared" ref="E184:F184" si="69">E179</f>
        <v>-0.73080159286709478</v>
      </c>
      <c r="F184" s="13">
        <f t="shared" si="69"/>
        <v>-5.9908048101101466E-2</v>
      </c>
      <c r="G184" s="17">
        <f>(SIN((RADIANS(45+$C$19))))*(COS(RADIANS($A$19)))</f>
        <v>-0.47806426368076954</v>
      </c>
      <c r="H184" s="18">
        <f>(SIN((RADIANS($C$19-45))))*(COS(RADIANS($A$19)))</f>
        <v>-0.86098831013220967</v>
      </c>
      <c r="J184" s="20"/>
      <c r="M184" s="21">
        <f>(G168^2)*F168+G168*G169*F169+G168*G170*F170-((H168^2)*F168+H168*H169*F169+H168*H170*F170)</f>
        <v>0.36081466799370954</v>
      </c>
      <c r="N184" s="22">
        <f>G168*G169*F168+(G169^2)*F169+G169*G170*F170-(H168*H169*F168+(H169^2)*F169+H169*H170*F170)</f>
        <v>0.68270326326849229</v>
      </c>
      <c r="O184" s="22">
        <f>G168*G170*F168+G169*G170*F169+(G170^2)*F170-(H168*H170*F168+H169*H170*F169+(H170^2)*F170)</f>
        <v>-0.57285605641211768</v>
      </c>
      <c r="P184" s="22">
        <f>(G168^2)*E168+G168*G169*E169+G168*G170*E170-((H168^2)*E168+H168*H169*E169+H168*H170*E170)</f>
        <v>-0.15957777423850589</v>
      </c>
      <c r="Q184" s="22">
        <f>G168*G169*E168+(G169^2)*E169+G169*G170*E170-(H168*H169*E168+(H169^2)*E169+H169*H170*E170)</f>
        <v>0.44726951384643299</v>
      </c>
      <c r="R184" s="50">
        <f>G168*G170*E168+G169*G170*E169+(G170^2)*E170-(H168*H170*E168+H169*H170*E169+(H170^2)*E170)</f>
        <v>-0.37530368410538334</v>
      </c>
      <c r="S184" s="20">
        <f>J168</f>
        <v>-6.2474452801409369E-2</v>
      </c>
    </row>
    <row r="185" spans="1:19">
      <c r="A185">
        <f>E188</f>
        <v>0.53341962591731973</v>
      </c>
      <c r="B185">
        <f>C185/(SQRT(C185^2+C186^2+C187^2))</f>
        <v>0.80593706458717673</v>
      </c>
      <c r="C185">
        <f t="array" ref="C185:C190">(A185:A190)-(MMULT(MMULT(MINVERSE(MMULT(TRANSPOSE(M170:R190),M170:R190)),TRANSPOSE(M170:R190)),S170:S190))</f>
        <v>1.2786336272187127</v>
      </c>
      <c r="D185" t="s">
        <v>35</v>
      </c>
      <c r="E185" s="12">
        <f t="shared" ref="E185:F185" si="70">E180</f>
        <v>-0.42590202458915805</v>
      </c>
      <c r="F185" s="13">
        <f t="shared" si="70"/>
        <v>-0.3085756719418718</v>
      </c>
      <c r="G185" s="17">
        <f>(SIN((RADIANS(45+$C$19))))*(SIN(RADIANS($A$19)))</f>
        <v>8.4295628199445527E-2</v>
      </c>
      <c r="H185" s="18">
        <f>(SIN((RADIANS($C$19-45))))*(SIN(RADIANS($A$19)))</f>
        <v>0.15181546915089592</v>
      </c>
      <c r="J185" s="20"/>
      <c r="M185" s="21">
        <f>(G173^2)*F173+G173*G174*F174+G173*G175*F175-((H173^2)*F173+H173*H174*F174+H173*H175*F175)</f>
        <v>0.4076637931031401</v>
      </c>
      <c r="N185" s="22">
        <f>G173*G174*F173+(G174^2)*F174+G174*G175*F175-(H173*H174*F173+(H174^2)*F174+H174*H175*F175)</f>
        <v>0.74774124353173799</v>
      </c>
      <c r="O185" s="22">
        <f>G173*G175*F173+G174*G175*F174+(G175^2)*F175-(H173*H175*F173+H174*H175*F174+(H175^2)*F175)</f>
        <v>-0.43170860823723434</v>
      </c>
      <c r="P185" s="22">
        <f>(G173^2)*E173+G173*G174*E174+G173*G175*E175-((H173^2)*E173+H173*H174*E174+H173*H175*E175)</f>
        <v>-0.222083098562987</v>
      </c>
      <c r="Q185" s="22">
        <f>G173*G174*E173+(G174^2)*E174+G174*G175*E175-(H173*H174*E173+(H174^2)*E174+H174*H175*E175)</f>
        <v>0.55558526784957396</v>
      </c>
      <c r="R185" s="50">
        <f>G173*G175*E173+G174*G175*E174+(G175^2)*E175-(H173*H175*E173+H174*H175*E174+(H175^2)*E175)</f>
        <v>-0.32076730395074193</v>
      </c>
      <c r="S185" s="20">
        <f>J173</f>
        <v>-0.14512905352749783</v>
      </c>
    </row>
    <row r="186" spans="1:19">
      <c r="A186">
        <f>E189</f>
        <v>-0.73080159286709478</v>
      </c>
      <c r="B186">
        <f>C186/(SQRT(C185^2+C186^2+C187^2))</f>
        <v>-0.47746515417088353</v>
      </c>
      <c r="C186">
        <v>-0.75750704214202536</v>
      </c>
      <c r="D186" s="20"/>
      <c r="G186" s="20"/>
      <c r="H186" s="20"/>
      <c r="J186" s="20"/>
      <c r="M186" s="21">
        <f>(G178^2)*F178+G178*G179*F179+G178*G180*F180-((H178^2)*F178+H178*H179*F179+H178*H180*F180)</f>
        <v>0.45047196125190603</v>
      </c>
      <c r="N186" s="22">
        <f>G178*G179*F178+(G179^2)*F179+G179*G180*F180-(H178*H179*F178+(H179^2)*F179+H179*H180*F180)</f>
        <v>0.78659179902253884</v>
      </c>
      <c r="O186" s="22">
        <f>G178*G180*F178+G179*G180*F179+(G180^2)*F180-(H178*H180*F178+H179*H180*F179+(H180^2)*F180)</f>
        <v>-0.28629600136210714</v>
      </c>
      <c r="P186" s="22">
        <f>(G178^2)*E178+G178*G179*E179+G178*G180*E180-((H178^2)*E178+H178*H179*E179+H178*H180*E180)</f>
        <v>-0.26098552036726069</v>
      </c>
      <c r="Q186" s="22">
        <f>G178*G179*E178+(G179^2)*E179+G179*G180*E180-(H178*H179*E178+(H179^2)*E179+H179*H180*E180)</f>
        <v>0.6705290716518143</v>
      </c>
      <c r="R186" s="50">
        <f>G178*G180*E178+G179*G180*E179+(G180^2)*E180-(H178*H180*E178+H179*H180*E179+(H180^2)*E180)</f>
        <v>-0.24405262329141011</v>
      </c>
      <c r="S186" s="20">
        <f>J178</f>
        <v>-0.21261790799273025</v>
      </c>
    </row>
    <row r="187" spans="1:19">
      <c r="A187">
        <f>E190</f>
        <v>-0.42590202458915805</v>
      </c>
      <c r="B187">
        <f>C187/(SQRT(C185^2+C186^2+C187^2))</f>
        <v>0.34998924908799617</v>
      </c>
      <c r="C187">
        <v>0.55526422932064068</v>
      </c>
      <c r="E187" s="12" t="s">
        <v>29</v>
      </c>
      <c r="F187" s="13" t="s">
        <v>30</v>
      </c>
      <c r="G187" s="17" t="s">
        <v>31</v>
      </c>
      <c r="H187" s="18" t="s">
        <v>11</v>
      </c>
      <c r="I187">
        <v>19</v>
      </c>
      <c r="J187" s="19" t="s">
        <v>32</v>
      </c>
      <c r="M187" s="21">
        <f>(G183^2)*F183+G183*G184*F184+G183*G185*F185-((H183^2)*F183+H183*H184*F184+H183*H185*F185)</f>
        <v>0.49730293752854071</v>
      </c>
      <c r="N187" s="22">
        <f>G183*G184*F183+(G184^2)*F184+G184*G185*F185-(H183*H184*F183+(H184^2)*F184+H184*H185*F185)</f>
        <v>0.79636257361050578</v>
      </c>
      <c r="O187" s="22">
        <f>G183*G185*F183+G184*G185*F184+(G185^2)*F185-(H183*H185*F183+H184*H185*F184+(H185^2)*F185)</f>
        <v>-0.14042020815396308</v>
      </c>
      <c r="P187" s="22">
        <f>(G183^2)*E183+G183*G184*E184+G183*G185*E185-((H183^2)*E183+H183*H184*E184+H183*H185*E185)</f>
        <v>-0.26609471192185785</v>
      </c>
      <c r="Q187" s="22">
        <f>G183*G184*E183+(G184^2)*E184+G184*G185*E185-(H183*H184*E183+(H184^2)*E184+H184*H185*E185)</f>
        <v>0.78210898746265445</v>
      </c>
      <c r="R187" s="50">
        <f>G183*G185*E183+G184*G185*E184+(G185^2)*E185-(H183*H185*E183+H184*H185*E184+(H185^2)*E185)</f>
        <v>-0.13790691634424448</v>
      </c>
      <c r="S187" s="20">
        <f>J183</f>
        <v>-0.25690663944423425</v>
      </c>
    </row>
    <row r="188" spans="1:19">
      <c r="A188">
        <f>F188</f>
        <v>0.94931137171021951</v>
      </c>
      <c r="B188">
        <f>C188/(SQRT(C188^2+C189^2+C190^2))</f>
        <v>0.33285433372021084</v>
      </c>
      <c r="C188">
        <v>0.54326842906813755</v>
      </c>
      <c r="D188" t="s">
        <v>33</v>
      </c>
      <c r="E188" s="12">
        <f t="shared" ref="E188:F188" si="71">E98</f>
        <v>0.53341962591731973</v>
      </c>
      <c r="F188" s="13">
        <f t="shared" si="71"/>
        <v>0.94931137171021951</v>
      </c>
      <c r="G188" s="17">
        <f>COS((RADIANS(45+$C$20)))</f>
        <v>0.41579014513656215</v>
      </c>
      <c r="H188" s="18">
        <f>COS((RADIANS($C$20-45)))</f>
        <v>0.90946058474642899</v>
      </c>
      <c r="J188" s="19">
        <f>((SUMPRODUCT(G188:G190,E188:E190))*(SUMPRODUCT(G188:G190,F188:F190)))-((SUMPRODUCT(H188:H190,E188:E190))*(SUMPRODUCT(H188:H190,F188:F190)))</f>
        <v>0.24619980998572569</v>
      </c>
      <c r="M188" s="21">
        <f>(G188^2)*F188+G188*G189*F189+G188*G190*F190-((H188^2)*F188+H188*H189*F189+H188*H190*F190)</f>
        <v>-0.57576690114349294</v>
      </c>
      <c r="N188" s="22">
        <f>G188*G189*F188+(G189^2)*F189+G189*G190*F190-(H188*H189*F188+(H189^2)*F189+H189*H190*F190)</f>
        <v>-0.75714828813993995</v>
      </c>
      <c r="O188" s="22">
        <f>G188*G190*F188+G189*G190*F189+(G190^2)*F190-(H188*H190*F188+H189*H190*F189+(H190^2)*F190)</f>
        <v>9.2761905535135411E-17</v>
      </c>
      <c r="P188" s="22">
        <f>(G188^2)*E188+G188*G189*E189+G188*G190*E190-((H188^2)*E188+H188*H189*E189+H188*H190*E190)</f>
        <v>0.20371465441813905</v>
      </c>
      <c r="Q188" s="22">
        <f>G188*G189*E188+(G189^2)*E189+G189*G190*E190-(H188*H189*E188+(H189^2)*E189+H189*H190*E190)</f>
        <v>-0.88153718300826911</v>
      </c>
      <c r="R188" s="50">
        <f>G188*G190*E188+G189*G190*E189+(G190^2)*E190-(H188*H190*E188+H189*H190*E189+(H190^2)*E190)</f>
        <v>1.0800139177070782E-16</v>
      </c>
      <c r="S188" s="20">
        <f>J188</f>
        <v>0.24619980998572569</v>
      </c>
    </row>
    <row r="189" spans="1:19">
      <c r="A189">
        <f>F189</f>
        <v>-5.9908048101101466E-2</v>
      </c>
      <c r="B189">
        <f>C189/(SQRT(C188^2+C189^2+C190^2))</f>
        <v>-0.21599291602801532</v>
      </c>
      <c r="C189">
        <v>-0.35253298603292621</v>
      </c>
      <c r="D189" t="s">
        <v>34</v>
      </c>
      <c r="E189" s="12">
        <f t="shared" ref="E189:F189" si="72">E99</f>
        <v>-0.73080159286709478</v>
      </c>
      <c r="F189" s="13">
        <f t="shared" si="72"/>
        <v>-5.9908048101101466E-2</v>
      </c>
      <c r="G189" s="17">
        <f>(SIN((RADIANS(45+$C$20))))*(COS(RADIANS($A$20)))</f>
        <v>-0.90946058474642899</v>
      </c>
      <c r="H189" s="18">
        <f>(SIN((RADIANS($C$20-45))))*(COS(RADIANS($A$20)))</f>
        <v>0.41579014513656215</v>
      </c>
      <c r="J189" s="20"/>
      <c r="M189" s="21">
        <f>2*E183</f>
        <v>1.0668392518346395</v>
      </c>
      <c r="N189" s="22">
        <f>2*E184</f>
        <v>-1.4616031857341896</v>
      </c>
      <c r="O189" s="22">
        <f>2*E185</f>
        <v>-0.85180404917831609</v>
      </c>
      <c r="P189" s="22">
        <f>0</f>
        <v>0</v>
      </c>
      <c r="Q189" s="22">
        <v>0</v>
      </c>
      <c r="R189" s="50">
        <v>0</v>
      </c>
      <c r="S189" s="23">
        <f>E183^2+E184^2+E185^2-1</f>
        <v>0</v>
      </c>
    </row>
    <row r="190" spans="1:19">
      <c r="A190" s="2">
        <f>F190</f>
        <v>-0.3085756719418718</v>
      </c>
      <c r="B190">
        <f>C190/(SQRT(C188^2+C189^2+C190^2))</f>
        <v>-0.91790797618791242</v>
      </c>
      <c r="C190">
        <v>-1.49816413287829</v>
      </c>
      <c r="D190" t="s">
        <v>35</v>
      </c>
      <c r="E190" s="12">
        <f t="shared" ref="E190:F190" si="73">E100</f>
        <v>-0.42590202458915805</v>
      </c>
      <c r="F190" s="13">
        <f t="shared" si="73"/>
        <v>-0.3085756719418718</v>
      </c>
      <c r="G190" s="17">
        <f>(SIN((RADIANS(45+$C$20))))*(SIN(RADIANS($A$20)))</f>
        <v>1.1142242302023774E-16</v>
      </c>
      <c r="H190" s="18">
        <f>(SIN((RADIANS($C$20-45))))*(SIN(RADIANS($A$20)))</f>
        <v>-5.0940465388028998E-17</v>
      </c>
      <c r="J190" s="20"/>
      <c r="M190" s="21">
        <v>0</v>
      </c>
      <c r="N190" s="22">
        <v>0</v>
      </c>
      <c r="O190" s="22">
        <v>0</v>
      </c>
      <c r="P190" s="22">
        <f>2*F183</f>
        <v>1.898622743420439</v>
      </c>
      <c r="Q190" s="22">
        <f>2*F184</f>
        <v>-0.11981609620220293</v>
      </c>
      <c r="R190" s="50">
        <f>2*F185</f>
        <v>-0.6171513438837436</v>
      </c>
      <c r="S190" s="51">
        <f>F183^2+F184^2+F185^2-1</f>
        <v>0</v>
      </c>
    </row>
    <row r="191" spans="1:19">
      <c r="A191" s="25"/>
    </row>
    <row r="192" spans="1:19">
      <c r="A192" s="2"/>
      <c r="E192" s="12" t="s">
        <v>29</v>
      </c>
      <c r="F192" s="13" t="s">
        <v>30</v>
      </c>
      <c r="G192" s="17" t="s">
        <v>31</v>
      </c>
      <c r="H192" s="18" t="s">
        <v>11</v>
      </c>
      <c r="I192">
        <v>1</v>
      </c>
      <c r="J192" s="19" t="s">
        <v>32</v>
      </c>
      <c r="L192" s="20"/>
    </row>
    <row r="193" spans="1:12">
      <c r="A193" s="2"/>
      <c r="D193" s="2" t="s">
        <v>33</v>
      </c>
      <c r="E193" s="12">
        <f>B185</f>
        <v>0.80593706458717673</v>
      </c>
      <c r="F193" s="13">
        <f>B188</f>
        <v>0.33285433372021084</v>
      </c>
      <c r="G193" s="17">
        <f>COS((RADIANS(45+$C$2)))</f>
        <v>-0.40926624831947545</v>
      </c>
      <c r="H193" s="18">
        <f>COS((RADIANS($C$2-45)))</f>
        <v>0.91241500315728119</v>
      </c>
      <c r="J193" s="19">
        <f>((SUMPRODUCT(G193:G195,E193:E195))*(SUMPRODUCT(G193:G195,F193:F195)))-((SUMPRODUCT(H193:H195,E193:E195))*(SUMPRODUCT(H193:H195,F193:F195)))</f>
        <v>0.13888824126427179</v>
      </c>
      <c r="L193" s="20"/>
    </row>
    <row r="194" spans="1:12">
      <c r="A194" s="2"/>
      <c r="D194" s="20" t="s">
        <v>34</v>
      </c>
      <c r="E194" s="12">
        <f t="shared" ref="E194:E195" si="74">B186</f>
        <v>-0.47746515417088353</v>
      </c>
      <c r="F194" s="13">
        <f t="shared" ref="F194:F195" si="75">B189</f>
        <v>-0.21599291602801532</v>
      </c>
      <c r="G194" s="17">
        <f>(SIN((RADIANS(45+$C$2))))*(COS(RADIANS($A$2)))</f>
        <v>0.91241500315728119</v>
      </c>
      <c r="H194" s="18">
        <f>(SIN((RADIANS($C$2-45))))*(COS(RADIANS($A$2)))</f>
        <v>0.40926624831947545</v>
      </c>
      <c r="J194" s="20"/>
      <c r="L194" s="20"/>
    </row>
    <row r="195" spans="1:12">
      <c r="A195" s="2"/>
      <c r="D195" s="20" t="s">
        <v>35</v>
      </c>
      <c r="E195" s="12">
        <f t="shared" si="74"/>
        <v>0.34998924908799617</v>
      </c>
      <c r="F195" s="13">
        <f t="shared" si="75"/>
        <v>-0.91790797618791242</v>
      </c>
      <c r="G195" s="17">
        <f>(SIN((RADIANS(45+$C$2))))*(SIN(RADIANS($A$2)))</f>
        <v>0</v>
      </c>
      <c r="H195" s="18">
        <f>(SIN((RADIANS($C$2-45))))*(SIN(RADIANS($A$2)))</f>
        <v>0</v>
      </c>
      <c r="J195" s="20"/>
      <c r="L195" s="20"/>
    </row>
    <row r="196" spans="1:12">
      <c r="A196" s="2"/>
      <c r="J196" s="20"/>
      <c r="L196" s="20"/>
    </row>
    <row r="197" spans="1:12">
      <c r="A197" s="2"/>
      <c r="E197" s="12" t="s">
        <v>29</v>
      </c>
      <c r="F197" s="13" t="s">
        <v>30</v>
      </c>
      <c r="G197" s="17" t="s">
        <v>31</v>
      </c>
      <c r="H197" s="18" t="s">
        <v>11</v>
      </c>
      <c r="I197">
        <v>2</v>
      </c>
      <c r="J197" s="19" t="s">
        <v>32</v>
      </c>
      <c r="L197" s="20"/>
    </row>
    <row r="198" spans="1:12">
      <c r="A198" s="2"/>
      <c r="D198" t="s">
        <v>33</v>
      </c>
      <c r="E198" s="12">
        <f t="shared" ref="E198:F198" si="76">E283</f>
        <v>0.80593706458717673</v>
      </c>
      <c r="F198" s="13">
        <f t="shared" si="76"/>
        <v>0.33285433372021084</v>
      </c>
      <c r="G198" s="17">
        <f>COS((RADIANS(45+$C$3)))</f>
        <v>-0.32158407322903065</v>
      </c>
      <c r="H198" s="18">
        <f>COS((RADIANS($C$3-45)))</f>
        <v>0.94688102940413033</v>
      </c>
      <c r="J198" s="19">
        <f>((SUMPRODUCT(G198:G200,E198:E200))*(SUMPRODUCT(G198:(G200),F198:F200)))-((SUMPRODUCT(H198:H200,E198:E200))*(SUMPRODUCT(H198:H200,F198:F200)))</f>
        <v>0.17369925844076625</v>
      </c>
      <c r="L198" s="20"/>
    </row>
    <row r="199" spans="1:12">
      <c r="A199" s="2"/>
      <c r="D199" t="s">
        <v>34</v>
      </c>
      <c r="E199" s="12">
        <f t="shared" ref="E199:F199" si="77">E284</f>
        <v>-0.47746515417088353</v>
      </c>
      <c r="F199" s="13">
        <f t="shared" si="77"/>
        <v>-0.21599291602801532</v>
      </c>
      <c r="G199" s="17">
        <f>(SIN((RADIANS(45+$C$3))))*(COS(RADIANS($A$3)))</f>
        <v>0.93249577893736801</v>
      </c>
      <c r="H199" s="18">
        <f>(SIN((RADIANS($C$3-45))))*(COS(RADIANS($A$3)))</f>
        <v>0.31669848856119509</v>
      </c>
      <c r="J199" s="20"/>
      <c r="L199" s="20"/>
    </row>
    <row r="200" spans="1:12">
      <c r="A200" s="2"/>
      <c r="D200" t="s">
        <v>35</v>
      </c>
      <c r="E200" s="12">
        <f t="shared" ref="E200:F200" si="78">E285</f>
        <v>0.34998924908799617</v>
      </c>
      <c r="F200" s="13">
        <f t="shared" si="78"/>
        <v>-0.91790797618791242</v>
      </c>
      <c r="G200" s="17">
        <f>(SIN((RADIANS(45+$C$3))))*(SIN(RADIANS($A$3)))</f>
        <v>0.1644241652234143</v>
      </c>
      <c r="H200" s="18">
        <f>(SIN((RADIANS($C$3-45))))*(SIN(RADIANS($A$3)))</f>
        <v>5.5842488282929856E-2</v>
      </c>
      <c r="J200" s="20"/>
      <c r="L200" s="20"/>
    </row>
    <row r="201" spans="1:12">
      <c r="A201" s="2"/>
      <c r="L201" s="20"/>
    </row>
    <row r="202" spans="1:12">
      <c r="A202" s="2"/>
      <c r="E202" s="12" t="s">
        <v>29</v>
      </c>
      <c r="F202" s="13" t="s">
        <v>30</v>
      </c>
      <c r="G202" s="17" t="s">
        <v>31</v>
      </c>
      <c r="H202" s="18" t="s">
        <v>11</v>
      </c>
      <c r="I202">
        <v>3</v>
      </c>
      <c r="J202" s="19" t="s">
        <v>32</v>
      </c>
      <c r="L202" s="20"/>
    </row>
    <row r="203" spans="1:12">
      <c r="A203" s="2"/>
      <c r="D203" t="s">
        <v>33</v>
      </c>
      <c r="E203" s="12">
        <f t="shared" ref="E203:F203" si="79">E198</f>
        <v>0.80593706458717673</v>
      </c>
      <c r="F203" s="13">
        <f t="shared" si="79"/>
        <v>0.33285433372021084</v>
      </c>
      <c r="G203" s="17">
        <f>COS((RADIANS(45+$C$4)))</f>
        <v>-0.22595003639994804</v>
      </c>
      <c r="H203" s="18">
        <f>COS((RADIANS($C$4-45)))</f>
        <v>0.97413889207384696</v>
      </c>
      <c r="J203" s="19">
        <f>((SUMPRODUCT(G203:G205,E203:E205))*(SUMPRODUCT(G203:(G205),F203:F205)))-((SUMPRODUCT(H203:H205,E203:E205))*(SUMPRODUCT(H203:H205,F203:F205)))</f>
        <v>0.1434090795078059</v>
      </c>
      <c r="L203" s="20"/>
    </row>
    <row r="204" spans="1:12">
      <c r="A204" s="2"/>
      <c r="D204" t="s">
        <v>34</v>
      </c>
      <c r="E204" s="12">
        <f t="shared" ref="E204:F204" si="80">E199</f>
        <v>-0.47746515417088353</v>
      </c>
      <c r="F204" s="13">
        <f t="shared" si="80"/>
        <v>-0.21599291602801532</v>
      </c>
      <c r="G204" s="17">
        <f>(SIN((RADIANS(45+$C$4))))*(COS(RADIANS($A$4)))</f>
        <v>0.91539112850235449</v>
      </c>
      <c r="H204" s="18">
        <f>(SIN((RADIANS($C$4-45))))*(COS(RADIANS($A$4)))</f>
        <v>0.2123235818713386</v>
      </c>
      <c r="J204" s="20"/>
      <c r="L204" s="20"/>
    </row>
    <row r="205" spans="1:12">
      <c r="A205" s="2"/>
      <c r="D205" t="s">
        <v>35</v>
      </c>
      <c r="E205" s="12">
        <f t="shared" ref="E205:F205" si="81">E200</f>
        <v>0.34998924908799617</v>
      </c>
      <c r="F205" s="13">
        <f t="shared" si="81"/>
        <v>-0.91790797618791242</v>
      </c>
      <c r="G205" s="17">
        <f>(SIN((RADIANS(45+$C$4))))*(SIN(RADIANS($A$4)))</f>
        <v>0.33317512348620526</v>
      </c>
      <c r="H205" s="18">
        <f>(SIN((RADIANS($C$4-45))))*(SIN(RADIANS($A$4)))</f>
        <v>7.7279463833950304E-2</v>
      </c>
      <c r="J205" s="20"/>
      <c r="L205" s="20"/>
    </row>
    <row r="206" spans="1:12">
      <c r="A206" s="2"/>
      <c r="L206" s="20"/>
    </row>
    <row r="207" spans="1:12">
      <c r="A207" s="2"/>
      <c r="E207" s="12" t="s">
        <v>29</v>
      </c>
      <c r="F207" s="13" t="s">
        <v>30</v>
      </c>
      <c r="G207" s="17" t="s">
        <v>31</v>
      </c>
      <c r="H207" s="18" t="s">
        <v>11</v>
      </c>
      <c r="I207">
        <v>4</v>
      </c>
      <c r="J207" s="19" t="s">
        <v>32</v>
      </c>
      <c r="L207" s="20"/>
    </row>
    <row r="208" spans="1:12">
      <c r="A208" s="2"/>
      <c r="D208" t="s">
        <v>33</v>
      </c>
      <c r="E208" s="12">
        <f t="shared" ref="E208:F208" si="82">E203</f>
        <v>0.80593706458717673</v>
      </c>
      <c r="F208" s="13">
        <f t="shared" si="82"/>
        <v>0.33285433372021084</v>
      </c>
      <c r="G208" s="17">
        <f>COS((RADIANS(45+$C$5)))</f>
        <v>-0.13846012312424741</v>
      </c>
      <c r="H208" s="18">
        <f>COS((RADIANS($C$5-45)))</f>
        <v>0.99036800953202153</v>
      </c>
      <c r="J208" s="19">
        <f>((SUMPRODUCT(G208:G210,E208:E210))*(SUMPRODUCT(G208:G210,F208:F210)))-((SUMPRODUCT(H208:H210,E208:E210))*(SUMPRODUCT(H208:H210,F208:F210)))</f>
        <v>5.475304838272943E-2</v>
      </c>
      <c r="L208" s="20"/>
    </row>
    <row r="209" spans="1:12">
      <c r="A209" s="2"/>
      <c r="D209" t="s">
        <v>34</v>
      </c>
      <c r="E209" s="12">
        <f t="shared" ref="E209:F209" si="83">E204</f>
        <v>-0.47746515417088353</v>
      </c>
      <c r="F209" s="13">
        <f t="shared" si="83"/>
        <v>-0.21599291602801532</v>
      </c>
      <c r="G209" s="17">
        <f>(SIN((RADIANS(45+$C$5))))*(COS(RADIANS($A$5)))</f>
        <v>0.85768385535015979</v>
      </c>
      <c r="H209" s="18">
        <f>(SIN((RADIANS($C$5-45))))*(COS(RADIANS($A$5)))</f>
        <v>0.11990998403671958</v>
      </c>
      <c r="J209" s="20"/>
      <c r="L209" s="20"/>
    </row>
    <row r="210" spans="1:12">
      <c r="A210" s="2"/>
      <c r="D210" t="s">
        <v>35</v>
      </c>
      <c r="E210" s="12">
        <f t="shared" ref="E210:F210" si="84">E205</f>
        <v>0.34998924908799617</v>
      </c>
      <c r="F210" s="13">
        <f t="shared" si="84"/>
        <v>-0.91790797618791242</v>
      </c>
      <c r="G210" s="17">
        <f>(SIN((RADIANS(45+$C$5))))*(SIN(RADIANS($A$5)))</f>
        <v>0.49518400476601071</v>
      </c>
      <c r="H210" s="18">
        <f>(SIN((RADIANS($C$5-45))))*(SIN(RADIANS($A$5)))</f>
        <v>6.923006156212376E-2</v>
      </c>
      <c r="J210" s="20"/>
      <c r="L210" s="20"/>
    </row>
    <row r="211" spans="1:12">
      <c r="A211" s="2"/>
      <c r="J211" s="20"/>
      <c r="L211" s="20"/>
    </row>
    <row r="212" spans="1:12">
      <c r="A212" s="2"/>
      <c r="E212" s="12" t="s">
        <v>29</v>
      </c>
      <c r="F212" s="13" t="s">
        <v>30</v>
      </c>
      <c r="G212" s="17" t="s">
        <v>31</v>
      </c>
      <c r="H212" s="18" t="s">
        <v>11</v>
      </c>
      <c r="I212">
        <v>5</v>
      </c>
      <c r="J212" s="19" t="s">
        <v>32</v>
      </c>
      <c r="L212" s="20"/>
    </row>
    <row r="213" spans="1:12">
      <c r="A213" s="2"/>
      <c r="D213" t="s">
        <v>33</v>
      </c>
      <c r="E213" s="12">
        <f t="shared" ref="E213:F213" si="85">E208</f>
        <v>0.80593706458717673</v>
      </c>
      <c r="F213" s="13">
        <f t="shared" si="85"/>
        <v>0.33285433372021084</v>
      </c>
      <c r="G213" s="17">
        <f>COS((RADIANS(45+$C$6)))</f>
        <v>-7.600118185574084E-2</v>
      </c>
      <c r="H213" s="18">
        <f>COS((RADIANS($C$6-45)))</f>
        <v>0.99710772755832688</v>
      </c>
      <c r="J213" s="19">
        <f>((SUMPRODUCT(G213:G215,E213:E215))*(SUMPRODUCT(G213:(G215),F213:F215)))-((SUMPRODUCT(H213:H215,E213:E215))*(SUMPRODUCT(H213:H215,F213:F215)))</f>
        <v>-6.0640191641832625E-2</v>
      </c>
      <c r="L213" s="20"/>
    </row>
    <row r="214" spans="1:12">
      <c r="A214" s="2"/>
      <c r="D214" t="s">
        <v>34</v>
      </c>
      <c r="E214" s="12">
        <f t="shared" ref="E214:F214" si="86">E209</f>
        <v>-0.47746515417088353</v>
      </c>
      <c r="F214" s="13">
        <f t="shared" si="86"/>
        <v>-0.21599291602801532</v>
      </c>
      <c r="G214" s="17">
        <f>(SIN((RADIANS(45+$C$6))))*(COS(RADIANS($A$6)))</f>
        <v>0.76382883388704814</v>
      </c>
      <c r="H214" s="18">
        <f>(SIN((RADIANS($C$6-45))))*(COS(RADIANS($A$6)))</f>
        <v>5.8220283031065245E-2</v>
      </c>
      <c r="J214" s="20"/>
      <c r="L214" s="20"/>
    </row>
    <row r="215" spans="1:12">
      <c r="A215" s="2"/>
      <c r="D215" t="s">
        <v>35</v>
      </c>
      <c r="E215" s="12">
        <f t="shared" ref="E215:F215" si="87">E210</f>
        <v>0.34998924908799617</v>
      </c>
      <c r="F215" s="13">
        <f t="shared" si="87"/>
        <v>-0.91790797618791242</v>
      </c>
      <c r="G215" s="17">
        <f>(SIN((RADIANS(45+$C$6))))*(SIN(RADIANS($A$6)))</f>
        <v>0.64092849279719399</v>
      </c>
      <c r="H215" s="18">
        <f>(SIN((RADIANS($C$6-45))))*(SIN(RADIANS($A$6)))</f>
        <v>4.8852618018403696E-2</v>
      </c>
      <c r="J215" s="20"/>
      <c r="L215" s="20"/>
    </row>
    <row r="216" spans="1:12">
      <c r="A216" s="2"/>
      <c r="L216" s="20"/>
    </row>
    <row r="217" spans="1:12">
      <c r="A217" s="2"/>
      <c r="E217" s="12" t="s">
        <v>29</v>
      </c>
      <c r="F217" s="13" t="s">
        <v>30</v>
      </c>
      <c r="G217" s="17" t="s">
        <v>31</v>
      </c>
      <c r="H217" s="18" t="s">
        <v>11</v>
      </c>
      <c r="I217">
        <v>6</v>
      </c>
      <c r="J217" s="19" t="s">
        <v>32</v>
      </c>
      <c r="L217" s="20"/>
    </row>
    <row r="218" spans="1:12">
      <c r="A218" s="2"/>
      <c r="D218" t="s">
        <v>33</v>
      </c>
      <c r="E218" s="12">
        <f t="shared" ref="E218:F218" si="88">E213</f>
        <v>0.80593706458717673</v>
      </c>
      <c r="F218" s="13">
        <f t="shared" si="88"/>
        <v>0.33285433372021084</v>
      </c>
      <c r="G218" s="17">
        <f>COS((RADIANS(45+$C$7)))</f>
        <v>-6.2071975655520473E-2</v>
      </c>
      <c r="H218" s="18">
        <f>COS((RADIANS($C$7-45)))</f>
        <v>0.99807167570181077</v>
      </c>
      <c r="J218" s="19">
        <f>((SUMPRODUCT(G218:G220,E218:E220))*(SUMPRODUCT(G218:G220,F218:F220)))-((SUMPRODUCT(H218:H220,E218:E220))*(SUMPRODUCT(H218:H220,F218:F220)))</f>
        <v>-0.14809228526159504</v>
      </c>
      <c r="L218" s="20"/>
    </row>
    <row r="219" spans="1:12">
      <c r="A219" s="2"/>
      <c r="D219" t="s">
        <v>34</v>
      </c>
      <c r="E219" s="12">
        <f t="shared" ref="E219:F219" si="89">E214</f>
        <v>-0.47746515417088353</v>
      </c>
      <c r="F219" s="13">
        <f t="shared" si="89"/>
        <v>-0.21599291602801532</v>
      </c>
      <c r="G219" s="17">
        <f>(SIN((RADIANS(45+$C$7))))*(COS(RADIANS($A$7)))</f>
        <v>0.64154810672020579</v>
      </c>
      <c r="H219" s="18">
        <f>(SIN((RADIANS($C$7-45))))*(COS(RADIANS($A$7)))</f>
        <v>3.9899096860133154E-2</v>
      </c>
      <c r="J219" s="20"/>
      <c r="L219" s="20"/>
    </row>
    <row r="220" spans="1:12">
      <c r="A220" s="2"/>
      <c r="D220" t="s">
        <v>35</v>
      </c>
      <c r="E220" s="12">
        <f t="shared" ref="E220:F220" si="90">E215</f>
        <v>0.34998924908799617</v>
      </c>
      <c r="F220" s="13">
        <f t="shared" si="90"/>
        <v>-0.91790797618791242</v>
      </c>
      <c r="G220" s="17">
        <f>(SIN((RADIANS(45+$C$7))))*(SIN(RADIANS($A$7)))</f>
        <v>0.76456726100581884</v>
      </c>
      <c r="H220" s="18">
        <f>(SIN((RADIANS($C$7-45))))*(SIN(RADIANS($A$7)))</f>
        <v>4.754989202432805E-2</v>
      </c>
      <c r="J220" s="20"/>
      <c r="L220" s="20"/>
    </row>
    <row r="221" spans="1:12">
      <c r="A221" s="2"/>
      <c r="J221" s="20"/>
      <c r="L221" s="20"/>
    </row>
    <row r="222" spans="1:12">
      <c r="A222" s="2"/>
      <c r="E222" s="12" t="s">
        <v>29</v>
      </c>
      <c r="F222" s="13" t="s">
        <v>30</v>
      </c>
      <c r="G222" s="17" t="s">
        <v>31</v>
      </c>
      <c r="H222" s="18" t="s">
        <v>11</v>
      </c>
      <c r="I222">
        <v>7</v>
      </c>
      <c r="J222" s="19" t="s">
        <v>32</v>
      </c>
      <c r="L222" s="20"/>
    </row>
    <row r="223" spans="1:12">
      <c r="A223" s="2"/>
      <c r="D223" t="s">
        <v>33</v>
      </c>
      <c r="E223" s="12">
        <f t="shared" ref="E223:F223" si="91">E218</f>
        <v>0.80593706458717673</v>
      </c>
      <c r="F223" s="13">
        <f t="shared" si="91"/>
        <v>0.33285433372021084</v>
      </c>
      <c r="G223" s="17">
        <f>COS((RADIANS(45+$C$8)))</f>
        <v>-0.12635046299859032</v>
      </c>
      <c r="H223" s="18">
        <f>COS((RADIANS($C$8-45)))</f>
        <v>0.99198566547104994</v>
      </c>
      <c r="J223" s="19">
        <f>((SUMPRODUCT(G223:G225,E223:E225))*(SUMPRODUCT(G223:(G225),F223:F225)))-((SUMPRODUCT(H223:H225,E223:E225))*(SUMPRODUCT(H223:H225,F223:F225)))</f>
        <v>-0.13891069991549312</v>
      </c>
      <c r="L223" s="20"/>
    </row>
    <row r="224" spans="1:12">
      <c r="A224" s="2"/>
      <c r="D224" t="s">
        <v>34</v>
      </c>
      <c r="E224" s="12">
        <f t="shared" ref="E224:F224" si="92">E219</f>
        <v>-0.47746515417088353</v>
      </c>
      <c r="F224" s="13">
        <f t="shared" si="92"/>
        <v>-0.21599291602801532</v>
      </c>
      <c r="G224" s="17">
        <f>(SIN((RADIANS(45+$C$8))))*(COS(RADIANS($A$8)))</f>
        <v>0.49599283273552508</v>
      </c>
      <c r="H224" s="18">
        <f>(SIN((RADIANS($C$8-45))))*(COS(RADIANS($A$8)))</f>
        <v>6.3175231499295187E-2</v>
      </c>
      <c r="J224" s="20"/>
      <c r="L224" s="20"/>
    </row>
    <row r="225" spans="1:12">
      <c r="A225" s="2"/>
      <c r="D225" t="s">
        <v>35</v>
      </c>
      <c r="E225" s="12">
        <f t="shared" ref="E225:F225" si="93">E220</f>
        <v>0.34998924908799617</v>
      </c>
      <c r="F225" s="13">
        <f t="shared" si="93"/>
        <v>-0.91790797618791242</v>
      </c>
      <c r="G225" s="17">
        <f>(SIN((RADIANS(45+$C$8))))*(SIN(RADIANS($A$8)))</f>
        <v>0.85908478648794107</v>
      </c>
      <c r="H225" s="18">
        <f>(SIN((RADIANS($C$8-45))))*(SIN(RADIANS($A$8)))</f>
        <v>0.10942271073670497</v>
      </c>
      <c r="J225" s="20"/>
      <c r="L225" s="20"/>
    </row>
    <row r="226" spans="1:12">
      <c r="A226" s="2"/>
      <c r="L226" s="20"/>
    </row>
    <row r="227" spans="1:12">
      <c r="A227" s="2"/>
      <c r="E227" s="12" t="s">
        <v>29</v>
      </c>
      <c r="F227" s="13" t="s">
        <v>30</v>
      </c>
      <c r="G227" s="17" t="s">
        <v>31</v>
      </c>
      <c r="H227" s="18" t="s">
        <v>11</v>
      </c>
      <c r="I227">
        <v>8</v>
      </c>
      <c r="J227" s="19" t="s">
        <v>32</v>
      </c>
      <c r="L227" s="20"/>
    </row>
    <row r="228" spans="1:12">
      <c r="A228" s="2"/>
      <c r="D228" t="s">
        <v>33</v>
      </c>
      <c r="E228" s="12">
        <f t="shared" ref="E228:F228" si="94">E223</f>
        <v>0.80593706458717673</v>
      </c>
      <c r="F228" s="13">
        <f t="shared" si="94"/>
        <v>0.33285433372021084</v>
      </c>
      <c r="G228" s="17">
        <f>COS((RADIANS(45+$C$9)))</f>
        <v>-0.24968292296171704</v>
      </c>
      <c r="H228" s="18">
        <f>COS((RADIANS($C$9-45)))</f>
        <v>0.96832765011709399</v>
      </c>
      <c r="J228" s="19">
        <f>((SUMPRODUCT(G228:G230,E228:E230))*(SUMPRODUCT(G228:G230,F228:F230)))-((SUMPRODUCT(H228:H230,E228:E230))*(SUMPRODUCT(H228:H230,F228:F230)))</f>
        <v>-3.2248031125180585E-2</v>
      </c>
      <c r="L228" s="20"/>
    </row>
    <row r="229" spans="1:12">
      <c r="A229" s="2"/>
      <c r="D229" t="s">
        <v>34</v>
      </c>
      <c r="E229" s="12">
        <f t="shared" ref="E229:F229" si="95">E224</f>
        <v>-0.47746515417088353</v>
      </c>
      <c r="F229" s="13">
        <f t="shared" si="95"/>
        <v>-0.21599291602801532</v>
      </c>
      <c r="G229" s="17">
        <f>(SIN((RADIANS(45+$C$9))))*(COS(RADIANS($A$9)))</f>
        <v>0.33118756167925656</v>
      </c>
      <c r="H229" s="18">
        <f>(SIN((RADIANS($C$9-45))))*(COS(RADIANS($A$9)))</f>
        <v>8.539658909733841E-2</v>
      </c>
      <c r="J229" s="20"/>
      <c r="L229" s="20"/>
    </row>
    <row r="230" spans="1:12">
      <c r="A230" s="2"/>
      <c r="D230" t="s">
        <v>35</v>
      </c>
      <c r="E230" s="12">
        <f t="shared" ref="E230:F230" si="96">E225</f>
        <v>0.34998924908799617</v>
      </c>
      <c r="F230" s="13">
        <f t="shared" si="96"/>
        <v>-0.91790797618791242</v>
      </c>
      <c r="G230" s="17">
        <f>(SIN((RADIANS(45+$C$9))))*(SIN(RADIANS($A$9)))</f>
        <v>0.90993034731799216</v>
      </c>
      <c r="H230" s="18">
        <f>(SIN((RADIANS($C$9-45))))*(SIN(RADIANS($A$9)))</f>
        <v>0.23462520024338199</v>
      </c>
      <c r="J230" s="20"/>
      <c r="L230" s="20"/>
    </row>
    <row r="231" spans="1:12">
      <c r="A231" s="2"/>
      <c r="J231" s="20"/>
      <c r="L231" s="20"/>
    </row>
    <row r="232" spans="1:12">
      <c r="E232" s="12" t="s">
        <v>29</v>
      </c>
      <c r="F232" s="13" t="s">
        <v>30</v>
      </c>
      <c r="G232" s="17" t="s">
        <v>31</v>
      </c>
      <c r="H232" s="18" t="s">
        <v>11</v>
      </c>
      <c r="I232">
        <v>9</v>
      </c>
      <c r="J232" s="19" t="s">
        <v>32</v>
      </c>
      <c r="L232" s="20"/>
    </row>
    <row r="233" spans="1:12">
      <c r="D233" t="s">
        <v>33</v>
      </c>
      <c r="E233" s="12">
        <f t="shared" ref="E233:F233" si="97">E228</f>
        <v>0.80593706458717673</v>
      </c>
      <c r="F233" s="13">
        <f t="shared" si="97"/>
        <v>0.33285433372021084</v>
      </c>
      <c r="G233" s="17">
        <f>COS((RADIANS(45+$C$10)))</f>
        <v>-0.40607883220739371</v>
      </c>
      <c r="H233" s="18">
        <f>COS((RADIANS($C$10-45)))</f>
        <v>0.91383805022174436</v>
      </c>
      <c r="J233" s="19">
        <f>((SUMPRODUCT(G233:G235,E233:E235))*(SUMPRODUCT(G233:(G235),F233:F235)))-((SUMPRODUCT(H233:H235,E233:E235))*(SUMPRODUCT(H233:H235,F233:F235)))</f>
        <v>0.15352408626197739</v>
      </c>
      <c r="L233" s="20"/>
    </row>
    <row r="234" spans="1:12">
      <c r="D234" t="s">
        <v>34</v>
      </c>
      <c r="E234" s="12">
        <f t="shared" ref="E234:F234" si="98">E229</f>
        <v>-0.47746515417088353</v>
      </c>
      <c r="F234" s="13">
        <f t="shared" si="98"/>
        <v>-0.21599291602801532</v>
      </c>
      <c r="G234" s="17">
        <f>(SIN((RADIANS(45+$C$10))))*(COS(RADIANS($A$10)))</f>
        <v>0.15868631210370673</v>
      </c>
      <c r="H234" s="18">
        <f>(SIN((RADIANS($C$10-45))))*(COS(RADIANS($A$10)))</f>
        <v>7.0514849201929117E-2</v>
      </c>
      <c r="J234" s="20"/>
      <c r="L234" s="20"/>
    </row>
    <row r="235" spans="1:12">
      <c r="D235" t="s">
        <v>35</v>
      </c>
      <c r="E235" s="12">
        <f t="shared" ref="E235:F235" si="99">E230</f>
        <v>0.34998924908799617</v>
      </c>
      <c r="F235" s="13">
        <f t="shared" si="99"/>
        <v>-0.91790797618791242</v>
      </c>
      <c r="G235" s="17">
        <f>(SIN((RADIANS(45+$C$10))))*(SIN(RADIANS($A$10)))</f>
        <v>0.89995479685593338</v>
      </c>
      <c r="H235" s="18">
        <f>(SIN((RADIANS($C$10-45))))*(SIN(RADIANS($A$10)))</f>
        <v>0.39990958229198481</v>
      </c>
      <c r="J235" s="20"/>
      <c r="L235" s="20"/>
    </row>
    <row r="236" spans="1:12">
      <c r="L236" s="20"/>
    </row>
    <row r="237" spans="1:12">
      <c r="E237" s="12" t="s">
        <v>29</v>
      </c>
      <c r="F237" s="13" t="s">
        <v>30</v>
      </c>
      <c r="G237" s="17" t="s">
        <v>31</v>
      </c>
      <c r="H237" s="18" t="s">
        <v>11</v>
      </c>
      <c r="I237">
        <v>10</v>
      </c>
      <c r="J237" s="19" t="s">
        <v>32</v>
      </c>
      <c r="L237" s="20"/>
    </row>
    <row r="238" spans="1:12">
      <c r="D238" t="s">
        <v>33</v>
      </c>
      <c r="E238" s="12">
        <f t="shared" ref="E238:F238" si="100">E233</f>
        <v>0.80593706458717673</v>
      </c>
      <c r="F238" s="13">
        <f t="shared" si="100"/>
        <v>0.33285433372021084</v>
      </c>
      <c r="G238" s="17">
        <f>COS((RADIANS(45+$C$11)))</f>
        <v>-0.53521878369665565</v>
      </c>
      <c r="H238" s="18">
        <f>COS((RADIANS($C$11-45)))</f>
        <v>0.84471347424927035</v>
      </c>
      <c r="J238" s="19">
        <f>((SUMPRODUCT(G238:G240,E238:E240))*(SUMPRODUCT(G238:G240,F238:F240)))-((SUMPRODUCT(H238:H240,E238:E240))*(SUMPRODUCT(H238:H240,F238:F240)))</f>
        <v>0.31180629411077043</v>
      </c>
      <c r="L238" s="20"/>
    </row>
    <row r="239" spans="1:12">
      <c r="D239" t="s">
        <v>34</v>
      </c>
      <c r="E239" s="12">
        <f t="shared" ref="E239:F239" si="101">E234</f>
        <v>-0.47746515417088353</v>
      </c>
      <c r="F239" s="13">
        <f t="shared" si="101"/>
        <v>-0.21599291602801532</v>
      </c>
      <c r="G239" s="17">
        <f>(SIN((RADIANS(45+$C$11))))*(COS(RADIANS($A$11)))</f>
        <v>5.1744970390849291E-17</v>
      </c>
      <c r="H239" s="18">
        <f>(SIN((RADIANS($C$11-45))))*(COS(RADIANS($A$11)))</f>
        <v>3.278612329420142E-17</v>
      </c>
      <c r="J239" s="20"/>
      <c r="L239" s="20"/>
    </row>
    <row r="240" spans="1:12">
      <c r="D240" t="s">
        <v>35</v>
      </c>
      <c r="E240" s="12">
        <f t="shared" ref="E240:F240" si="102">E235</f>
        <v>0.34998924908799617</v>
      </c>
      <c r="F240" s="13">
        <f t="shared" si="102"/>
        <v>-0.91790797618791242</v>
      </c>
      <c r="G240" s="17">
        <f>(SIN((RADIANS(45+$C$11))))*(SIN(RADIANS($A$11)))</f>
        <v>0.84471347424927024</v>
      </c>
      <c r="H240" s="18">
        <f>(SIN((RADIANS($C$11-45))))*(SIN(RADIANS($A$11)))</f>
        <v>0.53521878369665554</v>
      </c>
      <c r="J240" s="20"/>
      <c r="L240" s="20"/>
    </row>
    <row r="241" spans="4:12">
      <c r="J241" s="20"/>
      <c r="L241" s="20"/>
    </row>
    <row r="242" spans="4:12">
      <c r="E242" s="12" t="s">
        <v>29</v>
      </c>
      <c r="F242" s="13" t="s">
        <v>30</v>
      </c>
      <c r="G242" s="17" t="s">
        <v>31</v>
      </c>
      <c r="H242" s="18" t="s">
        <v>11</v>
      </c>
      <c r="I242">
        <v>11</v>
      </c>
      <c r="J242" s="19" t="s">
        <v>32</v>
      </c>
      <c r="L242" s="20"/>
    </row>
    <row r="243" spans="4:12">
      <c r="D243" t="s">
        <v>33</v>
      </c>
      <c r="E243" s="12">
        <f t="shared" ref="E243:F243" si="103">E238</f>
        <v>0.80593706458717673</v>
      </c>
      <c r="F243" s="13">
        <f t="shared" si="103"/>
        <v>0.33285433372021084</v>
      </c>
      <c r="G243" s="17">
        <f>COS((RADIANS(45+$C$12)))</f>
        <v>-0.6137169411897504</v>
      </c>
      <c r="H243" s="18">
        <f>COS((RADIANS($C$12-45)))</f>
        <v>0.78952613389089055</v>
      </c>
      <c r="J243" s="19">
        <f>((SUMPRODUCT(G243:G245,E243:E245))*(SUMPRODUCT(G243:(G245),F243:F245)))-((SUMPRODUCT(H243:H245,E243:E245))*(SUMPRODUCT(H243:H245,F243:F245)))</f>
        <v>0.38122181580361336</v>
      </c>
      <c r="L243" s="20"/>
    </row>
    <row r="244" spans="4:12">
      <c r="D244" t="s">
        <v>34</v>
      </c>
      <c r="E244" s="12">
        <f t="shared" ref="E244:F244" si="104">E239</f>
        <v>-0.47746515417088353</v>
      </c>
      <c r="F244" s="13">
        <f t="shared" si="104"/>
        <v>-0.21599291602801532</v>
      </c>
      <c r="G244" s="17">
        <f>(SIN((RADIANS(45+$C$12))))*(COS(RADIANS($A$12)))</f>
        <v>-0.13709977437056997</v>
      </c>
      <c r="H244" s="18">
        <f>(SIN((RADIANS($C$12-45))))*(COS(RADIANS($A$12)))</f>
        <v>-0.10657082844092282</v>
      </c>
      <c r="J244" s="20"/>
      <c r="L244" s="20"/>
    </row>
    <row r="245" spans="4:12">
      <c r="D245" t="s">
        <v>35</v>
      </c>
      <c r="E245" s="12">
        <f t="shared" ref="E245:F245" si="105">E240</f>
        <v>0.34998924908799617</v>
      </c>
      <c r="F245" s="13">
        <f t="shared" si="105"/>
        <v>-0.91790797618791242</v>
      </c>
      <c r="G245" s="17">
        <f>(SIN((RADIANS(45+$C$12))))*(SIN(RADIANS($A$12)))</f>
        <v>0.77753145786150357</v>
      </c>
      <c r="H245" s="18">
        <f>(SIN((RADIANS($C$12-45))))*(SIN(RADIANS($A$12)))</f>
        <v>0.60439320183860357</v>
      </c>
      <c r="J245" s="20"/>
      <c r="L245" s="20"/>
    </row>
    <row r="246" spans="4:12">
      <c r="L246" s="20"/>
    </row>
    <row r="247" spans="4:12">
      <c r="E247" s="12" t="s">
        <v>29</v>
      </c>
      <c r="F247" s="13" t="s">
        <v>30</v>
      </c>
      <c r="G247" s="17" t="s">
        <v>31</v>
      </c>
      <c r="H247" s="18" t="s">
        <v>11</v>
      </c>
      <c r="I247">
        <v>12</v>
      </c>
      <c r="J247" s="19" t="s">
        <v>32</v>
      </c>
      <c r="L247" s="20"/>
    </row>
    <row r="248" spans="4:12">
      <c r="D248" t="s">
        <v>33</v>
      </c>
      <c r="E248" s="12">
        <f t="shared" ref="E248:F248" si="106">E243</f>
        <v>0.80593706458717673</v>
      </c>
      <c r="F248" s="13">
        <f t="shared" si="106"/>
        <v>0.33285433372021084</v>
      </c>
      <c r="G248" s="17">
        <f>COS((RADIANS(45+$C$13)))</f>
        <v>-0.67505923099629039</v>
      </c>
      <c r="H248" s="18">
        <f>COS((RADIANS($C$13-45)))</f>
        <v>0.73776353572584286</v>
      </c>
      <c r="J248" s="19">
        <f>((SUMPRODUCT(G248:G250,E248:E250))*(SUMPRODUCT(G248:(G250),F248:F250)))-((SUMPRODUCT(H248:H250,E248:E250))*(SUMPRODUCT(H248:H250,F248:F250)))</f>
        <v>0.41178981198769432</v>
      </c>
      <c r="L248" s="20"/>
    </row>
    <row r="249" spans="4:12">
      <c r="D249" t="s">
        <v>34</v>
      </c>
      <c r="E249" s="12">
        <f t="shared" ref="E249:F249" si="107">E244</f>
        <v>-0.47746515417088353</v>
      </c>
      <c r="F249" s="13">
        <f t="shared" si="107"/>
        <v>-0.21599291602801532</v>
      </c>
      <c r="G249" s="17">
        <f>(SIN((RADIANS(45+$C$13))))*(COS(RADIANS($A$13)))</f>
        <v>-0.25232999022940494</v>
      </c>
      <c r="H249" s="18">
        <f>(SIN((RADIANS($C$13-45))))*(COS(RADIANS($A$13)))</f>
        <v>-0.23088385493866695</v>
      </c>
      <c r="J249" s="20"/>
      <c r="L249" s="20"/>
    </row>
    <row r="250" spans="4:12">
      <c r="D250" t="s">
        <v>35</v>
      </c>
      <c r="E250" s="12">
        <f t="shared" ref="E250:F250" si="108">E245</f>
        <v>0.34998924908799617</v>
      </c>
      <c r="F250" s="13">
        <f t="shared" si="108"/>
        <v>-0.91790797618791242</v>
      </c>
      <c r="G250" s="17">
        <f>(SIN((RADIANS(45+$C$13))))*(SIN(RADIANS($A$13)))</f>
        <v>0.69327095040649556</v>
      </c>
      <c r="H250" s="18">
        <f>(SIN((RADIANS($C$13-45))))*(SIN(RADIANS($A$13)))</f>
        <v>0.63434817796062404</v>
      </c>
      <c r="J250" s="20"/>
      <c r="L250" s="20"/>
    </row>
    <row r="251" spans="4:12">
      <c r="L251" s="20"/>
    </row>
    <row r="252" spans="4:12">
      <c r="E252" s="12" t="s">
        <v>29</v>
      </c>
      <c r="F252" s="13" t="s">
        <v>30</v>
      </c>
      <c r="G252" s="17" t="s">
        <v>31</v>
      </c>
      <c r="H252" s="18" t="s">
        <v>11</v>
      </c>
      <c r="I252">
        <v>13</v>
      </c>
      <c r="J252" s="19" t="s">
        <v>32</v>
      </c>
      <c r="L252" s="20"/>
    </row>
    <row r="253" spans="4:12">
      <c r="D253" t="s">
        <v>33</v>
      </c>
      <c r="E253" s="12">
        <f t="shared" ref="E253:F253" si="109">E248</f>
        <v>0.80593706458717673</v>
      </c>
      <c r="F253" s="13">
        <f t="shared" si="109"/>
        <v>0.33285433372021084</v>
      </c>
      <c r="G253" s="17">
        <f>COS((RADIANS(45+$C$14)))</f>
        <v>-0.71396877306751372</v>
      </c>
      <c r="H253" s="18">
        <f>COS((RADIANS($C$14-45)))</f>
        <v>0.70017754254508147</v>
      </c>
      <c r="J253" s="19">
        <f>((SUMPRODUCT(G253:G255,E253:E255))*(SUMPRODUCT(G253:G255,F253:F255)))-((SUMPRODUCT(H253:H255,E253:E255))*(SUMPRODUCT(H253:H255,F253:F255)))</f>
        <v>0.38569517178439588</v>
      </c>
      <c r="L253" s="20"/>
    </row>
    <row r="254" spans="4:12">
      <c r="D254" t="s">
        <v>34</v>
      </c>
      <c r="E254" s="12">
        <f t="shared" ref="E254:F254" si="110">E249</f>
        <v>-0.47746515417088353</v>
      </c>
      <c r="F254" s="13">
        <f t="shared" si="110"/>
        <v>-0.21599291602801532</v>
      </c>
      <c r="G254" s="17">
        <f>(SIN((RADIANS(45+$C$14))))*(COS(RADIANS($A$14)))</f>
        <v>-0.35008877127254046</v>
      </c>
      <c r="H254" s="18">
        <f>(SIN((RADIANS($C$14-45))))*(COS(RADIANS($A$14)))</f>
        <v>-0.35698438653375664</v>
      </c>
      <c r="J254" s="20"/>
      <c r="L254" s="20"/>
    </row>
    <row r="255" spans="4:12">
      <c r="D255" t="s">
        <v>35</v>
      </c>
      <c r="E255" s="12">
        <f t="shared" ref="E255:F255" si="111">E250</f>
        <v>0.34998924908799617</v>
      </c>
      <c r="F255" s="13">
        <f t="shared" si="111"/>
        <v>-0.91790797618791242</v>
      </c>
      <c r="G255" s="17">
        <f>(SIN((RADIANS(45+$C$14))))*(SIN(RADIANS($A$14)))</f>
        <v>0.60637153900340002</v>
      </c>
      <c r="H255" s="18">
        <f>(SIN((RADIANS($C$14-45))))*(SIN(RADIANS($A$14)))</f>
        <v>0.61831509498527371</v>
      </c>
      <c r="J255" s="20"/>
      <c r="L255" s="20"/>
    </row>
    <row r="256" spans="4:12">
      <c r="J256" s="20"/>
      <c r="L256" s="20"/>
    </row>
    <row r="257" spans="1:19">
      <c r="E257" s="12" t="s">
        <v>29</v>
      </c>
      <c r="F257" s="13" t="s">
        <v>30</v>
      </c>
      <c r="G257" s="17" t="s">
        <v>31</v>
      </c>
      <c r="H257" s="18" t="s">
        <v>11</v>
      </c>
      <c r="I257">
        <v>14</v>
      </c>
      <c r="J257" s="19" t="s">
        <v>32</v>
      </c>
      <c r="L257" s="20"/>
    </row>
    <row r="258" spans="1:19">
      <c r="D258" t="s">
        <v>33</v>
      </c>
      <c r="E258" s="12">
        <f t="shared" ref="E258:F258" si="112">E253</f>
        <v>0.80593706458717673</v>
      </c>
      <c r="F258" s="13">
        <f t="shared" si="112"/>
        <v>0.33285433372021084</v>
      </c>
      <c r="G258" s="17">
        <f>COS((RADIANS(45+$C$15)))</f>
        <v>-0.74731990417935112</v>
      </c>
      <c r="H258" s="18">
        <f>COS((RADIANS($C$15-45)))</f>
        <v>0.66446441651706645</v>
      </c>
      <c r="J258" s="19">
        <f>((SUMPRODUCT(G258:G260,E258:E260))*(SUMPRODUCT(G258:G260,F258:F260)))-((SUMPRODUCT(H258:H260,E258:E260))*(SUMPRODUCT(H258:H260,F258:F260)))</f>
        <v>0.33093885340201501</v>
      </c>
      <c r="L258" s="20"/>
    </row>
    <row r="259" spans="1:19">
      <c r="D259" t="s">
        <v>34</v>
      </c>
      <c r="E259" s="12">
        <f t="shared" ref="E259:F259" si="113">E254</f>
        <v>-0.47746515417088353</v>
      </c>
      <c r="F259" s="13">
        <f t="shared" si="113"/>
        <v>-0.21599291602801532</v>
      </c>
      <c r="G259" s="17">
        <f>(SIN((RADIANS(45+$C$15))))*(COS(RADIANS($A$15)))</f>
        <v>-0.42710949401476617</v>
      </c>
      <c r="H259" s="18">
        <f>(SIN((RADIANS($C$15-45))))*(COS(RADIANS($A$15)))</f>
        <v>-0.48036797487861865</v>
      </c>
      <c r="J259" s="20"/>
      <c r="L259" s="20"/>
    </row>
    <row r="260" spans="1:19">
      <c r="D260" t="s">
        <v>35</v>
      </c>
      <c r="E260" s="12">
        <f t="shared" ref="E260:F260" si="114">E255</f>
        <v>0.34998924908799617</v>
      </c>
      <c r="F260" s="13">
        <f t="shared" si="114"/>
        <v>-0.91790797618791242</v>
      </c>
      <c r="G260" s="17">
        <f>(SIN((RADIANS(45+$C$15))))*(SIN(RADIANS($A$15)))</f>
        <v>0.50900927392319273</v>
      </c>
      <c r="H260" s="18">
        <f>(SIN((RADIANS($C$15-45))))*(SIN(RADIANS($A$15)))</f>
        <v>0.57248025982879891</v>
      </c>
      <c r="J260" s="20"/>
      <c r="L260" s="20"/>
    </row>
    <row r="261" spans="1:19">
      <c r="A261" s="3" t="s">
        <v>28</v>
      </c>
      <c r="J261" s="20"/>
      <c r="L261" s="20"/>
    </row>
    <row r="262" spans="1:19">
      <c r="A262" s="3">
        <f>DEGREES(ACOS(((C280*C283+C281*C284+C282*C285)/(((SQRT((C280^2)+(C281^2)+(C282^2)))*(SQRT((C283^2)+(C284^2)+(C285^2))))))))</f>
        <v>65.998718675077455</v>
      </c>
      <c r="E262" s="12" t="s">
        <v>29</v>
      </c>
      <c r="F262" s="13" t="s">
        <v>30</v>
      </c>
      <c r="G262" s="17" t="s">
        <v>31</v>
      </c>
      <c r="H262" s="18" t="s">
        <v>11</v>
      </c>
      <c r="I262">
        <v>15</v>
      </c>
      <c r="J262" s="19" t="s">
        <v>32</v>
      </c>
      <c r="L262" s="20"/>
    </row>
    <row r="263" spans="1:19">
      <c r="D263" t="s">
        <v>33</v>
      </c>
      <c r="E263" s="12">
        <f t="shared" ref="E263:F263" si="115">E258</f>
        <v>0.80593706458717673</v>
      </c>
      <c r="F263" s="13">
        <f t="shared" si="115"/>
        <v>0.33285433372021084</v>
      </c>
      <c r="G263" s="17">
        <f>COS((RADIANS(45+$C$16)))</f>
        <v>-0.78215977570361728</v>
      </c>
      <c r="H263" s="18">
        <f>COS((RADIANS($C$16-45)))</f>
        <v>0.62307791268128498</v>
      </c>
      <c r="J263" s="19">
        <f>((SUMPRODUCT(G263:G265,E263:E265))*(SUMPRODUCT(G263:(G265),F263:F265)))-((SUMPRODUCT(H263:H265,E263:E265))*(SUMPRODUCT(H263:H265,F263:F265)))</f>
        <v>0.2578932231027718</v>
      </c>
    </row>
    <row r="264" spans="1:19">
      <c r="D264" t="s">
        <v>34</v>
      </c>
      <c r="E264" s="12">
        <f t="shared" ref="E264:F264" si="116">E259</f>
        <v>-0.47746515417088353</v>
      </c>
      <c r="F264" s="13">
        <f t="shared" si="116"/>
        <v>-0.21599291602801532</v>
      </c>
      <c r="G264" s="17">
        <f>(SIN((RADIANS(45+$C$16))))*(COS(RADIANS($A$16)))</f>
        <v>-0.47730537263967016</v>
      </c>
      <c r="H264" s="18">
        <f>(SIN((RADIANS($C$16-45))))*(COS(RADIANS($A$16)))</f>
        <v>-0.5991691498089422</v>
      </c>
      <c r="J264" s="20"/>
      <c r="L264" s="20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20"/>
    </row>
    <row r="265" spans="1:19">
      <c r="D265" t="s">
        <v>35</v>
      </c>
      <c r="E265" s="12">
        <f t="shared" ref="E265:F265" si="117">E260</f>
        <v>0.34998924908799617</v>
      </c>
      <c r="F265" s="13">
        <f t="shared" si="117"/>
        <v>-0.91790797618791242</v>
      </c>
      <c r="G265" s="17">
        <f>(SIN((RADIANS(45+$C$16))))*(SIN(RADIANS($A$16)))</f>
        <v>0.4005067621408816</v>
      </c>
      <c r="H265" s="18">
        <f>(SIN((RADIANS($C$16-45))))*(SIN(RADIANS($A$16)))</f>
        <v>0.502762612617488</v>
      </c>
      <c r="J265" s="20"/>
      <c r="L265" s="20"/>
      <c r="M265" s="21">
        <f>(G193^2)*F193+G193*G194*F194+G193*G195*F195-((H193^2)*F193+H193*H194*F194+H193*H195*F195)</f>
        <v>-6.0036452705364202E-2</v>
      </c>
      <c r="N265" s="22">
        <f>G193*G194*F193+(G194^2)*F194+G194*G195*F195-(H193*H194*F193+(H194^2)*F194+H194*H195*F195)</f>
        <v>-0.39222515421268855</v>
      </c>
      <c r="O265" s="22">
        <f>G193*G195*F193+G194*G195*F194+(G195^2)*F195-(H193*H195*F193+H194*H195*F194+(H195^2)*F195)</f>
        <v>0</v>
      </c>
      <c r="P265" s="22">
        <f>(G193^2)*E193+G193*G194*E194+G193*G195*E195-((H193^2)*E193+H193*H194*E194+H193*H195*E195)</f>
        <v>-0.17935927123063689</v>
      </c>
      <c r="Q265" s="22">
        <f>G193*G194*E193+(G194^2)*E194+G194*G195*E195-(H193*H194*E193+(H194^2)*E194+H194*H195*E195)</f>
        <v>-0.91942252384115308</v>
      </c>
      <c r="R265" s="50">
        <f>G193*G195*E193+G194*G195*E194+(G195^2)*E195-(H193*H195*E193+H194*H195*E194+(H195^2)*E195)</f>
        <v>0</v>
      </c>
      <c r="S265" s="20">
        <f>J193</f>
        <v>0.13888824126427179</v>
      </c>
    </row>
    <row r="266" spans="1:19">
      <c r="A266" s="9" t="s">
        <v>47</v>
      </c>
      <c r="B266" s="9" t="s">
        <v>46</v>
      </c>
      <c r="C266" s="9" t="s">
        <v>48</v>
      </c>
      <c r="L266" s="20"/>
      <c r="M266" s="21">
        <f>(G198^2)*F198+G198*G199*F199+G198*G200*F200-((H198^2)*F198+H198*H199*F199+H198*H200*F200)</f>
        <v>-3.7396144448958807E-2</v>
      </c>
      <c r="N266" s="22">
        <f>G198*G199*F198+(G199^2)*F199+G199*G200*F200-(H198*H199*F198+(H199^2)*F199+H199*H200*F200)</f>
        <v>-0.49028723834689997</v>
      </c>
      <c r="O266" s="22">
        <f>G198*G200*F198+G199*G200*F199+(G200^2)*F200-(H198*H200*F198+H199*H200*F199+(H200^2)*F200)</f>
        <v>-8.6450868417600399E-2</v>
      </c>
      <c r="P266" s="22">
        <f>(G198^2)*E198+G198*G199*E199+G198*G200*E200-((H198^2)*E198+H198*H199*E199+H198*H200*E200)</f>
        <v>-0.38989469663164317</v>
      </c>
      <c r="Q266" s="22">
        <f>G198*G199*E198+(G199^2)*E199+G199*G200*E200-(H198*H199*E198+(H199^2)*E199+H199*H200*E200)</f>
        <v>-0.80317990692110608</v>
      </c>
      <c r="R266" s="50">
        <f>G198*G200*E198+G199*G200*E199+(G200^2)*E200-(H198*H200*E198+H199*H200*E199+(H200^2)*E200)</f>
        <v>-0.14162228795310455</v>
      </c>
      <c r="S266" s="20">
        <f>J198</f>
        <v>0.17369925844076625</v>
      </c>
    </row>
    <row r="267" spans="1:19">
      <c r="A267" s="9">
        <f>C280+C283</f>
        <v>1.6162826513555215</v>
      </c>
      <c r="B267" s="9">
        <f>C281*C285-C282*C284</f>
        <v>0.81780129149167113</v>
      </c>
      <c r="C267" s="9">
        <f>A268*B269-A269*B268</f>
        <v>-0.73611419074410755</v>
      </c>
      <c r="E267" s="12" t="s">
        <v>29</v>
      </c>
      <c r="F267" s="13" t="s">
        <v>30</v>
      </c>
      <c r="G267" s="17" t="s">
        <v>31</v>
      </c>
      <c r="H267" s="18" t="s">
        <v>11</v>
      </c>
      <c r="I267">
        <v>16</v>
      </c>
      <c r="J267" s="19" t="s">
        <v>32</v>
      </c>
      <c r="L267" s="20"/>
      <c r="M267" s="21">
        <f>(G203^2)*F203+G203*G204*F204+G203*G205*F205-((H203^2)*F203+H203*H204*F204+H203*H205*F205)</f>
        <v>-7.1316917460752138E-2</v>
      </c>
      <c r="N267" s="22">
        <f>G203*G204*F203+(G204^2)*F204+G204*G205*F205-(H203*H204*F203+(H204^2)*F204+H204*H205*F205)</f>
        <v>-0.57382975901227185</v>
      </c>
      <c r="O267" s="22">
        <f>G203*G205*F203+G204*G205*F204+(G205^2)*F205-(H203*H205*F203+H204*H205*F204+(H205^2)*F205)</f>
        <v>-0.20885695181661504</v>
      </c>
      <c r="P267" s="22">
        <f>(G203^2)*E203+G203*G204*E204+G203*G205*E205-((H203^2)*E203+H203*H204*E204+H203*H205*E205)</f>
        <v>-0.57882963794722264</v>
      </c>
      <c r="Q267" s="22">
        <f>G203*G204*E203+(G204^2)*E204+G204*G205*E205-(H203*H204*E203+(H204^2)*E204+H204*H205*E205)</f>
        <v>-0.6109520975462126</v>
      </c>
      <c r="R267" s="50">
        <f>G203*G205*E203+G204*G205*E204+(G205^2)*E205-(H203*H205*E203+H204*H205*E204+(H205^2)*E205)</f>
        <v>-0.22236837806932269</v>
      </c>
      <c r="S267" s="20">
        <f>J203</f>
        <v>0.1434090795078059</v>
      </c>
    </row>
    <row r="268" spans="1:19">
      <c r="A268" s="9">
        <f>C281+C284</f>
        <v>-0.99400102206433072</v>
      </c>
      <c r="B268" s="9">
        <f>C282*C283-C280*C285</f>
        <v>0.39160678352186179</v>
      </c>
      <c r="C268" s="9">
        <f>A269*B267-A267*B269</f>
        <v>-2.4522654399547132</v>
      </c>
      <c r="D268" t="s">
        <v>33</v>
      </c>
      <c r="E268" s="12">
        <f t="shared" ref="E268:F268" si="118">E263</f>
        <v>0.80593706458717673</v>
      </c>
      <c r="F268" s="13">
        <f t="shared" si="118"/>
        <v>0.33285433372021084</v>
      </c>
      <c r="G268" s="17">
        <f>COS((RADIANS(45+$C$17)))</f>
        <v>-0.81471053200902233</v>
      </c>
      <c r="H268" s="18">
        <f>COS((RADIANS($C$17-45)))</f>
        <v>0.57986787204808643</v>
      </c>
      <c r="J268" s="19">
        <f>((SUMPRODUCT(G268:G270,E268:E270))*(SUMPRODUCT(G268:G270,F268:F270)))-((SUMPRODUCT(H268:H270,E268:E270))*(SUMPRODUCT(H268:H270,F268:F270)))</f>
        <v>0.16222999877920077</v>
      </c>
      <c r="L268" s="20"/>
      <c r="M268" s="21">
        <f>(G208^2)*F208+G208*G209*F209+G208*G210*F210-((H208^2)*F208+H208*H209*F209+H208*H210*F210)</f>
        <v>-0.14292192660063768</v>
      </c>
      <c r="N268" s="22">
        <f>G208*G209*F208+(G209^2)*F209+G209*G210*F210-(H208*H209*F208+(H209^2)*F209+H209*H210*F210)</f>
        <v>-0.61706567616760366</v>
      </c>
      <c r="O268" s="22">
        <f>G208*G210*F208+G209*G210*F209+(G210^2)*F210-(H208*H210*F208+H209*H210*F209+(H210^2)*F210)</f>
        <v>-0.3562630342430444</v>
      </c>
      <c r="P268" s="22">
        <f>(G208^2)*E208+G208*G209*E209+G208*G210*E210-((H208^2)*E208+H208*H209*E209+H208*H210*E210)</f>
        <v>-0.7096255262249157</v>
      </c>
      <c r="Q268" s="22">
        <f>G208*G209*E208+(G209^2)*E209+G209*G210*E210-(H208*H209*E208+(H209^2)*E209+H209*H210*E210)</f>
        <v>-0.39004761752840694</v>
      </c>
      <c r="R268" s="50">
        <f>G208*G210*E208+G209*G210*E209+(G210^2)*E210-(H208*H210*E208+H209*H210*E209+(H210^2)*E210)</f>
        <v>-0.22519409697679793</v>
      </c>
      <c r="S268" s="20">
        <f>J208</f>
        <v>5.475304838272943E-2</v>
      </c>
    </row>
    <row r="269" spans="1:19">
      <c r="A269" s="9">
        <f>C282+C285</f>
        <v>-0.86301633643058606</v>
      </c>
      <c r="B269" s="9">
        <f>C280*C284-C281*C283</f>
        <v>1.0805594949488866</v>
      </c>
      <c r="C269" s="9">
        <f>A267*B268-A268*B267</f>
        <v>1.4458425699477733</v>
      </c>
      <c r="D269" t="s">
        <v>34</v>
      </c>
      <c r="E269" s="12">
        <f t="shared" ref="E269:F269" si="119">E264</f>
        <v>-0.47746515417088353</v>
      </c>
      <c r="F269" s="13">
        <f t="shared" si="119"/>
        <v>-0.21599291602801532</v>
      </c>
      <c r="G269" s="17">
        <f>(SIN((RADIANS(45+$C$17))))*(COS(RADIANS($A$17)))</f>
        <v>-0.50218030803206715</v>
      </c>
      <c r="H269" s="18">
        <f>(SIN((RADIANS($C$17-45))))*(COS(RADIANS($A$17)))</f>
        <v>-0.7055600174505483</v>
      </c>
      <c r="J269" s="20"/>
      <c r="L269" s="20"/>
      <c r="M269" s="21">
        <f>(G213^2)*F213+G213*G214*F214+G213*G215*F215-((H213^2)*F213+H213*H214*F214+H213*H215*F215)</f>
        <v>-0.21450646137674464</v>
      </c>
      <c r="N269" s="22">
        <f>G213*G214*F213+(G214^2)*F214+G214*G215*F215-(H213*H214*F213+(H214^2)*F214+H214*H215*F215)</f>
        <v>-0.61069122914984186</v>
      </c>
      <c r="O269" s="22">
        <f>G213*G215*F213+G214*G215*F214+(G215^2)*F215-(H213*H215*F213+H214*H215*F214+(H215^2)*F215)</f>
        <v>-0.51243078514283213</v>
      </c>
      <c r="P269" s="22">
        <f>(G213^2)*E213+G213*G214*E214+G213*G215*E215-((H213^2)*E213+H213*H214*E214+H213*H215*E215)</f>
        <v>-0.77528795558528274</v>
      </c>
      <c r="Q269" s="22">
        <f>G213*G214*E213+(G214^2)*E214+G214*G215*E215-(H213*H214*E213+(H214^2)*E214+H214*H215*E215)</f>
        <v>-0.20017839237607765</v>
      </c>
      <c r="R269" s="50">
        <f>G213*G215*E213+G214*G215*E214+(G215^2)*E215-(H213*H215*E213+H214*H215*E214+(H215^2)*E215)</f>
        <v>-0.16796961521242754</v>
      </c>
      <c r="S269" s="20">
        <f>J213</f>
        <v>-6.0640191641832625E-2</v>
      </c>
    </row>
    <row r="270" spans="1:19">
      <c r="D270" t="s">
        <v>35</v>
      </c>
      <c r="E270" s="12">
        <f t="shared" ref="E270:F270" si="120">E265</f>
        <v>0.34998924908799617</v>
      </c>
      <c r="F270" s="13">
        <f t="shared" si="120"/>
        <v>-0.91790797618791242</v>
      </c>
      <c r="G270" s="17">
        <f>(SIN((RADIANS(45+$C$17))))*(SIN(RADIANS($A$17)))</f>
        <v>0.2899339360240431</v>
      </c>
      <c r="H270" s="18">
        <f>(SIN((RADIANS($C$17-45))))*(SIN(RADIANS($A$17)))</f>
        <v>0.40735526600451105</v>
      </c>
      <c r="J270" s="20"/>
      <c r="L270" s="20"/>
      <c r="M270" s="21">
        <f>(G218^2)*F218+G218*G219*F219+G218*G220*F220-((H218^2)*F218+H218*H219*F219+H218*H220*F220)</f>
        <v>-0.22596227507122438</v>
      </c>
      <c r="N270" s="22">
        <f>G218*G219*F218+(G219^2)*F219+G219*G220*F220-(H218*H219*F218+(H219^2)*F219+H219*H220*F220)</f>
        <v>-0.56356387115947482</v>
      </c>
      <c r="O270" s="22">
        <f>G218*G220*F218+G219*G220*F219+(G220^2)*F220-(H218*H220*F218+H219*H220*F219+(H220^2)*F220)</f>
        <v>-0.67162926811060464</v>
      </c>
      <c r="P270" s="22">
        <f>(G218^2)*E218+G218*G219*E219+G218*G220*E220-((H218^2)*E218+H218*H219*E219+H218*H220*E220)</f>
        <v>-0.79491895992940265</v>
      </c>
      <c r="Q270" s="22">
        <f>G218*G219*E218+(G219^2)*E219+G219*G220*E220-(H218*H219*E218+(H219^2)*E219+H219*H220*E220)</f>
        <v>-8.8937151982994178E-2</v>
      </c>
      <c r="R270" s="50">
        <f>G218*G220*E218+G219*G220*E219+(G220^2)*E220-(H218*H220*E218+H219*H220*E219+(H220^2)*E220)</f>
        <v>-0.10599117039083057</v>
      </c>
      <c r="S270" s="20">
        <f>J218</f>
        <v>-0.14809228526159504</v>
      </c>
    </row>
    <row r="271" spans="1:19">
      <c r="A271" s="10"/>
      <c r="B271" s="10" t="s">
        <v>25</v>
      </c>
      <c r="C271" s="10" t="s">
        <v>49</v>
      </c>
      <c r="J271" s="20"/>
      <c r="L271" s="20"/>
      <c r="M271" s="21">
        <f>(G223^2)*F223+G223*G224*F224+G223*G225*F225-((H223^2)*F223+H223*H224*F224+H223*H225*F225)</f>
        <v>-9.588454193040015E-2</v>
      </c>
      <c r="N271" s="22">
        <f>G223*G224*F223+(G224^2)*F224+G224*G225*F225-(H223*H224*F223+(H224^2)*F224+H224*H225*F225)</f>
        <v>-0.47876854702502925</v>
      </c>
      <c r="O271" s="22">
        <f>G223*G225*F223+G224*G225*F224+(G225^2)*F225-(H223*H225*F223+H224*H225*F224+(H225^2)*F225)</f>
        <v>-0.8292514485132797</v>
      </c>
      <c r="P271" s="22">
        <f>(G223^2)*E223+G223*G224*E224+G223*G225*E225-((H223^2)*E223+H223*H224*E224+H223*H225*E225)</f>
        <v>-0.79633964103186961</v>
      </c>
      <c r="Q271" s="22">
        <f>G223*G224*E223+(G224^2)*E224+G224*G225*E225-(H223*H224*E223+(H224^2)*E224+H224*H225*E225)</f>
        <v>-6.9858498693574161E-2</v>
      </c>
      <c r="R271" s="50">
        <f>G223*G225*E223+G224*G225*E224+(G225^2)*E225-(H223*H225*E223+H224*H225*E224+(H225^2)*E225)</f>
        <v>-0.12099846907775447</v>
      </c>
      <c r="S271" s="20">
        <f>J223</f>
        <v>-0.13891069991549312</v>
      </c>
    </row>
    <row r="272" spans="1:19">
      <c r="A272" s="10" t="s">
        <v>47</v>
      </c>
      <c r="B272" s="10">
        <f>DEGREES(ACOS(A269/(SQRT((A267^2)+(A268^2)+(A269^2)))))</f>
        <v>114.45717044196623</v>
      </c>
      <c r="C272" s="10">
        <f>DEGREES(ATAN(A268/A267))</f>
        <v>-31.591186253962015</v>
      </c>
      <c r="E272" s="12" t="s">
        <v>29</v>
      </c>
      <c r="F272" s="13" t="s">
        <v>30</v>
      </c>
      <c r="G272" s="17" t="s">
        <v>31</v>
      </c>
      <c r="H272" s="18" t="s">
        <v>11</v>
      </c>
      <c r="I272">
        <v>17</v>
      </c>
      <c r="J272" s="19" t="s">
        <v>32</v>
      </c>
      <c r="L272" s="24" t="s">
        <v>37</v>
      </c>
      <c r="M272" s="21">
        <f>(G228^2)*F228+G228*G229*F229+G228*G230*F230-((H228^2)*F228+H228*H229*F229+H228*H230*F230)</f>
        <v>0.16145520017976334</v>
      </c>
      <c r="N272" s="22">
        <f>G228*G229*F228+(G229^2)*F229+G229*G230*F230-(H228*H229*F228+(H229^2)*F229+H229*H230*F230)</f>
        <v>-0.33539195795772592</v>
      </c>
      <c r="O272" s="22">
        <f>G228*G230*F228+G229*G230*F229+(G230^2)*F230-(H228*H230*F228+H229*H230*F229+(H230^2)*F230)</f>
        <v>-0.92148183115552551</v>
      </c>
      <c r="P272" s="22">
        <f>(G228^2)*E228+G228*G229*E229+G228*G230*E230-((H228^2)*E228+H228*H229*E229+H228*H230*E230)</f>
        <v>-0.78551629569264991</v>
      </c>
      <c r="Q272" s="22">
        <f>G228*G229*E228+(G229^2)*E229+G229*G230*E230-(H228*H229*E228+(H229^2)*E229+H229*H230*E230)</f>
        <v>-8.3718336407185401E-2</v>
      </c>
      <c r="R272" s="50">
        <f>G228*G230*E228+G229*G230*E229+(G230^2)*E230-(H228*H230*E228+H229*H230*E229+(H230^2)*E230)</f>
        <v>-0.2300142388730477</v>
      </c>
      <c r="S272" s="20">
        <f>J228</f>
        <v>-3.2248031125180585E-2</v>
      </c>
    </row>
    <row r="273" spans="1:19">
      <c r="A273" s="10" t="s">
        <v>46</v>
      </c>
      <c r="B273" s="10">
        <f>DEGREES(ACOS(B269/(SQRT((B267^2)+(B268^2)+(B269^2)))))</f>
        <v>40.000947860829932</v>
      </c>
      <c r="C273" s="10">
        <f>DEGREES(ATAN(B268/B267))</f>
        <v>25.587580174724966</v>
      </c>
      <c r="D273" t="s">
        <v>33</v>
      </c>
      <c r="E273" s="12">
        <f t="shared" ref="E273:F273" si="121">E268</f>
        <v>0.80593706458717673</v>
      </c>
      <c r="F273" s="13">
        <f t="shared" si="121"/>
        <v>0.33285433372021084</v>
      </c>
      <c r="G273" s="17">
        <f>COS((RADIANS(45+$C$18)))</f>
        <v>-0.84487690812035343</v>
      </c>
      <c r="H273" s="18">
        <f>COS((RADIANS($C$18-45)))</f>
        <v>0.5349607556867999</v>
      </c>
      <c r="J273" s="19">
        <f>((SUMPRODUCT(G273:G275,E273:E275))*(SUMPRODUCT(G273:(G275),F273:F275)))-((SUMPRODUCT(H273:H275,E273:E275))*(SUMPRODUCT(H273:H275,F273:F275)))</f>
        <v>5.1524765053831925E-2</v>
      </c>
      <c r="L273" s="20"/>
      <c r="M273" s="21">
        <f>(G233^2)*F233+G233*G234*F234+G233*G235*F235-((H233^2)*F233+H233*H234*F234+H233*H235*F235)</f>
        <v>0.4756615382961627</v>
      </c>
      <c r="N273" s="22">
        <f>G233*G234*F233+(G234^2)*F234+G234*G235*F235-(H233*H234*F233+(H234^2)*F234+H234*H235*F235)</f>
        <v>-0.15246500296712384</v>
      </c>
      <c r="O273" s="22">
        <f>G233*G235*F233+G234*G235*F234+(G235^2)*F235-(H233*H235*F233+H234*H235*F234+(H235^2)*F235)</f>
        <v>-0.86467199945540929</v>
      </c>
      <c r="P273" s="22">
        <f>(G233^2)*E233+G233*G234*E234+G233*G235*E235-((H233^2)*E233+H233*H234*E234+H233*H235*E235)</f>
        <v>-0.73441304931005924</v>
      </c>
      <c r="Q273" s="22">
        <f>G233*G234*E233+(G234^2)*E234+G234*G235*E235-(H233*H234*E233+(H234^2)*E234+H234*H235*E235)</f>
        <v>-7.340429842963675E-2</v>
      </c>
      <c r="R273" s="50">
        <f>G233*G235*E233+G234*G235*E234+(G235^2)*E235-(H233*H235*E233+H234*H235*E234+(H235^2)*E235)</f>
        <v>-0.4162964631657915</v>
      </c>
      <c r="S273" s="20">
        <f>J233</f>
        <v>0.15352408626197739</v>
      </c>
    </row>
    <row r="274" spans="1:19">
      <c r="A274" s="10" t="s">
        <v>48</v>
      </c>
      <c r="B274" s="10">
        <f>DEGREES(ACOS(C269/(SQRT((C267^2)+(C268^2)+(C269^2)))))</f>
        <v>60.546509026727101</v>
      </c>
      <c r="C274" s="10">
        <f>DEGREES(ATAN(C268/C267))</f>
        <v>73.291441342540168</v>
      </c>
      <c r="D274" t="s">
        <v>34</v>
      </c>
      <c r="E274" s="12">
        <f t="shared" ref="E274:F274" si="122">E269</f>
        <v>-0.47746515417088353</v>
      </c>
      <c r="F274" s="13">
        <f t="shared" si="122"/>
        <v>-0.21599291602801532</v>
      </c>
      <c r="G274" s="17">
        <f>(SIN((RADIANS(45+$C$18))))*(COS(RADIANS($A$18)))</f>
        <v>-0.5026986745289389</v>
      </c>
      <c r="H274" s="18">
        <f>(SIN((RADIANS($C$18-45))))*(COS(RADIANS($A$18)))</f>
        <v>-0.79392459603310983</v>
      </c>
      <c r="J274" s="20"/>
      <c r="L274" s="20"/>
      <c r="M274" s="21">
        <f>(G238^2)*F238+G238*G239*F239+G238*G240*F240-((H238^2)*F238+H238*H239*F239+H238*H240*F240)</f>
        <v>0.68782836131488057</v>
      </c>
      <c r="N274" s="22">
        <f>G238*G239*F238+(G239^2)*F239+G239*G240*F240-(H238*H239*F238+(H239^2)*F239+H239*H240*F240)</f>
        <v>-4.2450961074438905E-17</v>
      </c>
      <c r="O274" s="22">
        <f>G238*G240*F238+G239*G240*F239+(G240^2)*F240-(H238*H240*F238+H239*H240*F239+(H240^2)*F240)</f>
        <v>-0.69299293329485023</v>
      </c>
      <c r="P274" s="22">
        <f>(G238^2)*E238+G238*G239*E239+G238*G240*E240-((H238^2)*E238+H238*H239*E239+H238*H240*E240)</f>
        <v>-0.66066581907174737</v>
      </c>
      <c r="Q274" s="22">
        <f>G238*G239*E238+(G239^2)*E239+G239*G240*E240-(H238*H239*E238+(H239^2)*E239+H239*H240*E240)</f>
        <v>-3.5484268393774581E-17</v>
      </c>
      <c r="R274" s="50">
        <f>G238*G240*E238+G239*G240*E239+(G240^2)*E240-(H238*H240*E238+H239*H240*E239+(H240^2)*E240)</f>
        <v>-0.57926479442723922</v>
      </c>
      <c r="S274" s="20">
        <f>J238</f>
        <v>0.31180629411077043</v>
      </c>
    </row>
    <row r="275" spans="1:19">
      <c r="D275" t="s">
        <v>35</v>
      </c>
      <c r="E275" s="12">
        <f t="shared" ref="E275:F275" si="123">E270</f>
        <v>0.34998924908799617</v>
      </c>
      <c r="F275" s="13">
        <f t="shared" si="123"/>
        <v>-0.91790797618791242</v>
      </c>
      <c r="G275" s="17">
        <f>(SIN((RADIANS(45+$C$18))))*(SIN(RADIANS($A$18)))</f>
        <v>0.18296735433360739</v>
      </c>
      <c r="H275" s="18">
        <f>(SIN((RADIANS($C$18-45))))*(SIN(RADIANS($A$18)))</f>
        <v>0.28896492120787121</v>
      </c>
      <c r="J275" s="20"/>
      <c r="L275" s="20"/>
      <c r="M275" s="21">
        <f>(G243^2)*F243+G243*G244*F244+G243*G245*F245-((H243^2)*F243+H243*H244*F244+H243*H245*F245)</f>
        <v>0.75755876047076431</v>
      </c>
      <c r="N275" s="22">
        <f>G243*G244*F243+(G244^2)*F244+G244*G245*F245-(H243*H244*F243+(H244^2)*F244+H244*H245*F245)</f>
        <v>9.313160406521967E-2</v>
      </c>
      <c r="O275" s="22">
        <f>G243*G245*F243+G244*G245*F244+(G245^2)*F245-(H243*H245*F243+H244*H245*F244+(H245^2)*F245)</f>
        <v>-0.52817557296691509</v>
      </c>
      <c r="P275" s="22">
        <f>(G243^2)*E243+G243*G244*E244+G243*G245*E245-((H243^2)*E243+H243*H244*E244+H243*H245*E245)</f>
        <v>-0.61319408669704079</v>
      </c>
      <c r="Q275" s="22">
        <f>G243*G244*E243+(G244^2)*E244+G244*G245*E245-(H243*H244*E243+(H244^2)*E244+H244*H245*E245)</f>
        <v>0.11730636226581984</v>
      </c>
      <c r="R275" s="50">
        <f>G243*G245*E243+G244*G245*E244+(G245^2)*E245-(H243*H245*E243+H244*H245*E244+(H245^2)*E245)</f>
        <v>-0.66527743964363306</v>
      </c>
      <c r="S275" s="20">
        <f>J243</f>
        <v>0.38122181580361336</v>
      </c>
    </row>
    <row r="276" spans="1:19">
      <c r="M276" s="21">
        <f>(G248^2)*F248+G248*G249*F249+G248*G250*F250-((H248^2)*F248+H248*H249*F249+H248*H250*F250)</f>
        <v>0.75608888977622235</v>
      </c>
      <c r="N276" s="22">
        <f>G248*G249*F248+(G249^2)*F249+G249*G250*F250-(H248*H249*F248+(H249^2)*F249+H249*H250*F250)</f>
        <v>0.13729187722458111</v>
      </c>
      <c r="O276" s="22">
        <f>G248*G250*F248+G249*G250*F249+(G250^2)*F250-(H248*H250*F248+H249*H250*F249+(H250^2)*F250)</f>
        <v>-0.37720633254907304</v>
      </c>
      <c r="P276" s="22">
        <f>(G248^2)*E248+G248*G249*E249+G248*G250*E250-((H248^2)*E248+H248*H249*E249+H248*H250*E250)</f>
        <v>-0.56164784785744315</v>
      </c>
      <c r="Q276" s="22">
        <f>G248*G249*E248+(G249^2)*E249+G249*G250*E250-(H248*H249*E248+(H249^2)*E249+H249*H250*E250)</f>
        <v>0.25964991110605029</v>
      </c>
      <c r="R276" s="50">
        <f>G248*G250*E248+G249*G250*E249+(G250^2)*E250-(H248*H250*E248+H249*H250*E249+(H250^2)*E250)</f>
        <v>-0.71338226772727298</v>
      </c>
      <c r="S276" s="20">
        <f>J248</f>
        <v>0.41178981198769432</v>
      </c>
    </row>
    <row r="277" spans="1:19">
      <c r="E277" s="12" t="s">
        <v>29</v>
      </c>
      <c r="F277" s="13" t="s">
        <v>30</v>
      </c>
      <c r="G277" s="17" t="s">
        <v>31</v>
      </c>
      <c r="H277" s="18" t="s">
        <v>11</v>
      </c>
      <c r="I277">
        <v>18</v>
      </c>
      <c r="J277" s="19" t="s">
        <v>32</v>
      </c>
      <c r="M277" s="21">
        <f>(G253^2)*F253+G253*G254*F254+G253*G255*F255-((H253^2)*F253+H253*H254*F254+H253*H255*F255)</f>
        <v>0.69329611141387215</v>
      </c>
      <c r="N277" s="22">
        <f>G253*G254*F253+(G254^2)*F254+G254*G255*F255-(H253*H254*F253+(H254^2)*F254+H254*H255*F255)</f>
        <v>0.15969692702056645</v>
      </c>
      <c r="O277" s="22">
        <f>G253*G255*F253+G254*G255*F254+(G255^2)*F255-(H253*H255*F253+H254*H255*F254+(H255^2)*F255)</f>
        <v>-0.27660319141224038</v>
      </c>
      <c r="P277" s="22">
        <f>(G253^2)*E253+G253*G254*E254+G253*G255*E255-((H253^2)*E253+H253*H254*E254+H253*H255*E255)</f>
        <v>-0.52601105867907716</v>
      </c>
      <c r="Q277" s="22">
        <f>G253*G254*E253+(G254^2)*E254+G254*G255*E255-(H253*H254*E253+(H254^2)*E254+H254*H255*E255)</f>
        <v>0.40817551540358854</v>
      </c>
      <c r="R277" s="50">
        <f>G253*G255*E253+G254*G255*E254+(G255^2)*E255-(H253*H255*E253+H254*H255*E254+(H255^2)*E255)</f>
        <v>-0.70698073108462844</v>
      </c>
      <c r="S277" s="20">
        <f>J253</f>
        <v>0.38569517178439588</v>
      </c>
    </row>
    <row r="278" spans="1:19">
      <c r="D278" t="s">
        <v>33</v>
      </c>
      <c r="E278" s="12">
        <f t="shared" ref="E278:F278" si="124">E273</f>
        <v>0.80593706458717673</v>
      </c>
      <c r="F278" s="13">
        <f t="shared" si="124"/>
        <v>0.33285433372021084</v>
      </c>
      <c r="G278" s="17">
        <f>COS((RADIANS(45+$C$19)))</f>
        <v>-0.87427044263078257</v>
      </c>
      <c r="H278" s="18">
        <f>COS((RADIANS($C$19-45)))</f>
        <v>0.48543917553301702</v>
      </c>
      <c r="J278" s="19">
        <f>((SUMPRODUCT(G278:G280,E278:E280))*(SUMPRODUCT(G278:G280,F278:F280)))-((SUMPRODUCT(H278:H280,E278:E280))*(SUMPRODUCT(H278:H280,F278:F280)))</f>
        <v>-5.963408548013982E-2</v>
      </c>
      <c r="M278" s="21">
        <f>(G258^2)*F258+G258*G259*F259+G258*G260*F260-((H258^2)*F258+H258*H259*F259+H258*H260*F260)</f>
        <v>0.5993819833610653</v>
      </c>
      <c r="N278" s="22">
        <f>G258*G259*F258+(G259^2)*F259+G259*G260*F260-(H258*H259*F258+(H259^2)*F259+H259*H260*F260)</f>
        <v>0.17005484891562972</v>
      </c>
      <c r="O278" s="22">
        <f>G258*G260*F258+G259*G260*F259+(G260^2)*F260-(H258*H260*F258+H259*H260*F259+(H260^2)*F260)</f>
        <v>-0.20266347713326727</v>
      </c>
      <c r="P278" s="22">
        <f>(G258^2)*E258+G258*G259*E259+G258*G260*E260-((H258^2)*E258+H258*H259*E259+H258*H260*E260)</f>
        <v>-0.47679475604540045</v>
      </c>
      <c r="Q278" s="22">
        <f>G258*G259*E258+(G259^2)*E259+G259*G260*E260-(H258*H259*E258+(H259^2)*E259+H259*H260*E260)</f>
        <v>0.55772511366136612</v>
      </c>
      <c r="R278" s="50">
        <f>G258*G260*E258+G259*G260*E259+(G260^2)*E260-(H258*H260*E258+H259*H260*E259+(H260^2)*E260)</f>
        <v>-0.66467090788594707</v>
      </c>
      <c r="S278" s="20">
        <f>J258</f>
        <v>0.33093885340201501</v>
      </c>
    </row>
    <row r="279" spans="1:19" ht="17">
      <c r="A279" t="s">
        <v>45</v>
      </c>
      <c r="B279" t="s">
        <v>77</v>
      </c>
      <c r="C279" t="s">
        <v>44</v>
      </c>
      <c r="D279" t="s">
        <v>34</v>
      </c>
      <c r="E279" s="12">
        <f t="shared" ref="E279:F279" si="125">E274</f>
        <v>-0.47746515417088353</v>
      </c>
      <c r="F279" s="13">
        <f t="shared" si="125"/>
        <v>-0.21599291602801532</v>
      </c>
      <c r="G279" s="17">
        <f>(SIN((RADIANS(45+$C$19))))*(COS(RADIANS($A$19)))</f>
        <v>-0.47806426368076954</v>
      </c>
      <c r="H279" s="18">
        <f>(SIN((RADIANS($C$19-45))))*(COS(RADIANS($A$19)))</f>
        <v>-0.86098831013220967</v>
      </c>
      <c r="J279" s="20"/>
      <c r="M279" s="21">
        <f>(G263^2)*F263+G263*G264*F264+G263*G265*F265-((H263^2)*F263+H263*H264*F264+H263*H265*F265)</f>
        <v>0.48822421571057811</v>
      </c>
      <c r="N279" s="22">
        <f>G263*G264*F263+(G264^2)*F264+G264*G265*F265-(H263*H264*F263+(H264^2)*F264+H264*H265*F265)</f>
        <v>0.17582357502024354</v>
      </c>
      <c r="O279" s="22">
        <f>G263*G265*F263+G264*G265*F264+(G265^2)*F265-(H263*H265*F263+H264*H265*F264+(H265^2)*F265)</f>
        <v>-0.14753349695175713</v>
      </c>
      <c r="P279" s="22">
        <f>(G263^2)*E263+G263*G264*E264+G263*G265*E265-((H263^2)*E263+H263*H264*E264+H263*H265*E265)</f>
        <v>-0.39561321577577357</v>
      </c>
      <c r="Q279" s="22">
        <f>G263*G264*E263+(G264^2)*E264+G264*G265*E265-(H263*H264*E263+(H264^2)*E264+H264*H265*E265)</f>
        <v>0.70292024279036958</v>
      </c>
      <c r="R279" s="50">
        <f>G263*G265*E263+G264*G265*E264+(G265^2)*E265-(H263*H265*E263+H264*H265*E264+(H265^2)*E265)</f>
        <v>-0.58982011647244348</v>
      </c>
      <c r="S279" s="20">
        <f>J263</f>
        <v>0.2578932231027718</v>
      </c>
    </row>
    <row r="280" spans="1:19">
      <c r="A280">
        <f>E283</f>
        <v>0.80593706458717673</v>
      </c>
      <c r="B280">
        <f>C280/(SQRT(C280^2+C281^2+C282^2))</f>
        <v>0.51878114731222291</v>
      </c>
      <c r="C280">
        <f t="array" ref="C280:C285">(A280:A285)-(MMULT(MMULT(MINVERSE(MMULT(TRANSPOSE(M265:R285),M265:R285)),TRANSPOSE(M265:R285)),S265:S285))</f>
        <v>0.65231073044114118</v>
      </c>
      <c r="D280" t="s">
        <v>35</v>
      </c>
      <c r="E280" s="12">
        <f t="shared" ref="E280:F280" si="126">E275</f>
        <v>0.34998924908799617</v>
      </c>
      <c r="F280" s="13">
        <f t="shared" si="126"/>
        <v>-0.91790797618791242</v>
      </c>
      <c r="G280" s="17">
        <f>(SIN((RADIANS(45+$C$19))))*(SIN(RADIANS($A$19)))</f>
        <v>8.4295628199445527E-2</v>
      </c>
      <c r="H280" s="18">
        <f>(SIN((RADIANS($C$19-45))))*(SIN(RADIANS($A$19)))</f>
        <v>0.15181546915089592</v>
      </c>
      <c r="J280" s="20"/>
      <c r="M280" s="21">
        <f>(G268^2)*F268+G268*G269*F269+G268*G270*F270-((H268^2)*F268+H268*H269*F269+H268*H270*F270)</f>
        <v>0.36591509222900531</v>
      </c>
      <c r="N280" s="22">
        <f>G268*G269*F268+(G269^2)*F269+G269*G270*F270-(H268*H269*F268+(H269^2)*F269+H269*H270*F270)</f>
        <v>0.19524411814251522</v>
      </c>
      <c r="O280" s="22">
        <f>G268*G270*F268+G269*G270*F269+(G270^2)*F270-(H268*H270*F268+H269*H270*F269+(H270^2)*F270)</f>
        <v>-0.11272424416727228</v>
      </c>
      <c r="P280" s="22">
        <f>(G268^2)*E268+G268*G269*E269+G268*G270*E270-((H268^2)*E268+H268*H269*E269+H268*H270*E270)</f>
        <v>-0.29208600558727821</v>
      </c>
      <c r="Q280" s="22">
        <f>G268*G269*E268+(G269^2)*E269+G269*G270*E270-(H268*H269*E268+(H269^2)*E269+H269*H270*E270)</f>
        <v>0.82638186731883356</v>
      </c>
      <c r="R280" s="50">
        <f>G268*G270*E268+G269*G270*E269+(G270^2)*E270-(H268*H270*E268+H269*H270*E269+(H270^2)*E270)</f>
        <v>-0.47711179354995403</v>
      </c>
      <c r="S280" s="20">
        <f>J268</f>
        <v>0.16222999877920077</v>
      </c>
    </row>
    <row r="281" spans="1:19">
      <c r="A281">
        <f>E284</f>
        <v>-0.47746515417088353</v>
      </c>
      <c r="B281">
        <f>C281/(SQRT(C280^2+C281^2+C282^2))</f>
        <v>-0.85073940759608457</v>
      </c>
      <c r="C281">
        <v>-1.0697120495978183</v>
      </c>
      <c r="D281" s="20"/>
      <c r="G281" s="20"/>
      <c r="H281" s="20"/>
      <c r="J281" s="20"/>
      <c r="M281" s="21">
        <f>(G273^2)*F273+G273*G274*F274+G273*G275*F275-((H273^2)*F273+H273*H274*F274+H273*H275*F275)</f>
        <v>0.24265685985497579</v>
      </c>
      <c r="N281" s="22">
        <f>G273*G274*F273+(G274^2)*F274+G274*G275*F275-(H273*H274*F273+(H274^2)*F274+H274*H275*F275)</f>
        <v>0.23814366578684318</v>
      </c>
      <c r="O281" s="22">
        <f>G273*G275*F273+G274*G275*F274+(G275^2)*F275-(H273*H275*F273+H274*H275*F274+(H275^2)*F275)</f>
        <v>-8.6677205825449535E-2</v>
      </c>
      <c r="P281" s="22">
        <f>(G273^2)*E273+G273*G274*E274+G273*G275*E275-((H273^2)*E273+H273*H274*E274+H273*H275*E275)</f>
        <v>-0.16913659654900615</v>
      </c>
      <c r="Q281" s="22">
        <f>G273*G274*E273+(G274^2)*E274+G274*G275*E275-(H273*H274*E273+(H274^2)*E274+H274*H275*E275)</f>
        <v>0.9129906702239361</v>
      </c>
      <c r="R281" s="50">
        <f>G273*G275*E273+G274*G275*E274+(G275^2)*E275-(H273*H275*E273+H274*H275*E274+(H275^2)*E275)</f>
        <v>-0.33230142812426322</v>
      </c>
      <c r="S281" s="20">
        <f>J273</f>
        <v>5.1524765053831925E-2</v>
      </c>
    </row>
    <row r="282" spans="1:19">
      <c r="A282">
        <f>E285</f>
        <v>0.34998924908799617</v>
      </c>
      <c r="B282">
        <f>C282/(SQRT(C280^2+C281^2+C282^2))</f>
        <v>-8.4312404523158163E-2</v>
      </c>
      <c r="C282">
        <v>-0.10601365617214764</v>
      </c>
      <c r="E282" s="12" t="s">
        <v>29</v>
      </c>
      <c r="F282" s="13" t="s">
        <v>30</v>
      </c>
      <c r="G282" s="17" t="s">
        <v>31</v>
      </c>
      <c r="H282" s="18" t="s">
        <v>11</v>
      </c>
      <c r="I282">
        <v>19</v>
      </c>
      <c r="J282" s="19" t="s">
        <v>32</v>
      </c>
      <c r="M282" s="21">
        <f>(G278^2)*F278+G278*G279*F279+G278*G280*F280-((H278^2)*F278+H278*H279*F279+H278*H280*F280)</f>
        <v>0.13072204448388702</v>
      </c>
      <c r="N282" s="22">
        <f>G278*G279*F278+(G279^2)*F279+G279*G280*F280-(H278*H279*F278+(H279^2)*F279+H279*H280*F280)</f>
        <v>0.3059989791027411</v>
      </c>
      <c r="O282" s="22">
        <f>G278*G280*F278+G279*G280*F279+(G280^2)*F280-(H278*H280*F278+H279*H280*F279+(H280^2)*F280)</f>
        <v>-5.3955876085058987E-2</v>
      </c>
      <c r="P282" s="22">
        <f>(G278^2)*E278+G278*G279*E279+G278*G280*E280-((H278^2)*E278+H278*H279*E279+H278*H280*E280)</f>
        <v>-2.4609677620861303E-2</v>
      </c>
      <c r="Q282" s="22">
        <f>G278*G279*E278+(G279^2)*E279+G279*G280*E280-(H278*H279*E278+(H279^2)*E279+H279*H280*E280)</f>
        <v>0.95016110376813256</v>
      </c>
      <c r="R282" s="50">
        <f>G278*G280*E278+G279*G280*E279+(G280^2)*E280-(H278*H280*E278+H279*H280*E279+(H280^2)*E280)</f>
        <v>-0.1675390386140572</v>
      </c>
      <c r="S282" s="20">
        <f>J278</f>
        <v>-5.963408548013982E-2</v>
      </c>
    </row>
    <row r="283" spans="1:19">
      <c r="A283">
        <f>F283</f>
        <v>0.33285433372021084</v>
      </c>
      <c r="B283">
        <f>C283/(SQRT(C283^2+C284^2+C285^2))</f>
        <v>0.7849822078571721</v>
      </c>
      <c r="C283">
        <v>0.96397192091438044</v>
      </c>
      <c r="D283" t="s">
        <v>33</v>
      </c>
      <c r="E283" s="12">
        <f t="shared" ref="E283:F283" si="127">E193</f>
        <v>0.80593706458717673</v>
      </c>
      <c r="F283" s="13">
        <f t="shared" si="127"/>
        <v>0.33285433372021084</v>
      </c>
      <c r="G283" s="17">
        <f>COS((RADIANS(45+$C$20)))</f>
        <v>0.41579014513656215</v>
      </c>
      <c r="H283" s="18">
        <f>COS((RADIANS($C$20-45)))</f>
        <v>0.90946058474642899</v>
      </c>
      <c r="J283" s="19">
        <f>((SUMPRODUCT(G283:G285,E283:E285))*(SUMPRODUCT(G283:G285,F283:F285)))-((SUMPRODUCT(H283:H285,E283:E285))*(SUMPRODUCT(H283:H285,F283:F285)))</f>
        <v>0.14381216722072329</v>
      </c>
      <c r="M283" s="21">
        <f>(G283^2)*F283+G283*G284*F284+G283*G285*F285-((H283^2)*F283+H283*H284*F284+H283*H285*F285)</f>
        <v>-5.44124836517417E-2</v>
      </c>
      <c r="N283" s="22">
        <f>G283*G284*F283+(G284^2)*F284+G284*G285*F285-(H283*H284*F283+(H284^2)*F284+H284*H285*F285)</f>
        <v>-0.3930448178941679</v>
      </c>
      <c r="O283" s="22">
        <f>G283*G285*F283+G284*G285*F284+(G285^2)*F285-(H283*H285*F283+H284*H285*F284+(H285^2)*F285)</f>
        <v>4.8153825135287974E-17</v>
      </c>
      <c r="P283" s="22">
        <f>(G283^2)*E283+G283*G284*E284+G283*G285*E285-((H283^2)*E283+H283*H284*E284+H283*H285*E285)</f>
        <v>-0.16617205500218912</v>
      </c>
      <c r="Q283" s="22">
        <f>G283*G284*E283+(G284^2)*E284+G284*G285*E285-(H283*H284*E283+(H284^2)*E284+H284*H285*E285)</f>
        <v>-0.92189716002337818</v>
      </c>
      <c r="R283" s="50">
        <f>G283*G285*E283+G284*G285*E284+(G285^2)*E285-(H283*H285*E283+H284*H285*E284+(H285^2)*E285)</f>
        <v>1.1294608811872866E-16</v>
      </c>
      <c r="S283" s="20">
        <f>J283</f>
        <v>0.14381216722072329</v>
      </c>
    </row>
    <row r="284" spans="1:19">
      <c r="A284">
        <f>F284</f>
        <v>-0.21599291602801532</v>
      </c>
      <c r="B284">
        <f>C284/(SQRT(C283^2+C284^2+C285^2))</f>
        <v>6.1653050532839072E-2</v>
      </c>
      <c r="C284">
        <v>7.5711027533487602E-2</v>
      </c>
      <c r="D284" t="s">
        <v>34</v>
      </c>
      <c r="E284" s="12">
        <f t="shared" ref="E284:F284" si="128">E194</f>
        <v>-0.47746515417088353</v>
      </c>
      <c r="F284" s="13">
        <f t="shared" si="128"/>
        <v>-0.21599291602801532</v>
      </c>
      <c r="G284" s="17">
        <f>(SIN((RADIANS(45+$C$20))))*(COS(RADIANS($A$20)))</f>
        <v>-0.90946058474642899</v>
      </c>
      <c r="H284" s="18">
        <f>(SIN((RADIANS($C$20-45))))*(COS(RADIANS($A$20)))</f>
        <v>0.41579014513656215</v>
      </c>
      <c r="J284" s="20"/>
      <c r="M284" s="21">
        <f>2*E278</f>
        <v>1.6118741291743535</v>
      </c>
      <c r="N284" s="22">
        <f>2*E279</f>
        <v>-0.95493030834176706</v>
      </c>
      <c r="O284" s="22">
        <f>2*E280</f>
        <v>0.69997849817599234</v>
      </c>
      <c r="P284" s="22">
        <f>0</f>
        <v>0</v>
      </c>
      <c r="Q284" s="22">
        <v>0</v>
      </c>
      <c r="R284" s="50">
        <v>0</v>
      </c>
      <c r="S284" s="23">
        <f>E278^2+E279^2+E280^2-1</f>
        <v>0</v>
      </c>
    </row>
    <row r="285" spans="1:19">
      <c r="A285" s="2">
        <f>F285</f>
        <v>-0.91790797618791242</v>
      </c>
      <c r="B285">
        <f>C285/(SQRT(C283^2+C284^2+C285^2))</f>
        <v>-0.61644288843953321</v>
      </c>
      <c r="C285">
        <v>-0.75700268025843842</v>
      </c>
      <c r="D285" t="s">
        <v>35</v>
      </c>
      <c r="E285" s="12">
        <f t="shared" ref="E285:F285" si="129">E195</f>
        <v>0.34998924908799617</v>
      </c>
      <c r="F285" s="13">
        <f t="shared" si="129"/>
        <v>-0.91790797618791242</v>
      </c>
      <c r="G285" s="17">
        <f>(SIN((RADIANS(45+$C$20))))*(SIN(RADIANS($A$20)))</f>
        <v>1.1142242302023774E-16</v>
      </c>
      <c r="H285" s="18">
        <f>(SIN((RADIANS($C$20-45))))*(SIN(RADIANS($A$20)))</f>
        <v>-5.0940465388028998E-17</v>
      </c>
      <c r="J285" s="20"/>
      <c r="M285" s="21">
        <v>0</v>
      </c>
      <c r="N285" s="22">
        <v>0</v>
      </c>
      <c r="O285" s="22">
        <v>0</v>
      </c>
      <c r="P285" s="22">
        <f>2*F278</f>
        <v>0.66570866744042168</v>
      </c>
      <c r="Q285" s="22">
        <f>2*F279</f>
        <v>-0.43198583205603064</v>
      </c>
      <c r="R285" s="50">
        <f>2*F280</f>
        <v>-1.8358159523758248</v>
      </c>
      <c r="S285" s="51">
        <f>F278^2+F279^2+F280^2-1</f>
        <v>0</v>
      </c>
    </row>
    <row r="286" spans="1:19">
      <c r="A286" s="25"/>
    </row>
    <row r="287" spans="1:19">
      <c r="A287" s="2"/>
      <c r="E287" s="12" t="s">
        <v>29</v>
      </c>
      <c r="F287" s="13" t="s">
        <v>30</v>
      </c>
      <c r="G287" s="17" t="s">
        <v>31</v>
      </c>
      <c r="H287" s="18" t="s">
        <v>11</v>
      </c>
      <c r="I287">
        <v>1</v>
      </c>
      <c r="J287" s="19" t="s">
        <v>32</v>
      </c>
      <c r="L287" s="20"/>
    </row>
    <row r="288" spans="1:19">
      <c r="A288" s="2"/>
      <c r="D288" s="2" t="s">
        <v>33</v>
      </c>
      <c r="E288" s="12">
        <f>B280</f>
        <v>0.51878114731222291</v>
      </c>
      <c r="F288" s="13">
        <f>B283</f>
        <v>0.7849822078571721</v>
      </c>
      <c r="G288" s="17">
        <f>COS((RADIANS(45+$C$2)))</f>
        <v>-0.40926624831947545</v>
      </c>
      <c r="H288" s="18">
        <f>COS((RADIANS($C$2-45)))</f>
        <v>0.91241500315728119</v>
      </c>
      <c r="J288" s="19">
        <f>((SUMPRODUCT(G288:G290,E288:E290))*(SUMPRODUCT(G288:G290,F288:F290)))-((SUMPRODUCT(H288:H290,E288:E290))*(SUMPRODUCT(H288:H290,F288:F290)))</f>
        <v>0.1691734255652701</v>
      </c>
      <c r="L288" s="20"/>
    </row>
    <row r="289" spans="1:12">
      <c r="A289" s="2"/>
      <c r="D289" s="20" t="s">
        <v>34</v>
      </c>
      <c r="E289" s="12">
        <f t="shared" ref="E289:E290" si="130">B281</f>
        <v>-0.85073940759608457</v>
      </c>
      <c r="F289" s="13">
        <f t="shared" ref="F289:F290" si="131">B284</f>
        <v>6.1653050532839072E-2</v>
      </c>
      <c r="G289" s="17">
        <f>(SIN((RADIANS(45+$C$2))))*(COS(RADIANS($A$2)))</f>
        <v>0.91241500315728119</v>
      </c>
      <c r="H289" s="18">
        <f>(SIN((RADIANS($C$2-45))))*(COS(RADIANS($A$2)))</f>
        <v>0.40926624831947545</v>
      </c>
      <c r="J289" s="20"/>
      <c r="L289" s="20"/>
    </row>
    <row r="290" spans="1:12">
      <c r="A290" s="2"/>
      <c r="D290" s="20" t="s">
        <v>35</v>
      </c>
      <c r="E290" s="12">
        <f t="shared" si="130"/>
        <v>-8.4312404523158163E-2</v>
      </c>
      <c r="F290" s="13">
        <f t="shared" si="131"/>
        <v>-0.61644288843953321</v>
      </c>
      <c r="G290" s="17">
        <f>(SIN((RADIANS(45+$C$2))))*(SIN(RADIANS($A$2)))</f>
        <v>0</v>
      </c>
      <c r="H290" s="18">
        <f>(SIN((RADIANS($C$2-45))))*(SIN(RADIANS($A$2)))</f>
        <v>0</v>
      </c>
      <c r="J290" s="20"/>
      <c r="L290" s="20"/>
    </row>
    <row r="291" spans="1:12">
      <c r="A291" s="2"/>
      <c r="J291" s="20"/>
      <c r="L291" s="20"/>
    </row>
    <row r="292" spans="1:12">
      <c r="A292" s="2"/>
      <c r="E292" s="12" t="s">
        <v>29</v>
      </c>
      <c r="F292" s="13" t="s">
        <v>30</v>
      </c>
      <c r="G292" s="17" t="s">
        <v>31</v>
      </c>
      <c r="H292" s="18" t="s">
        <v>11</v>
      </c>
      <c r="I292">
        <v>2</v>
      </c>
      <c r="J292" s="19" t="s">
        <v>32</v>
      </c>
      <c r="L292" s="20"/>
    </row>
    <row r="293" spans="1:12">
      <c r="A293" s="2"/>
      <c r="D293" t="s">
        <v>33</v>
      </c>
      <c r="E293" s="12">
        <f t="shared" ref="E293:F293" si="132">E378</f>
        <v>0.51878114731222291</v>
      </c>
      <c r="F293" s="13">
        <f t="shared" si="132"/>
        <v>0.7849822078571721</v>
      </c>
      <c r="G293" s="17">
        <f>COS((RADIANS(45+$C$3)))</f>
        <v>-0.32158407322903065</v>
      </c>
      <c r="H293" s="18">
        <f>COS((RADIANS($C$3-45)))</f>
        <v>0.94688102940413033</v>
      </c>
      <c r="J293" s="19">
        <f>((SUMPRODUCT(G293:G295,E293:E295))*(SUMPRODUCT(G293:(G295),F293:F295)))-((SUMPRODUCT(H293:H295,E293:E295))*(SUMPRODUCT(H293:H295,F293:F295)))</f>
        <v>0.13047851619025208</v>
      </c>
      <c r="L293" s="20"/>
    </row>
    <row r="294" spans="1:12">
      <c r="A294" s="2"/>
      <c r="D294" t="s">
        <v>34</v>
      </c>
      <c r="E294" s="12">
        <f t="shared" ref="E294:F294" si="133">E379</f>
        <v>-0.85073940759608457</v>
      </c>
      <c r="F294" s="13">
        <f t="shared" si="133"/>
        <v>6.1653050532839072E-2</v>
      </c>
      <c r="G294" s="17">
        <f>(SIN((RADIANS(45+$C$3))))*(COS(RADIANS($A$3)))</f>
        <v>0.93249577893736801</v>
      </c>
      <c r="H294" s="18">
        <f>(SIN((RADIANS($C$3-45))))*(COS(RADIANS($A$3)))</f>
        <v>0.31669848856119509</v>
      </c>
      <c r="J294" s="20"/>
      <c r="L294" s="20"/>
    </row>
    <row r="295" spans="1:12">
      <c r="A295" s="2"/>
      <c r="D295" t="s">
        <v>35</v>
      </c>
      <c r="E295" s="12">
        <f t="shared" ref="E295:F295" si="134">E380</f>
        <v>-8.4312404523158163E-2</v>
      </c>
      <c r="F295" s="13">
        <f t="shared" si="134"/>
        <v>-0.61644288843953321</v>
      </c>
      <c r="G295" s="17">
        <f>(SIN((RADIANS(45+$C$3))))*(SIN(RADIANS($A$3)))</f>
        <v>0.1644241652234143</v>
      </c>
      <c r="H295" s="18">
        <f>(SIN((RADIANS($C$3-45))))*(SIN(RADIANS($A$3)))</f>
        <v>5.5842488282929856E-2</v>
      </c>
      <c r="J295" s="20"/>
      <c r="L295" s="20"/>
    </row>
    <row r="296" spans="1:12">
      <c r="A296" s="2"/>
      <c r="L296" s="20"/>
    </row>
    <row r="297" spans="1:12">
      <c r="A297" s="2"/>
      <c r="E297" s="12" t="s">
        <v>29</v>
      </c>
      <c r="F297" s="13" t="s">
        <v>30</v>
      </c>
      <c r="G297" s="17" t="s">
        <v>31</v>
      </c>
      <c r="H297" s="18" t="s">
        <v>11</v>
      </c>
      <c r="I297">
        <v>3</v>
      </c>
      <c r="J297" s="19" t="s">
        <v>32</v>
      </c>
      <c r="L297" s="20"/>
    </row>
    <row r="298" spans="1:12">
      <c r="A298" s="2"/>
      <c r="D298" t="s">
        <v>33</v>
      </c>
      <c r="E298" s="12">
        <f t="shared" ref="E298:F298" si="135">E293</f>
        <v>0.51878114731222291</v>
      </c>
      <c r="F298" s="13">
        <f t="shared" si="135"/>
        <v>0.7849822078571721</v>
      </c>
      <c r="G298" s="17">
        <f>COS((RADIANS(45+$C$4)))</f>
        <v>-0.22595003639994804</v>
      </c>
      <c r="H298" s="18">
        <f>COS((RADIANS($C$4-45)))</f>
        <v>0.97413889207384696</v>
      </c>
      <c r="J298" s="19">
        <f>((SUMPRODUCT(G298:G300,E298:E300))*(SUMPRODUCT(G298:(G300),F298:F300)))-((SUMPRODUCT(H298:H300,E298:E300))*(SUMPRODUCT(H298:H300,F298:F300)))</f>
        <v>6.91949999600798E-2</v>
      </c>
      <c r="L298" s="20"/>
    </row>
    <row r="299" spans="1:12">
      <c r="A299" s="2"/>
      <c r="D299" t="s">
        <v>34</v>
      </c>
      <c r="E299" s="12">
        <f t="shared" ref="E299:F299" si="136">E294</f>
        <v>-0.85073940759608457</v>
      </c>
      <c r="F299" s="13">
        <f t="shared" si="136"/>
        <v>6.1653050532839072E-2</v>
      </c>
      <c r="G299" s="17">
        <f>(SIN((RADIANS(45+$C$4))))*(COS(RADIANS($A$4)))</f>
        <v>0.91539112850235449</v>
      </c>
      <c r="H299" s="18">
        <f>(SIN((RADIANS($C$4-45))))*(COS(RADIANS($A$4)))</f>
        <v>0.2123235818713386</v>
      </c>
      <c r="J299" s="20"/>
      <c r="L299" s="20"/>
    </row>
    <row r="300" spans="1:12">
      <c r="A300" s="2"/>
      <c r="D300" t="s">
        <v>35</v>
      </c>
      <c r="E300" s="12">
        <f t="shared" ref="E300:F300" si="137">E295</f>
        <v>-8.4312404523158163E-2</v>
      </c>
      <c r="F300" s="13">
        <f t="shared" si="137"/>
        <v>-0.61644288843953321</v>
      </c>
      <c r="G300" s="17">
        <f>(SIN((RADIANS(45+$C$4))))*(SIN(RADIANS($A$4)))</f>
        <v>0.33317512348620526</v>
      </c>
      <c r="H300" s="18">
        <f>(SIN((RADIANS($C$4-45))))*(SIN(RADIANS($A$4)))</f>
        <v>7.7279463833950304E-2</v>
      </c>
      <c r="J300" s="20"/>
      <c r="L300" s="20"/>
    </row>
    <row r="301" spans="1:12">
      <c r="A301" s="2"/>
      <c r="L301" s="20"/>
    </row>
    <row r="302" spans="1:12">
      <c r="A302" s="2"/>
      <c r="E302" s="12" t="s">
        <v>29</v>
      </c>
      <c r="F302" s="13" t="s">
        <v>30</v>
      </c>
      <c r="G302" s="17" t="s">
        <v>31</v>
      </c>
      <c r="H302" s="18" t="s">
        <v>11</v>
      </c>
      <c r="I302">
        <v>4</v>
      </c>
      <c r="J302" s="19" t="s">
        <v>32</v>
      </c>
      <c r="L302" s="20"/>
    </row>
    <row r="303" spans="1:12">
      <c r="A303" s="2"/>
      <c r="D303" t="s">
        <v>33</v>
      </c>
      <c r="E303" s="12">
        <f t="shared" ref="E303:F303" si="138">E298</f>
        <v>0.51878114731222291</v>
      </c>
      <c r="F303" s="13">
        <f t="shared" si="138"/>
        <v>0.7849822078571721</v>
      </c>
      <c r="G303" s="17">
        <f>COS((RADIANS(45+$C$5)))</f>
        <v>-0.13846012312424741</v>
      </c>
      <c r="H303" s="18">
        <f>COS((RADIANS($C$5-45)))</f>
        <v>0.99036800953202153</v>
      </c>
      <c r="J303" s="19">
        <f>((SUMPRODUCT(G303:G305,E303:E305))*(SUMPRODUCT(G303:G305,F303:F305)))-((SUMPRODUCT(H303:H305,E303:E305))*(SUMPRODUCT(H303:H305,F303:F305)))</f>
        <v>3.2048233488444766E-3</v>
      </c>
      <c r="L303" s="20"/>
    </row>
    <row r="304" spans="1:12">
      <c r="A304" s="2"/>
      <c r="D304" t="s">
        <v>34</v>
      </c>
      <c r="E304" s="12">
        <f t="shared" ref="E304:F304" si="139">E299</f>
        <v>-0.85073940759608457</v>
      </c>
      <c r="F304" s="13">
        <f t="shared" si="139"/>
        <v>6.1653050532839072E-2</v>
      </c>
      <c r="G304" s="17">
        <f>(SIN((RADIANS(45+$C$5))))*(COS(RADIANS($A$5)))</f>
        <v>0.85768385535015979</v>
      </c>
      <c r="H304" s="18">
        <f>(SIN((RADIANS($C$5-45))))*(COS(RADIANS($A$5)))</f>
        <v>0.11990998403671958</v>
      </c>
      <c r="J304" s="20"/>
      <c r="L304" s="20"/>
    </row>
    <row r="305" spans="1:12">
      <c r="A305" s="2"/>
      <c r="D305" t="s">
        <v>35</v>
      </c>
      <c r="E305" s="12">
        <f t="shared" ref="E305:F305" si="140">E300</f>
        <v>-8.4312404523158163E-2</v>
      </c>
      <c r="F305" s="13">
        <f t="shared" si="140"/>
        <v>-0.61644288843953321</v>
      </c>
      <c r="G305" s="17">
        <f>(SIN((RADIANS(45+$C$5))))*(SIN(RADIANS($A$5)))</f>
        <v>0.49518400476601071</v>
      </c>
      <c r="H305" s="18">
        <f>(SIN((RADIANS($C$5-45))))*(SIN(RADIANS($A$5)))</f>
        <v>6.923006156212376E-2</v>
      </c>
      <c r="J305" s="20"/>
      <c r="L305" s="20"/>
    </row>
    <row r="306" spans="1:12">
      <c r="A306" s="2"/>
      <c r="J306" s="20"/>
      <c r="L306" s="20"/>
    </row>
    <row r="307" spans="1:12">
      <c r="A307" s="2"/>
      <c r="E307" s="12" t="s">
        <v>29</v>
      </c>
      <c r="F307" s="13" t="s">
        <v>30</v>
      </c>
      <c r="G307" s="17" t="s">
        <v>31</v>
      </c>
      <c r="H307" s="18" t="s">
        <v>11</v>
      </c>
      <c r="I307">
        <v>5</v>
      </c>
      <c r="J307" s="19" t="s">
        <v>32</v>
      </c>
      <c r="L307" s="20"/>
    </row>
    <row r="308" spans="1:12">
      <c r="A308" s="2"/>
      <c r="D308" t="s">
        <v>33</v>
      </c>
      <c r="E308" s="12">
        <f t="shared" ref="E308:F308" si="141">E303</f>
        <v>0.51878114731222291</v>
      </c>
      <c r="F308" s="13">
        <f t="shared" si="141"/>
        <v>0.7849822078571721</v>
      </c>
      <c r="G308" s="17">
        <f>COS((RADIANS(45+$C$6)))</f>
        <v>-7.600118185574084E-2</v>
      </c>
      <c r="H308" s="18">
        <f>COS((RADIANS($C$6-45)))</f>
        <v>0.99710772755832688</v>
      </c>
      <c r="J308" s="19">
        <f>((SUMPRODUCT(G308:G310,E308:E310))*(SUMPRODUCT(G308:(G310),F308:F310)))-((SUMPRODUCT(H308:H310,E308:E310))*(SUMPRODUCT(H308:H310,F308:F310)))</f>
        <v>-4.7581865621713682E-2</v>
      </c>
      <c r="L308" s="20"/>
    </row>
    <row r="309" spans="1:12">
      <c r="A309" s="2"/>
      <c r="D309" t="s">
        <v>34</v>
      </c>
      <c r="E309" s="12">
        <f t="shared" ref="E309:F309" si="142">E304</f>
        <v>-0.85073940759608457</v>
      </c>
      <c r="F309" s="13">
        <f t="shared" si="142"/>
        <v>6.1653050532839072E-2</v>
      </c>
      <c r="G309" s="17">
        <f>(SIN((RADIANS(45+$C$6))))*(COS(RADIANS($A$6)))</f>
        <v>0.76382883388704814</v>
      </c>
      <c r="H309" s="18">
        <f>(SIN((RADIANS($C$6-45))))*(COS(RADIANS($A$6)))</f>
        <v>5.8220283031065245E-2</v>
      </c>
      <c r="J309" s="20"/>
      <c r="L309" s="20"/>
    </row>
    <row r="310" spans="1:12">
      <c r="A310" s="2"/>
      <c r="D310" t="s">
        <v>35</v>
      </c>
      <c r="E310" s="12">
        <f t="shared" ref="E310:F310" si="143">E305</f>
        <v>-8.4312404523158163E-2</v>
      </c>
      <c r="F310" s="13">
        <f t="shared" si="143"/>
        <v>-0.61644288843953321</v>
      </c>
      <c r="G310" s="17">
        <f>(SIN((RADIANS(45+$C$6))))*(SIN(RADIANS($A$6)))</f>
        <v>0.64092849279719399</v>
      </c>
      <c r="H310" s="18">
        <f>(SIN((RADIANS($C$6-45))))*(SIN(RADIANS($A$6)))</f>
        <v>4.8852618018403696E-2</v>
      </c>
      <c r="J310" s="20"/>
      <c r="L310" s="20"/>
    </row>
    <row r="311" spans="1:12">
      <c r="A311" s="2"/>
      <c r="L311" s="20"/>
    </row>
    <row r="312" spans="1:12">
      <c r="A312" s="2"/>
      <c r="E312" s="12" t="s">
        <v>29</v>
      </c>
      <c r="F312" s="13" t="s">
        <v>30</v>
      </c>
      <c r="G312" s="17" t="s">
        <v>31</v>
      </c>
      <c r="H312" s="18" t="s">
        <v>11</v>
      </c>
      <c r="I312">
        <v>6</v>
      </c>
      <c r="J312" s="19" t="s">
        <v>32</v>
      </c>
      <c r="L312" s="20"/>
    </row>
    <row r="313" spans="1:12">
      <c r="A313" s="2"/>
      <c r="D313" t="s">
        <v>33</v>
      </c>
      <c r="E313" s="12">
        <f t="shared" ref="E313:F313" si="144">E308</f>
        <v>0.51878114731222291</v>
      </c>
      <c r="F313" s="13">
        <f t="shared" si="144"/>
        <v>0.7849822078571721</v>
      </c>
      <c r="G313" s="17">
        <f>COS((RADIANS(45+$C$7)))</f>
        <v>-6.2071975655520473E-2</v>
      </c>
      <c r="H313" s="18">
        <f>COS((RADIANS($C$7-45)))</f>
        <v>0.99807167570181077</v>
      </c>
      <c r="J313" s="19">
        <f>((SUMPRODUCT(G313:G315,E313:E315))*(SUMPRODUCT(G313:G315,F313:F315)))-((SUMPRODUCT(H313:H315,E313:E315))*(SUMPRODUCT(H313:H315,F313:F315)))</f>
        <v>-5.4356674695624219E-2</v>
      </c>
      <c r="L313" s="20"/>
    </row>
    <row r="314" spans="1:12">
      <c r="A314" s="2"/>
      <c r="D314" t="s">
        <v>34</v>
      </c>
      <c r="E314" s="12">
        <f t="shared" ref="E314:F314" si="145">E309</f>
        <v>-0.85073940759608457</v>
      </c>
      <c r="F314" s="13">
        <f t="shared" si="145"/>
        <v>6.1653050532839072E-2</v>
      </c>
      <c r="G314" s="17">
        <f>(SIN((RADIANS(45+$C$7))))*(COS(RADIANS($A$7)))</f>
        <v>0.64154810672020579</v>
      </c>
      <c r="H314" s="18">
        <f>(SIN((RADIANS($C$7-45))))*(COS(RADIANS($A$7)))</f>
        <v>3.9899096860133154E-2</v>
      </c>
      <c r="J314" s="20"/>
      <c r="L314" s="20"/>
    </row>
    <row r="315" spans="1:12">
      <c r="A315" s="2"/>
      <c r="D315" t="s">
        <v>35</v>
      </c>
      <c r="E315" s="12">
        <f t="shared" ref="E315:F315" si="146">E310</f>
        <v>-8.4312404523158163E-2</v>
      </c>
      <c r="F315" s="13">
        <f t="shared" si="146"/>
        <v>-0.61644288843953321</v>
      </c>
      <c r="G315" s="17">
        <f>(SIN((RADIANS(45+$C$7))))*(SIN(RADIANS($A$7)))</f>
        <v>0.76456726100581884</v>
      </c>
      <c r="H315" s="18">
        <f>(SIN((RADIANS($C$7-45))))*(SIN(RADIANS($A$7)))</f>
        <v>4.754989202432805E-2</v>
      </c>
      <c r="J315" s="20"/>
      <c r="L315" s="20"/>
    </row>
    <row r="316" spans="1:12">
      <c r="A316" s="2"/>
      <c r="J316" s="20"/>
      <c r="L316" s="20"/>
    </row>
    <row r="317" spans="1:12">
      <c r="A317" s="2"/>
      <c r="E317" s="12" t="s">
        <v>29</v>
      </c>
      <c r="F317" s="13" t="s">
        <v>30</v>
      </c>
      <c r="G317" s="17" t="s">
        <v>31</v>
      </c>
      <c r="H317" s="18" t="s">
        <v>11</v>
      </c>
      <c r="I317">
        <v>7</v>
      </c>
      <c r="J317" s="19" t="s">
        <v>32</v>
      </c>
      <c r="L317" s="20"/>
    </row>
    <row r="318" spans="1:12">
      <c r="A318" s="2"/>
      <c r="D318" t="s">
        <v>33</v>
      </c>
      <c r="E318" s="12">
        <f t="shared" ref="E318:F318" si="147">E313</f>
        <v>0.51878114731222291</v>
      </c>
      <c r="F318" s="13">
        <f t="shared" si="147"/>
        <v>0.7849822078571721</v>
      </c>
      <c r="G318" s="17">
        <f>COS((RADIANS(45+$C$8)))</f>
        <v>-0.12635046299859032</v>
      </c>
      <c r="H318" s="18">
        <f>COS((RADIANS($C$8-45)))</f>
        <v>0.99198566547104994</v>
      </c>
      <c r="J318" s="19">
        <f>((SUMPRODUCT(G318:G320,E318:E320))*(SUMPRODUCT(G318:(G320),F318:F320)))-((SUMPRODUCT(H318:H320,E318:E320))*(SUMPRODUCT(H318:H320,F318:F320)))</f>
        <v>1.1953784287573599E-2</v>
      </c>
      <c r="L318" s="20"/>
    </row>
    <row r="319" spans="1:12">
      <c r="A319" s="2"/>
      <c r="D319" t="s">
        <v>34</v>
      </c>
      <c r="E319" s="12">
        <f t="shared" ref="E319:F319" si="148">E314</f>
        <v>-0.85073940759608457</v>
      </c>
      <c r="F319" s="13">
        <f t="shared" si="148"/>
        <v>6.1653050532839072E-2</v>
      </c>
      <c r="G319" s="17">
        <f>(SIN((RADIANS(45+$C$8))))*(COS(RADIANS($A$8)))</f>
        <v>0.49599283273552508</v>
      </c>
      <c r="H319" s="18">
        <f>(SIN((RADIANS($C$8-45))))*(COS(RADIANS($A$8)))</f>
        <v>6.3175231499295187E-2</v>
      </c>
      <c r="J319" s="20"/>
      <c r="L319" s="20"/>
    </row>
    <row r="320" spans="1:12">
      <c r="A320" s="2"/>
      <c r="D320" t="s">
        <v>35</v>
      </c>
      <c r="E320" s="12">
        <f t="shared" ref="E320:F320" si="149">E315</f>
        <v>-8.4312404523158163E-2</v>
      </c>
      <c r="F320" s="13">
        <f t="shared" si="149"/>
        <v>-0.61644288843953321</v>
      </c>
      <c r="G320" s="17">
        <f>(SIN((RADIANS(45+$C$8))))*(SIN(RADIANS($A$8)))</f>
        <v>0.85908478648794107</v>
      </c>
      <c r="H320" s="18">
        <f>(SIN((RADIANS($C$8-45))))*(SIN(RADIANS($A$8)))</f>
        <v>0.10942271073670497</v>
      </c>
      <c r="J320" s="20"/>
      <c r="L320" s="20"/>
    </row>
    <row r="321" spans="1:12">
      <c r="A321" s="2"/>
      <c r="L321" s="20"/>
    </row>
    <row r="322" spans="1:12">
      <c r="A322" s="2"/>
      <c r="E322" s="12" t="s">
        <v>29</v>
      </c>
      <c r="F322" s="13" t="s">
        <v>30</v>
      </c>
      <c r="G322" s="17" t="s">
        <v>31</v>
      </c>
      <c r="H322" s="18" t="s">
        <v>11</v>
      </c>
      <c r="I322">
        <v>8</v>
      </c>
      <c r="J322" s="19" t="s">
        <v>32</v>
      </c>
      <c r="L322" s="20"/>
    </row>
    <row r="323" spans="1:12">
      <c r="A323" s="2"/>
      <c r="D323" t="s">
        <v>33</v>
      </c>
      <c r="E323" s="12">
        <f t="shared" ref="E323:F323" si="150">E318</f>
        <v>0.51878114731222291</v>
      </c>
      <c r="F323" s="13">
        <f t="shared" si="150"/>
        <v>0.7849822078571721</v>
      </c>
      <c r="G323" s="17">
        <f>COS((RADIANS(45+$C$9)))</f>
        <v>-0.24968292296171704</v>
      </c>
      <c r="H323" s="18">
        <f>COS((RADIANS($C$9-45)))</f>
        <v>0.96832765011709399</v>
      </c>
      <c r="J323" s="19">
        <f>((SUMPRODUCT(G323:G325,E323:E325))*(SUMPRODUCT(G323:G325,F323:F325)))-((SUMPRODUCT(H323:H325,E323:E325))*(SUMPRODUCT(H323:H325,F323:F325)))</f>
        <v>0.10495620378311732</v>
      </c>
      <c r="L323" s="20"/>
    </row>
    <row r="324" spans="1:12">
      <c r="A324" s="2"/>
      <c r="D324" t="s">
        <v>34</v>
      </c>
      <c r="E324" s="12">
        <f t="shared" ref="E324:F324" si="151">E319</f>
        <v>-0.85073940759608457</v>
      </c>
      <c r="F324" s="13">
        <f t="shared" si="151"/>
        <v>6.1653050532839072E-2</v>
      </c>
      <c r="G324" s="17">
        <f>(SIN((RADIANS(45+$C$9))))*(COS(RADIANS($A$9)))</f>
        <v>0.33118756167925656</v>
      </c>
      <c r="H324" s="18">
        <f>(SIN((RADIANS($C$9-45))))*(COS(RADIANS($A$9)))</f>
        <v>8.539658909733841E-2</v>
      </c>
      <c r="J324" s="20"/>
      <c r="L324" s="20"/>
    </row>
    <row r="325" spans="1:12">
      <c r="A325" s="2"/>
      <c r="D325" t="s">
        <v>35</v>
      </c>
      <c r="E325" s="12">
        <f t="shared" ref="E325:F325" si="152">E320</f>
        <v>-8.4312404523158163E-2</v>
      </c>
      <c r="F325" s="13">
        <f t="shared" si="152"/>
        <v>-0.61644288843953321</v>
      </c>
      <c r="G325" s="17">
        <f>(SIN((RADIANS(45+$C$9))))*(SIN(RADIANS($A$9)))</f>
        <v>0.90993034731799216</v>
      </c>
      <c r="H325" s="18">
        <f>(SIN((RADIANS($C$9-45))))*(SIN(RADIANS($A$9)))</f>
        <v>0.23462520024338199</v>
      </c>
      <c r="J325" s="20"/>
      <c r="L325" s="20"/>
    </row>
    <row r="326" spans="1:12">
      <c r="A326" s="2"/>
      <c r="J326" s="20"/>
      <c r="L326" s="20"/>
    </row>
    <row r="327" spans="1:12">
      <c r="E327" s="12" t="s">
        <v>29</v>
      </c>
      <c r="F327" s="13" t="s">
        <v>30</v>
      </c>
      <c r="G327" s="17" t="s">
        <v>31</v>
      </c>
      <c r="H327" s="18" t="s">
        <v>11</v>
      </c>
      <c r="I327">
        <v>9</v>
      </c>
      <c r="J327" s="19" t="s">
        <v>32</v>
      </c>
      <c r="L327" s="20"/>
    </row>
    <row r="328" spans="1:12">
      <c r="D328" t="s">
        <v>33</v>
      </c>
      <c r="E328" s="12">
        <f t="shared" ref="E328:F328" si="153">E323</f>
        <v>0.51878114731222291</v>
      </c>
      <c r="F328" s="13">
        <f t="shared" si="153"/>
        <v>0.7849822078571721</v>
      </c>
      <c r="G328" s="17">
        <f>COS((RADIANS(45+$C$10)))</f>
        <v>-0.40607883220739371</v>
      </c>
      <c r="H328" s="18">
        <f>COS((RADIANS($C$10-45)))</f>
        <v>0.91383805022174436</v>
      </c>
      <c r="J328" s="19">
        <f>((SUMPRODUCT(G328:G330,E328:E330))*(SUMPRODUCT(G328:(G330),F328:F330)))-((SUMPRODUCT(H328:H330,E328:E330))*(SUMPRODUCT(H328:H330,F328:F330)))</f>
        <v>0.183365785613256</v>
      </c>
      <c r="L328" s="20"/>
    </row>
    <row r="329" spans="1:12">
      <c r="D329" t="s">
        <v>34</v>
      </c>
      <c r="E329" s="12">
        <f t="shared" ref="E329:F329" si="154">E324</f>
        <v>-0.85073940759608457</v>
      </c>
      <c r="F329" s="13">
        <f t="shared" si="154"/>
        <v>6.1653050532839072E-2</v>
      </c>
      <c r="G329" s="17">
        <f>(SIN((RADIANS(45+$C$10))))*(COS(RADIANS($A$10)))</f>
        <v>0.15868631210370673</v>
      </c>
      <c r="H329" s="18">
        <f>(SIN((RADIANS($C$10-45))))*(COS(RADIANS($A$10)))</f>
        <v>7.0514849201929117E-2</v>
      </c>
      <c r="J329" s="20"/>
      <c r="L329" s="20"/>
    </row>
    <row r="330" spans="1:12">
      <c r="D330" t="s">
        <v>35</v>
      </c>
      <c r="E330" s="12">
        <f t="shared" ref="E330:F330" si="155">E325</f>
        <v>-8.4312404523158163E-2</v>
      </c>
      <c r="F330" s="13">
        <f t="shared" si="155"/>
        <v>-0.61644288843953321</v>
      </c>
      <c r="G330" s="17">
        <f>(SIN((RADIANS(45+$C$10))))*(SIN(RADIANS($A$10)))</f>
        <v>0.89995479685593338</v>
      </c>
      <c r="H330" s="18">
        <f>(SIN((RADIANS($C$10-45))))*(SIN(RADIANS($A$10)))</f>
        <v>0.39990958229198481</v>
      </c>
      <c r="J330" s="20"/>
      <c r="L330" s="20"/>
    </row>
    <row r="331" spans="1:12">
      <c r="L331" s="20"/>
    </row>
    <row r="332" spans="1:12">
      <c r="E332" s="12" t="s">
        <v>29</v>
      </c>
      <c r="F332" s="13" t="s">
        <v>30</v>
      </c>
      <c r="G332" s="17" t="s">
        <v>31</v>
      </c>
      <c r="H332" s="18" t="s">
        <v>11</v>
      </c>
      <c r="I332">
        <v>10</v>
      </c>
      <c r="J332" s="19" t="s">
        <v>32</v>
      </c>
      <c r="L332" s="20"/>
    </row>
    <row r="333" spans="1:12">
      <c r="D333" t="s">
        <v>33</v>
      </c>
      <c r="E333" s="12">
        <f t="shared" ref="E333:F333" si="156">E328</f>
        <v>0.51878114731222291</v>
      </c>
      <c r="F333" s="13">
        <f t="shared" si="156"/>
        <v>0.7849822078571721</v>
      </c>
      <c r="G333" s="17">
        <f>COS((RADIANS(45+$C$11)))</f>
        <v>-0.53521878369665565</v>
      </c>
      <c r="H333" s="18">
        <f>COS((RADIANS($C$11-45)))</f>
        <v>0.84471347424927035</v>
      </c>
      <c r="J333" s="19">
        <f>((SUMPRODUCT(G333:G335,E333:E335))*(SUMPRODUCT(G333:G335,F333:F335)))-((SUMPRODUCT(H333:H335,E333:E335))*(SUMPRODUCT(H333:H335,F333:F335)))</f>
        <v>0.19728544920946472</v>
      </c>
      <c r="L333" s="20"/>
    </row>
    <row r="334" spans="1:12">
      <c r="D334" t="s">
        <v>34</v>
      </c>
      <c r="E334" s="12">
        <f t="shared" ref="E334:F334" si="157">E329</f>
        <v>-0.85073940759608457</v>
      </c>
      <c r="F334" s="13">
        <f t="shared" si="157"/>
        <v>6.1653050532839072E-2</v>
      </c>
      <c r="G334" s="17">
        <f>(SIN((RADIANS(45+$C$11))))*(COS(RADIANS($A$11)))</f>
        <v>5.1744970390849291E-17</v>
      </c>
      <c r="H334" s="18">
        <f>(SIN((RADIANS($C$11-45))))*(COS(RADIANS($A$11)))</f>
        <v>3.278612329420142E-17</v>
      </c>
      <c r="J334" s="20"/>
      <c r="L334" s="20"/>
    </row>
    <row r="335" spans="1:12">
      <c r="D335" t="s">
        <v>35</v>
      </c>
      <c r="E335" s="12">
        <f t="shared" ref="E335:F335" si="158">E330</f>
        <v>-8.4312404523158163E-2</v>
      </c>
      <c r="F335" s="13">
        <f t="shared" si="158"/>
        <v>-0.61644288843953321</v>
      </c>
      <c r="G335" s="17">
        <f>(SIN((RADIANS(45+$C$11))))*(SIN(RADIANS($A$11)))</f>
        <v>0.84471347424927024</v>
      </c>
      <c r="H335" s="18">
        <f>(SIN((RADIANS($C$11-45))))*(SIN(RADIANS($A$11)))</f>
        <v>0.53521878369665554</v>
      </c>
      <c r="J335" s="20"/>
      <c r="L335" s="20"/>
    </row>
    <row r="336" spans="1:12">
      <c r="J336" s="20"/>
      <c r="L336" s="20"/>
    </row>
    <row r="337" spans="4:12">
      <c r="E337" s="12" t="s">
        <v>29</v>
      </c>
      <c r="F337" s="13" t="s">
        <v>30</v>
      </c>
      <c r="G337" s="17" t="s">
        <v>31</v>
      </c>
      <c r="H337" s="18" t="s">
        <v>11</v>
      </c>
      <c r="I337">
        <v>11</v>
      </c>
      <c r="J337" s="19" t="s">
        <v>32</v>
      </c>
      <c r="L337" s="20"/>
    </row>
    <row r="338" spans="4:12">
      <c r="D338" t="s">
        <v>33</v>
      </c>
      <c r="E338" s="12">
        <f t="shared" ref="E338:F338" si="159">E333</f>
        <v>0.51878114731222291</v>
      </c>
      <c r="F338" s="13">
        <f t="shared" si="159"/>
        <v>0.7849822078571721</v>
      </c>
      <c r="G338" s="17">
        <f>COS((RADIANS(45+$C$12)))</f>
        <v>-0.6137169411897504</v>
      </c>
      <c r="H338" s="18">
        <f>COS((RADIANS($C$12-45)))</f>
        <v>0.78952613389089055</v>
      </c>
      <c r="J338" s="19">
        <f>((SUMPRODUCT(G338:G340,E338:E340))*(SUMPRODUCT(G338:(G340),F338:F340)))-((SUMPRODUCT(H338:H340,E338:E340))*(SUMPRODUCT(H338:H340,F338:F340)))</f>
        <v>0.15104511108319621</v>
      </c>
      <c r="L338" s="20"/>
    </row>
    <row r="339" spans="4:12">
      <c r="D339" t="s">
        <v>34</v>
      </c>
      <c r="E339" s="12">
        <f t="shared" ref="E339:F339" si="160">E334</f>
        <v>-0.85073940759608457</v>
      </c>
      <c r="F339" s="13">
        <f t="shared" si="160"/>
        <v>6.1653050532839072E-2</v>
      </c>
      <c r="G339" s="17">
        <f>(SIN((RADIANS(45+$C$12))))*(COS(RADIANS($A$12)))</f>
        <v>-0.13709977437056997</v>
      </c>
      <c r="H339" s="18">
        <f>(SIN((RADIANS($C$12-45))))*(COS(RADIANS($A$12)))</f>
        <v>-0.10657082844092282</v>
      </c>
      <c r="J339" s="20"/>
      <c r="L339" s="20"/>
    </row>
    <row r="340" spans="4:12">
      <c r="D340" t="s">
        <v>35</v>
      </c>
      <c r="E340" s="12">
        <f t="shared" ref="E340:F340" si="161">E335</f>
        <v>-8.4312404523158163E-2</v>
      </c>
      <c r="F340" s="13">
        <f t="shared" si="161"/>
        <v>-0.61644288843953321</v>
      </c>
      <c r="G340" s="17">
        <f>(SIN((RADIANS(45+$C$12))))*(SIN(RADIANS($A$12)))</f>
        <v>0.77753145786150357</v>
      </c>
      <c r="H340" s="18">
        <f>(SIN((RADIANS($C$12-45))))*(SIN(RADIANS($A$12)))</f>
        <v>0.60439320183860357</v>
      </c>
      <c r="J340" s="20"/>
      <c r="L340" s="20"/>
    </row>
    <row r="341" spans="4:12">
      <c r="L341" s="20"/>
    </row>
    <row r="342" spans="4:12">
      <c r="E342" s="12" t="s">
        <v>29</v>
      </c>
      <c r="F342" s="13" t="s">
        <v>30</v>
      </c>
      <c r="G342" s="17" t="s">
        <v>31</v>
      </c>
      <c r="H342" s="18" t="s">
        <v>11</v>
      </c>
      <c r="I342">
        <v>12</v>
      </c>
      <c r="J342" s="19" t="s">
        <v>32</v>
      </c>
      <c r="L342" s="20"/>
    </row>
    <row r="343" spans="4:12">
      <c r="D343" t="s">
        <v>33</v>
      </c>
      <c r="E343" s="12">
        <f t="shared" ref="E343:F343" si="162">E338</f>
        <v>0.51878114731222291</v>
      </c>
      <c r="F343" s="13">
        <f t="shared" si="162"/>
        <v>0.7849822078571721</v>
      </c>
      <c r="G343" s="17">
        <f>COS((RADIANS(45+$C$13)))</f>
        <v>-0.67505923099629039</v>
      </c>
      <c r="H343" s="18">
        <f>COS((RADIANS($C$13-45)))</f>
        <v>0.73776353572584286</v>
      </c>
      <c r="J343" s="19">
        <f>((SUMPRODUCT(G343:G345,E343:E345))*(SUMPRODUCT(G343:(G345),F343:F345)))-((SUMPRODUCT(H343:H345,E343:E345))*(SUMPRODUCT(H343:H345,F343:F345)))</f>
        <v>9.7328596719875385E-2</v>
      </c>
      <c r="L343" s="20"/>
    </row>
    <row r="344" spans="4:12">
      <c r="D344" t="s">
        <v>34</v>
      </c>
      <c r="E344" s="12">
        <f t="shared" ref="E344:F344" si="163">E339</f>
        <v>-0.85073940759608457</v>
      </c>
      <c r="F344" s="13">
        <f t="shared" si="163"/>
        <v>6.1653050532839072E-2</v>
      </c>
      <c r="G344" s="17">
        <f>(SIN((RADIANS(45+$C$13))))*(COS(RADIANS($A$13)))</f>
        <v>-0.25232999022940494</v>
      </c>
      <c r="H344" s="18">
        <f>(SIN((RADIANS($C$13-45))))*(COS(RADIANS($A$13)))</f>
        <v>-0.23088385493866695</v>
      </c>
      <c r="J344" s="20"/>
      <c r="L344" s="20"/>
    </row>
    <row r="345" spans="4:12">
      <c r="D345" t="s">
        <v>35</v>
      </c>
      <c r="E345" s="12">
        <f t="shared" ref="E345:F345" si="164">E340</f>
        <v>-8.4312404523158163E-2</v>
      </c>
      <c r="F345" s="13">
        <f t="shared" si="164"/>
        <v>-0.61644288843953321</v>
      </c>
      <c r="G345" s="17">
        <f>(SIN((RADIANS(45+$C$13))))*(SIN(RADIANS($A$13)))</f>
        <v>0.69327095040649556</v>
      </c>
      <c r="H345" s="18">
        <f>(SIN((RADIANS($C$13-45))))*(SIN(RADIANS($A$13)))</f>
        <v>0.63434817796062404</v>
      </c>
      <c r="J345" s="20"/>
      <c r="L345" s="20"/>
    </row>
    <row r="346" spans="4:12">
      <c r="L346" s="20"/>
    </row>
    <row r="347" spans="4:12">
      <c r="E347" s="12" t="s">
        <v>29</v>
      </c>
      <c r="F347" s="13" t="s">
        <v>30</v>
      </c>
      <c r="G347" s="17" t="s">
        <v>31</v>
      </c>
      <c r="H347" s="18" t="s">
        <v>11</v>
      </c>
      <c r="I347">
        <v>13</v>
      </c>
      <c r="J347" s="19" t="s">
        <v>32</v>
      </c>
      <c r="L347" s="20"/>
    </row>
    <row r="348" spans="4:12">
      <c r="D348" t="s">
        <v>33</v>
      </c>
      <c r="E348" s="12">
        <f t="shared" ref="E348:F348" si="165">E343</f>
        <v>0.51878114731222291</v>
      </c>
      <c r="F348" s="13">
        <f t="shared" si="165"/>
        <v>0.7849822078571721</v>
      </c>
      <c r="G348" s="17">
        <f>COS((RADIANS(45+$C$14)))</f>
        <v>-0.71396877306751372</v>
      </c>
      <c r="H348" s="18">
        <f>COS((RADIANS($C$14-45)))</f>
        <v>0.70017754254508147</v>
      </c>
      <c r="J348" s="19">
        <f>((SUMPRODUCT(G348:G350,E348:E350))*(SUMPRODUCT(G348:G350,F348:F350)))-((SUMPRODUCT(H348:H350,E348:E350))*(SUMPRODUCT(H348:H350,F348:F350)))</f>
        <v>2.8174905127863067E-2</v>
      </c>
      <c r="L348" s="20"/>
    </row>
    <row r="349" spans="4:12">
      <c r="D349" t="s">
        <v>34</v>
      </c>
      <c r="E349" s="12">
        <f t="shared" ref="E349:F349" si="166">E344</f>
        <v>-0.85073940759608457</v>
      </c>
      <c r="F349" s="13">
        <f t="shared" si="166"/>
        <v>6.1653050532839072E-2</v>
      </c>
      <c r="G349" s="17">
        <f>(SIN((RADIANS(45+$C$14))))*(COS(RADIANS($A$14)))</f>
        <v>-0.35008877127254046</v>
      </c>
      <c r="H349" s="18">
        <f>(SIN((RADIANS($C$14-45))))*(COS(RADIANS($A$14)))</f>
        <v>-0.35698438653375664</v>
      </c>
      <c r="J349" s="20"/>
      <c r="L349" s="20"/>
    </row>
    <row r="350" spans="4:12">
      <c r="D350" t="s">
        <v>35</v>
      </c>
      <c r="E350" s="12">
        <f t="shared" ref="E350:F350" si="167">E345</f>
        <v>-8.4312404523158163E-2</v>
      </c>
      <c r="F350" s="13">
        <f t="shared" si="167"/>
        <v>-0.61644288843953321</v>
      </c>
      <c r="G350" s="17">
        <f>(SIN((RADIANS(45+$C$14))))*(SIN(RADIANS($A$14)))</f>
        <v>0.60637153900340002</v>
      </c>
      <c r="H350" s="18">
        <f>(SIN((RADIANS($C$14-45))))*(SIN(RADIANS($A$14)))</f>
        <v>0.61831509498527371</v>
      </c>
      <c r="J350" s="20"/>
      <c r="L350" s="20"/>
    </row>
    <row r="351" spans="4:12">
      <c r="J351" s="20"/>
      <c r="L351" s="20"/>
    </row>
    <row r="352" spans="4:12">
      <c r="E352" s="12" t="s">
        <v>29</v>
      </c>
      <c r="F352" s="13" t="s">
        <v>30</v>
      </c>
      <c r="G352" s="17" t="s">
        <v>31</v>
      </c>
      <c r="H352" s="18" t="s">
        <v>11</v>
      </c>
      <c r="I352">
        <v>14</v>
      </c>
      <c r="J352" s="19" t="s">
        <v>32</v>
      </c>
      <c r="L352" s="20"/>
    </row>
    <row r="353" spans="1:19">
      <c r="D353" t="s">
        <v>33</v>
      </c>
      <c r="E353" s="12">
        <f t="shared" ref="E353:F353" si="168">E348</f>
        <v>0.51878114731222291</v>
      </c>
      <c r="F353" s="13">
        <f t="shared" si="168"/>
        <v>0.7849822078571721</v>
      </c>
      <c r="G353" s="17">
        <f>COS((RADIANS(45+$C$15)))</f>
        <v>-0.74731990417935112</v>
      </c>
      <c r="H353" s="18">
        <f>COS((RADIANS($C$15-45)))</f>
        <v>0.66446441651706645</v>
      </c>
      <c r="J353" s="19">
        <f>((SUMPRODUCT(G353:G355,E353:E355))*(SUMPRODUCT(G353:G355,F353:F355)))-((SUMPRODUCT(H353:H355,E353:E355))*(SUMPRODUCT(H353:H355,F353:F355)))</f>
        <v>-3.5738129400234867E-2</v>
      </c>
      <c r="L353" s="20"/>
    </row>
    <row r="354" spans="1:19">
      <c r="D354" t="s">
        <v>34</v>
      </c>
      <c r="E354" s="12">
        <f t="shared" ref="E354:F354" si="169">E349</f>
        <v>-0.85073940759608457</v>
      </c>
      <c r="F354" s="13">
        <f t="shared" si="169"/>
        <v>6.1653050532839072E-2</v>
      </c>
      <c r="G354" s="17">
        <f>(SIN((RADIANS(45+$C$15))))*(COS(RADIANS($A$15)))</f>
        <v>-0.42710949401476617</v>
      </c>
      <c r="H354" s="18">
        <f>(SIN((RADIANS($C$15-45))))*(COS(RADIANS($A$15)))</f>
        <v>-0.48036797487861865</v>
      </c>
      <c r="J354" s="20"/>
      <c r="L354" s="20"/>
    </row>
    <row r="355" spans="1:19">
      <c r="D355" t="s">
        <v>35</v>
      </c>
      <c r="E355" s="12">
        <f t="shared" ref="E355:F355" si="170">E350</f>
        <v>-8.4312404523158163E-2</v>
      </c>
      <c r="F355" s="13">
        <f t="shared" si="170"/>
        <v>-0.61644288843953321</v>
      </c>
      <c r="G355" s="17">
        <f>(SIN((RADIANS(45+$C$15))))*(SIN(RADIANS($A$15)))</f>
        <v>0.50900927392319273</v>
      </c>
      <c r="H355" s="18">
        <f>(SIN((RADIANS($C$15-45))))*(SIN(RADIANS($A$15)))</f>
        <v>0.57248025982879891</v>
      </c>
      <c r="J355" s="20"/>
      <c r="L355" s="20"/>
    </row>
    <row r="356" spans="1:19">
      <c r="A356" s="3" t="s">
        <v>28</v>
      </c>
      <c r="J356" s="20"/>
      <c r="L356" s="20"/>
    </row>
    <row r="357" spans="1:19">
      <c r="A357" s="3">
        <f>DEGREES(ACOS(((C375*C378+C376*C379+C377*C380)/(((SQRT((C375^2)+(C376^2)+(C377^2)))*(SQRT((C378^2)+(C379^2)+(C380^2))))))))</f>
        <v>96.849509935215352</v>
      </c>
      <c r="E357" s="12" t="s">
        <v>29</v>
      </c>
      <c r="F357" s="13" t="s">
        <v>30</v>
      </c>
      <c r="G357" s="17" t="s">
        <v>31</v>
      </c>
      <c r="H357" s="18" t="s">
        <v>11</v>
      </c>
      <c r="I357">
        <v>15</v>
      </c>
      <c r="J357" s="19" t="s">
        <v>32</v>
      </c>
      <c r="L357" s="20"/>
    </row>
    <row r="358" spans="1:19">
      <c r="D358" t="s">
        <v>33</v>
      </c>
      <c r="E358" s="12">
        <f t="shared" ref="E358:F358" si="171">E353</f>
        <v>0.51878114731222291</v>
      </c>
      <c r="F358" s="13">
        <f t="shared" si="171"/>
        <v>0.7849822078571721</v>
      </c>
      <c r="G358" s="17">
        <f>COS((RADIANS(45+$C$16)))</f>
        <v>-0.78215977570361728</v>
      </c>
      <c r="H358" s="18">
        <f>COS((RADIANS($C$16-45)))</f>
        <v>0.62307791268128498</v>
      </c>
      <c r="J358" s="19">
        <f>((SUMPRODUCT(G358:G360,E358:E360))*(SUMPRODUCT(G358:(G360),F358:F360)))-((SUMPRODUCT(H358:H360,E358:E360))*(SUMPRODUCT(H358:H360,F358:F360)))</f>
        <v>-8.2650681983361035E-2</v>
      </c>
    </row>
    <row r="359" spans="1:19">
      <c r="D359" t="s">
        <v>34</v>
      </c>
      <c r="E359" s="12">
        <f t="shared" ref="E359:F359" si="172">E354</f>
        <v>-0.85073940759608457</v>
      </c>
      <c r="F359" s="13">
        <f t="shared" si="172"/>
        <v>6.1653050532839072E-2</v>
      </c>
      <c r="G359" s="17">
        <f>(SIN((RADIANS(45+$C$16))))*(COS(RADIANS($A$16)))</f>
        <v>-0.47730537263967016</v>
      </c>
      <c r="H359" s="18">
        <f>(SIN((RADIANS($C$16-45))))*(COS(RADIANS($A$16)))</f>
        <v>-0.5991691498089422</v>
      </c>
      <c r="J359" s="20"/>
      <c r="L359" s="20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20"/>
    </row>
    <row r="360" spans="1:19">
      <c r="D360" t="s">
        <v>35</v>
      </c>
      <c r="E360" s="12">
        <f t="shared" ref="E360:F360" si="173">E355</f>
        <v>-8.4312404523158163E-2</v>
      </c>
      <c r="F360" s="13">
        <f t="shared" si="173"/>
        <v>-0.61644288843953321</v>
      </c>
      <c r="G360" s="17">
        <f>(SIN((RADIANS(45+$C$16))))*(SIN(RADIANS($A$16)))</f>
        <v>0.4005067621408816</v>
      </c>
      <c r="H360" s="18">
        <f>(SIN((RADIANS($C$16-45))))*(SIN(RADIANS($A$16)))</f>
        <v>0.502762612617488</v>
      </c>
      <c r="J360" s="20"/>
      <c r="L360" s="20"/>
      <c r="M360" s="21">
        <f>(G288^2)*F288+G288*G289*F289+G288*G290*F290-((H288^2)*F288+H288*H289*F289+H288*H290*F290)</f>
        <v>-0.56806000111298005</v>
      </c>
      <c r="N360" s="22">
        <f>G288*G289*F288+(G289^2)*F289+G289*G290*F290-(H288*H289*F288+(H289^2)*F289+H289*H290*F290)</f>
        <v>-0.54525773761391638</v>
      </c>
      <c r="O360" s="22">
        <f>G288*G290*F288+G289*G290*F289+(G290^2)*F290-(H288*H290*F288+H289*H290*F289+(H290^2)*F290)</f>
        <v>0</v>
      </c>
      <c r="P360" s="22">
        <f>(G288^2)*E288+G288*G289*E289+G288*G290*E290-((H288^2)*E288+H288*H289*E289+H288*H290*E290)</f>
        <v>0.29037670738772225</v>
      </c>
      <c r="Q360" s="22">
        <f>G288*G289*E288+(G289^2)*E289+G289*G290*E290-(H288*H289*E288+(H289^2)*E289+H289*H290*E290)</f>
        <v>-0.95319084461097736</v>
      </c>
      <c r="R360" s="50">
        <f>G288*G290*E288+G289*G290*E289+(G290^2)*E290-(H288*H290*E288+H289*H290*E289+(H290^2)*E290)</f>
        <v>0</v>
      </c>
      <c r="S360" s="20">
        <f>J288</f>
        <v>0.1691734255652701</v>
      </c>
    </row>
    <row r="361" spans="1:19">
      <c r="A361" s="9" t="s">
        <v>47</v>
      </c>
      <c r="B361" s="9" t="s">
        <v>46</v>
      </c>
      <c r="C361" s="9" t="s">
        <v>48</v>
      </c>
      <c r="L361" s="20"/>
      <c r="M361" s="21">
        <f>(G293^2)*F293+G293*G294*F294+G293*G295*F295-((H293^2)*F293+H293*H294*F294+H293*H295*F295)</f>
        <v>-0.59440848003900904</v>
      </c>
      <c r="N361" s="22">
        <f>G293*G294*F293+(G294^2)*F294+G294*G295*F295-(H293*H294*F293+(H294^2)*F294+H294*H295*F295)</f>
        <v>-0.50698175620322206</v>
      </c>
      <c r="O361" s="22">
        <f>G293*G295*F293+G294*G295*F294+(G295^2)*F295-(H293*H295*F293+H294*H295*F294+(H295^2)*F295)</f>
        <v>-8.9394562345589221E-2</v>
      </c>
      <c r="P361" s="22">
        <f>(G293^2)*E293+G293*G294*E294+G293*G295*E295-((H293^2)*E293+H293*H294*E294+H293*H295*E295)</f>
        <v>0.10766826622753864</v>
      </c>
      <c r="Q361" s="22">
        <f>G293*G294*E293+(G294^2)*E294+G294*G295*E295-(H293*H294*E293+(H294^2)*E294+H294*H295*E295)</f>
        <v>-0.97700758313804126</v>
      </c>
      <c r="R361" s="50">
        <f>G293*G295*E293+G294*G295*E294+(G295^2)*E295-(H293*H295*E293+H294*H295*E294+(H295^2)*E295)</f>
        <v>-0.17227279726400538</v>
      </c>
      <c r="S361" s="20">
        <f>J293</f>
        <v>0.13047851619025208</v>
      </c>
    </row>
    <row r="362" spans="1:19">
      <c r="A362" s="9">
        <f>C375+C378</f>
        <v>1.0761059759862692</v>
      </c>
      <c r="B362" s="9">
        <f>C376*C380-C377*C379</f>
        <v>0.71682426640036434</v>
      </c>
      <c r="C362" s="9">
        <f>A363*B364-A364*B363</f>
        <v>-8.0206980754353563E-2</v>
      </c>
      <c r="E362" s="12" t="s">
        <v>29</v>
      </c>
      <c r="F362" s="13" t="s">
        <v>30</v>
      </c>
      <c r="G362" s="17" t="s">
        <v>31</v>
      </c>
      <c r="H362" s="18" t="s">
        <v>11</v>
      </c>
      <c r="I362">
        <v>16</v>
      </c>
      <c r="J362" s="19" t="s">
        <v>32</v>
      </c>
      <c r="L362" s="20"/>
      <c r="M362" s="21">
        <f>(G298^2)*F298+G298*G299*F299+G298*G300*F300-((H298^2)*F298+H298*H299*F299+H298*H300*F300)</f>
        <v>-0.63752109609238139</v>
      </c>
      <c r="N362" s="22">
        <f>G298*G299*F298+(G299^2)*F299+G299*G300*F300-(H298*H299*F298+(H299^2)*F299+H299*H300*F300)</f>
        <v>-0.45372912461169057</v>
      </c>
      <c r="O362" s="22">
        <f>G298*G300*F298+G299*G300*F299+(G300^2)*F300-(H298*H300*F298+H299*H300*F299+(H300^2)*F300)</f>
        <v>-0.16514389577831592</v>
      </c>
      <c r="P362" s="22">
        <f>(G298^2)*E298+G298*G299*E299+G298*G300*E300-((H298^2)*E298+H298*H299*E299+H298*H300*E300)</f>
        <v>-0.1011944248900552</v>
      </c>
      <c r="Q362" s="22">
        <f>G298*G299*E298+(G299^2)*E299+G299*G300*E300-(H298*H299*E298+(H299^2)*E299+H299*H300*E300)</f>
        <v>-0.91344933303827403</v>
      </c>
      <c r="R362" s="50">
        <f>G298*G300*E298+G299*G300*E299+(G300^2)*E300-(H298*H300*E298+H299*H300*E299+(H300^2)*E300)</f>
        <v>-0.33246836773624688</v>
      </c>
      <c r="S362" s="20">
        <f>J298</f>
        <v>6.91949999600798E-2</v>
      </c>
    </row>
    <row r="363" spans="1:19">
      <c r="A363" s="9">
        <f>C376+C379</f>
        <v>-0.68003329506541166</v>
      </c>
      <c r="B363" s="9">
        <f>C377*C378-C375*C380</f>
        <v>0.57964419066153994</v>
      </c>
      <c r="C363" s="9">
        <f>A364*B362-A362*B364</f>
        <v>-1.1067612289751114</v>
      </c>
      <c r="D363" t="s">
        <v>33</v>
      </c>
      <c r="E363" s="12">
        <f t="shared" ref="E363:F363" si="174">E358</f>
        <v>0.51878114731222291</v>
      </c>
      <c r="F363" s="13">
        <f t="shared" si="174"/>
        <v>0.7849822078571721</v>
      </c>
      <c r="G363" s="17">
        <f>COS((RADIANS(45+$C$17)))</f>
        <v>-0.81471053200902233</v>
      </c>
      <c r="H363" s="18">
        <f>COS((RADIANS($C$17-45)))</f>
        <v>0.57986787204808643</v>
      </c>
      <c r="J363" s="19">
        <f>((SUMPRODUCT(G363:G365,E363:E365))*(SUMPRODUCT(G363:G365,F363:F365)))-((SUMPRODUCT(H363:H365,E363:E365))*(SUMPRODUCT(H363:H365,F363:F365)))</f>
        <v>-0.12229460520826951</v>
      </c>
      <c r="L363" s="20"/>
      <c r="M363" s="21">
        <f>(G303^2)*F303+G303*G304*F304+G303*G305*F305-((H303^2)*F303+H303*H304*F304+H303*H305*F305)</f>
        <v>-0.68499667336812331</v>
      </c>
      <c r="N363" s="22">
        <f>G303*G304*F303+(G304^2)*F304+G304*G305*F305-(H303*H304*F303+(H304^2)*F304+H304*H305*F305)</f>
        <v>-0.39866725324182528</v>
      </c>
      <c r="O363" s="22">
        <f>G303*G305*F303+G304*G305*F304+(G305^2)*F305-(H303*H305*F303+H304*H305*F304+(H305^2)*F305)</f>
        <v>-0.2301706459762565</v>
      </c>
      <c r="P363" s="22">
        <f>(G303^2)*E303+G303*G304*E304+G303*G305*E305-((H303^2)*E303+H303*H304*E304+H303*H305*E305)</f>
        <v>-0.28526922670018706</v>
      </c>
      <c r="Q363" s="22">
        <f>G303*G304*E303+(G304^2)*E304+G304*G305*E305-(H303*H304*E303+(H304^2)*E304+H304*H305*E305)</f>
        <v>-0.77191425261702173</v>
      </c>
      <c r="R363" s="50">
        <f>G303*G305*E303+G304*G305*E304+(G305^2)*E305-(H303*H305*E303+H304*H305*E304+(H305^2)*E305)</f>
        <v>-0.44566490153974619</v>
      </c>
      <c r="S363" s="20">
        <f>J303</f>
        <v>3.2048233488444766E-3</v>
      </c>
    </row>
    <row r="364" spans="1:19">
      <c r="A364" s="9">
        <f>C377+C380</f>
        <v>-0.59963059335256796</v>
      </c>
      <c r="B364" s="9">
        <f>C375*C379-C376*C378</f>
        <v>0.62905650920070633</v>
      </c>
      <c r="C364" s="9">
        <f>A362*B363-A363*B362</f>
        <v>1.1112229453796938</v>
      </c>
      <c r="D364" t="s">
        <v>34</v>
      </c>
      <c r="E364" s="12">
        <f t="shared" ref="E364:F364" si="175">E359</f>
        <v>-0.85073940759608457</v>
      </c>
      <c r="F364" s="13">
        <f t="shared" si="175"/>
        <v>6.1653050532839072E-2</v>
      </c>
      <c r="G364" s="17">
        <f>(SIN((RADIANS(45+$C$17))))*(COS(RADIANS($A$17)))</f>
        <v>-0.50218030803206715</v>
      </c>
      <c r="H364" s="18">
        <f>(SIN((RADIANS($C$17-45))))*(COS(RADIANS($A$17)))</f>
        <v>-0.7055600174505483</v>
      </c>
      <c r="J364" s="20"/>
      <c r="L364" s="20"/>
      <c r="M364" s="21">
        <f>(G308^2)*F308+G308*G309*F309+G308*G310*F310-((H308^2)*F308+H308*H309*F309+H308*H310*F310)</f>
        <v>-0.7230164668577086</v>
      </c>
      <c r="N364" s="22">
        <f>G308*G309*F308+(G309^2)*F309+G309*G310*F310-(H308*H309*F308+(H309^2)*F309+H309*H310*F310)</f>
        <v>-0.35541014919618097</v>
      </c>
      <c r="O364" s="22">
        <f>G308*G310*F308+G309*G310*F309+(G310^2)*F310-(H308*H310*F308+H309*H310*F309+(H310^2)*F310)</f>
        <v>-0.29822452510717756</v>
      </c>
      <c r="P364" s="22">
        <f>(G308^2)*E308+G308*G309*E309+G308*G310*E310-((H308^2)*E308+H308*H309*E309+H308*H310*E310)</f>
        <v>-0.40579999556694557</v>
      </c>
      <c r="Q364" s="22">
        <f>G308*G309*E308+(G309^2)*E309+G309*G310*E310-(H308*H309*E308+(H309^2)*E309+H309*H310*E310)</f>
        <v>-0.59473564916770283</v>
      </c>
      <c r="R364" s="50">
        <f>G308*G310*E308+G309*G310*E309+(G310^2)*E310-(H308*H310*E308+H309*H310*E309+(H310^2)*E310)</f>
        <v>-0.49904246386459955</v>
      </c>
      <c r="S364" s="20">
        <f>J308</f>
        <v>-4.7581865621713682E-2</v>
      </c>
    </row>
    <row r="365" spans="1:19">
      <c r="D365" t="s">
        <v>35</v>
      </c>
      <c r="E365" s="12">
        <f t="shared" ref="E365:F365" si="176">E360</f>
        <v>-8.4312404523158163E-2</v>
      </c>
      <c r="F365" s="13">
        <f t="shared" si="176"/>
        <v>-0.61644288843953321</v>
      </c>
      <c r="G365" s="17">
        <f>(SIN((RADIANS(45+$C$17))))*(SIN(RADIANS($A$17)))</f>
        <v>0.2899339360240431</v>
      </c>
      <c r="H365" s="18">
        <f>(SIN((RADIANS($C$17-45))))*(SIN(RADIANS($A$17)))</f>
        <v>0.40735526600451105</v>
      </c>
      <c r="J365" s="20"/>
      <c r="L365" s="20"/>
      <c r="M365" s="21">
        <f>(G313^2)*F313+G313*G314*F314+G313*G315*F315-((H313^2)*F313+H313*H314*F314+H313*H315*F315)</f>
        <v>-0.72533301941850725</v>
      </c>
      <c r="N365" s="22">
        <f>G313*G314*F313+(G314^2)*F314+G314*G315*F315-(H313*H314*F313+(H314^2)*F314+H314*H315*F315)</f>
        <v>-0.33844195186512244</v>
      </c>
      <c r="O365" s="22">
        <f>G313*G315*F313+G314*G315*F314+(G315^2)*F315-(H313*H315*F313+H314*H315*F314+(H315^2)*F315)</f>
        <v>-0.40333941201985635</v>
      </c>
      <c r="P365" s="22">
        <f>(G313^2)*E313+G313*G314*E314+G313*G315*E315-((H313^2)*E313+H313*H314*E314+H313*H315*E315)</f>
        <v>-0.43902430327172864</v>
      </c>
      <c r="Q365" s="22">
        <f>G313*G314*E313+(G314^2)*E314+G314*G315*E315-(H313*H314*E313+(H314^2)*E314+H314*H315*E315)</f>
        <v>-0.43131019156312878</v>
      </c>
      <c r="R365" s="50">
        <f>G313*G315*E313+G314*G315*E314+(G315^2)*E315-(H313*H315*E313+H314*H315*E314+(H315^2)*E315)</f>
        <v>-0.51401547031785544</v>
      </c>
      <c r="S365" s="20">
        <f>J313</f>
        <v>-5.4356674695624219E-2</v>
      </c>
    </row>
    <row r="366" spans="1:19">
      <c r="A366" s="10"/>
      <c r="B366" s="10" t="s">
        <v>25</v>
      </c>
      <c r="C366" s="10" t="s">
        <v>49</v>
      </c>
      <c r="J366" s="20"/>
      <c r="L366" s="20"/>
      <c r="M366" s="21">
        <f>(G318^2)*F318+G318*G319*F319+G318*G320*F320-((H318^2)*F318+H318*H319*F319+H318*H320*F320)</f>
        <v>-0.63382154231400578</v>
      </c>
      <c r="N366" s="22">
        <f>G318*G319*F318+(G319^2)*F319+G319*G320*F320-(H318*H319*F318+(H319^2)*F319+H319*H320*F320)</f>
        <v>-0.34187174793130914</v>
      </c>
      <c r="O366" s="22">
        <f>G318*G320*F318+G319*G320*F319+(G320^2)*F320-(H318*H320*F318+H319*H320*F319+(H320^2)*F320)</f>
        <v>-0.59213923708940752</v>
      </c>
      <c r="P366" s="22">
        <f>(G318^2)*E318+G318*G319*E319+G318*G320*E320-((H318^2)*E318+H318*H319*E319+H318*H320*E320)</f>
        <v>-0.37728369203129219</v>
      </c>
      <c r="Q366" s="22">
        <f>G318*G319*E318+(G319^2)*E319+G319*G320*E320-(H318*H319*E318+(H319^2)*E319+H319*H320*E320)</f>
        <v>-0.30625964729574512</v>
      </c>
      <c r="R366" s="50">
        <f>G318*G320*E318+G319*G320*E319+(G320^2)*E320-(H318*H320*E318+H319*H320*E319+(H320^2)*E320)</f>
        <v>-0.53045726942435467</v>
      </c>
      <c r="S366" s="20">
        <f>J318</f>
        <v>1.1953784287573599E-2</v>
      </c>
    </row>
    <row r="367" spans="1:19">
      <c r="A367" s="10" t="s">
        <v>47</v>
      </c>
      <c r="B367" s="10">
        <f>DEGREES(ACOS(A364/(SQRT((A362^2)+(A363^2)+(A364^2)))))</f>
        <v>115.2227315440074</v>
      </c>
      <c r="C367" s="10">
        <f>DEGREES(ATAN(A363/A362))</f>
        <v>-32.290387448309289</v>
      </c>
      <c r="E367" s="12" t="s">
        <v>29</v>
      </c>
      <c r="F367" s="13" t="s">
        <v>30</v>
      </c>
      <c r="G367" s="17" t="s">
        <v>31</v>
      </c>
      <c r="H367" s="18" t="s">
        <v>11</v>
      </c>
      <c r="I367">
        <v>17</v>
      </c>
      <c r="J367" s="19" t="s">
        <v>32</v>
      </c>
      <c r="L367" s="24" t="s">
        <v>37</v>
      </c>
      <c r="M367" s="21">
        <f>(G323^2)*F323+G323*G324*F324+G323*G325*F325-((H323^2)*F323+H323*H324*F324+H323*H325*F325)</f>
        <v>-0.41720025096200986</v>
      </c>
      <c r="N367" s="22">
        <f>G323*G324*F323+(G324^2)*F324+G324*G325*F325-(H323*H324*F323+(H324^2)*F324+H324*H325*F325)</f>
        <v>-0.29692907850715283</v>
      </c>
      <c r="O367" s="22">
        <f>G323*G325*F323+G324*G325*F324+(G325^2)*F325-(H323*H325*F323+H324*H325*F324+(H325^2)*F325)</f>
        <v>-0.81580593837787108</v>
      </c>
      <c r="P367" s="22">
        <f>(G323^2)*E323+G323*G324*E324+G323*G325*E325-((H323^2)*E323+H323*H324*E324+H323*H325*E325)</f>
        <v>-0.27508885733528365</v>
      </c>
      <c r="Q367" s="22">
        <f>G323*G324*E323+(G324^2)*E324+G324*G325*E325-(H323*H324*E323+(H324^2)*E324+H324*H325*E325)</f>
        <v>-0.19662630054400443</v>
      </c>
      <c r="R367" s="50">
        <f>G323*G325*E323+G324*G325*E324+(G325^2)*E325-(H323*H325*E323+H324*H325*E324+(H325^2)*E325)</f>
        <v>-0.54022632081555022</v>
      </c>
      <c r="S367" s="20">
        <f>J323</f>
        <v>0.10495620378311732</v>
      </c>
    </row>
    <row r="368" spans="1:19">
      <c r="A368" s="10" t="s">
        <v>46</v>
      </c>
      <c r="B368" s="10">
        <f>DEGREES(ACOS(B364/(SQRT((B362^2)+(B363^2)+(B364^2)))))</f>
        <v>55.691229976067362</v>
      </c>
      <c r="C368" s="10">
        <f>DEGREES(ATAN(B363/B362))</f>
        <v>38.959974722640617</v>
      </c>
      <c r="D368" t="s">
        <v>33</v>
      </c>
      <c r="E368" s="12">
        <f t="shared" ref="E368:F368" si="177">E363</f>
        <v>0.51878114731222291</v>
      </c>
      <c r="F368" s="13">
        <f t="shared" si="177"/>
        <v>0.7849822078571721</v>
      </c>
      <c r="G368" s="17">
        <f>COS((RADIANS(45+$C$18)))</f>
        <v>-0.84487690812035343</v>
      </c>
      <c r="H368" s="18">
        <f>COS((RADIANS($C$18-45)))</f>
        <v>0.5349607556867999</v>
      </c>
      <c r="J368" s="19">
        <f>((SUMPRODUCT(G368:G370,E368:E370))*(SUMPRODUCT(G368:(G370),F368:F370)))-((SUMPRODUCT(H368:H370,E368:E370))*(SUMPRODUCT(H368:H370,F368:F370)))</f>
        <v>-0.15804801827842022</v>
      </c>
      <c r="L368" s="20"/>
      <c r="M368" s="21">
        <f>(G328^2)*F328+G328*G329*F329+G328*G330*F330-((H328^2)*F328+H328*H329*F329+H328*H330*F330)</f>
        <v>-8.3479484157765682E-2</v>
      </c>
      <c r="N368" s="22">
        <f>G328*G329*F328+(G329^2)*F329+G329*G330*F330-(H328*H329*F328+(H329^2)*F329+H329*H330*F330)</f>
        <v>-0.17057233079157366</v>
      </c>
      <c r="O368" s="22">
        <f>G328*G330*F328+G329*G330*F329+(G330^2)*F330-(H328*H330*F328+H329*H330*F329+(H330^2)*F330)</f>
        <v>-0.96736375854806944</v>
      </c>
      <c r="P368" s="22">
        <f>(G328^2)*E328+G328*G329*E329+G328*G330*E330-((H328^2)*E328+H328*H329*E329+H328*H330*E330)</f>
        <v>-0.17642088006750178</v>
      </c>
      <c r="Q368" s="22">
        <f>G328*G329*E328+(G329^2)*E329+G329*G330*E330-(H328*H329*E328+(H329^2)*E329+H329*H330*E330)</f>
        <v>-9.3715353120927727E-2</v>
      </c>
      <c r="R368" s="50">
        <f>G328*G330*E328+G329*G330*E329+(G330^2)*E330-(H328*H330*E328+H329*H330*E329+(H330^2)*E330)</f>
        <v>-0.53148617837377099</v>
      </c>
      <c r="S368" s="20">
        <f>J328</f>
        <v>0.183365785613256</v>
      </c>
    </row>
    <row r="369" spans="1:19">
      <c r="A369" s="10" t="s">
        <v>48</v>
      </c>
      <c r="B369" s="10">
        <f>DEGREES(ACOS(C364/(SQRT((C362^2)+(C363^2)+(C364^2)))))</f>
        <v>44.959774238338525</v>
      </c>
      <c r="C369" s="10">
        <f>DEGREES(ATAN(C363/C362))</f>
        <v>85.855021347260291</v>
      </c>
      <c r="D369" t="s">
        <v>34</v>
      </c>
      <c r="E369" s="12">
        <f t="shared" ref="E369:F369" si="178">E364</f>
        <v>-0.85073940759608457</v>
      </c>
      <c r="F369" s="13">
        <f t="shared" si="178"/>
        <v>6.1653050532839072E-2</v>
      </c>
      <c r="G369" s="17">
        <f>(SIN((RADIANS(45+$C$18))))*(COS(RADIANS($A$18)))</f>
        <v>-0.5026986745289389</v>
      </c>
      <c r="H369" s="18">
        <f>(SIN((RADIANS($C$18-45))))*(COS(RADIANS($A$18)))</f>
        <v>-0.79392459603310983</v>
      </c>
      <c r="J369" s="20"/>
      <c r="L369" s="20"/>
      <c r="M369" s="21">
        <f>(G333^2)*F333+G333*G334*F334+G333*G335*F335-((H333^2)*F333+H333*H334*F334+H333*H335*F335)</f>
        <v>0.22214415457775549</v>
      </c>
      <c r="N369" s="22">
        <f>G333*G334*F333+(G334^2)*F334+G334*G335*F335-(H333*H334*F333+(H334^2)*F334+H334*H335*F335)</f>
        <v>-5.9607308696229232E-17</v>
      </c>
      <c r="O369" s="22">
        <f>G333*G335*F333+G334*G335*F334+(G335^2)*F335-(H333*H335*F333+H334*H335*F334+(H335^2)*F335)</f>
        <v>-0.97306262693977197</v>
      </c>
      <c r="P369" s="22">
        <f>(G333^2)*E333+G333*G334*E334+G333*G335*E335-((H333^2)*E333+H333*H334*E334+H333*H335*E335)</f>
        <v>-0.1453255627245697</v>
      </c>
      <c r="Q369" s="22">
        <f>G333*G334*E333+(G334^2)*E334+G334*G335*E335-(H333*H334*E333+(H334^2)*E334+H334*H335*E335)</f>
        <v>-3.0940938138382564E-17</v>
      </c>
      <c r="R369" s="50">
        <f>G333*G335*E333+G334*G335*E334+(G335^2)*E335-(H333*H335*E333+H334*H335*E334+(H335^2)*E335)</f>
        <v>-0.50509696215860389</v>
      </c>
      <c r="S369" s="20">
        <f>J333</f>
        <v>0.19728544920946472</v>
      </c>
    </row>
    <row r="370" spans="1:19">
      <c r="D370" t="s">
        <v>35</v>
      </c>
      <c r="E370" s="12">
        <f t="shared" ref="E370:F370" si="179">E365</f>
        <v>-8.4312404523158163E-2</v>
      </c>
      <c r="F370" s="13">
        <f t="shared" si="179"/>
        <v>-0.61644288843953321</v>
      </c>
      <c r="G370" s="17">
        <f>(SIN((RADIANS(45+$C$18))))*(SIN(RADIANS($A$18)))</f>
        <v>0.18296735433360739</v>
      </c>
      <c r="H370" s="18">
        <f>(SIN((RADIANS($C$18-45))))*(SIN(RADIANS($A$18)))</f>
        <v>0.28896492120787121</v>
      </c>
      <c r="J370" s="20"/>
      <c r="L370" s="20"/>
      <c r="M370" s="21">
        <f>(G338^2)*F338+G338*G339*F339+G338*G340*F340-((H338^2)*F338+H338*H339*F339+H338*H340*F340)</f>
        <v>0.4050311880979135</v>
      </c>
      <c r="N370" s="22">
        <f>G338*G339*F338+(G339^2)*F339+G339*G340*F340-(H338*H339*F338+(H339^2)*F339+H339*H340*F340)</f>
        <v>0.15856308248298689</v>
      </c>
      <c r="O370" s="22">
        <f>G338*G340*F338+G339*G340*F339+(G340^2)*F340-(H338*H340*F338+H339*H340*F339+(H340^2)*F340)</f>
        <v>-0.89925592694830692</v>
      </c>
      <c r="P370" s="22">
        <f>(G338^2)*E338+G338*G339*E339+G338*G340*E340-((H338^2)*E338+H338*H339*E339+H338*H340*E340)</f>
        <v>-0.19068298302225214</v>
      </c>
      <c r="Q370" s="22">
        <f>G338*G339*E338+(G339^2)*E339+G339*G340*E340-(H338*H339*E338+(H339^2)*E339+H339*H340*E340)</f>
        <v>8.4529337588204218E-2</v>
      </c>
      <c r="R370" s="50">
        <f>G338*G340*E338+G339*G340*E339+(G340^2)*E340-(H338*H340*E338+H339*H340*E339+(H340^2)*E340)</f>
        <v>-0.47938969548831045</v>
      </c>
      <c r="S370" s="20">
        <f>J338</f>
        <v>0.15104511108319621</v>
      </c>
    </row>
    <row r="371" spans="1:19">
      <c r="M371" s="21">
        <f>(G343^2)*F343+G343*G344*F344+G343*G345*F345-((H343^2)*F343+H343*H344*F344+H343*H345*F345)</f>
        <v>0.52845130291344344</v>
      </c>
      <c r="N371" s="22">
        <f>G343*G344*F343+(G344^2)*F344+G344*G345*F345-(H343*H344*F343+(H344^2)*F344+H344*H345*F345)</f>
        <v>0.2856145719943447</v>
      </c>
      <c r="O371" s="22">
        <f>G343*G345*F343+G344*G345*F344+(G345^2)*F345-(H343*H345*F343+H344*H345*F344+(H345^2)*F345)</f>
        <v>-0.78471958722165869</v>
      </c>
      <c r="P371" s="22">
        <f>(G343^2)*E343+G343*G344*E344+G343*G345*E345-((H343^2)*E343+H343*H344*E344+H343*H345*E345)</f>
        <v>-0.25686859296336734</v>
      </c>
      <c r="Q371" s="22">
        <f>G343*G344*E343+(G344^2)*E344+G344*G345*E345-(H343*H344*E343+(H344^2)*E344+H344*H345*E345)</f>
        <v>0.17032026005025364</v>
      </c>
      <c r="R371" s="50">
        <f>G343*G345*E343+G344*G345*E344+(G345^2)*E345-(H343*H345*E343+H344*H345*E344+(H345^2)*E345)</f>
        <v>-0.46795106856371121</v>
      </c>
      <c r="S371" s="20">
        <f>J343</f>
        <v>9.7328596719875385E-2</v>
      </c>
    </row>
    <row r="372" spans="1:19">
      <c r="E372" s="12" t="s">
        <v>29</v>
      </c>
      <c r="F372" s="13" t="s">
        <v>30</v>
      </c>
      <c r="G372" s="17" t="s">
        <v>31</v>
      </c>
      <c r="H372" s="18" t="s">
        <v>11</v>
      </c>
      <c r="I372">
        <v>18</v>
      </c>
      <c r="J372" s="19" t="s">
        <v>32</v>
      </c>
      <c r="M372" s="21">
        <f>(G348^2)*F348+G348*G349*F349+G348*G350*F350-((H348^2)*F348+H348*H349*F349+H348*H350*F350)</f>
        <v>0.579883690280527</v>
      </c>
      <c r="N372" s="22">
        <f>G348*G349*F348+(G349^2)*F349+G349*G350*F350-(H348*H349*F348+(H349^2)*F349+H349*H350*F350)</f>
        <v>0.38691001046659856</v>
      </c>
      <c r="O372" s="22">
        <f>G348*G350*F348+G349*G350*F349+(G350^2)*F350-(H348*H350*F348+H349*H350*F349+(H350^2)*F350)</f>
        <v>-0.67014779608515518</v>
      </c>
      <c r="P372" s="22">
        <f>(G348^2)*E348+G348*G349*E349+G348*G350*E350-((H348^2)*E348+H348*H349*E349+H348*H350*E350)</f>
        <v>-0.34216830856313518</v>
      </c>
      <c r="Q372" s="22">
        <f>G348*G349*E348+(G349^2)*E349+G349*G350*E350-(H348*H349*E348+(H349^2)*E349+H349*H350*E350)</f>
        <v>0.26277717645458643</v>
      </c>
      <c r="R372" s="50">
        <f>G348*G350*E348+G349*G350*E349+(G350^2)*E350-(H348*H350*E348+H349*H350*E349+(H350^2)*E350)</f>
        <v>-0.45514342068883606</v>
      </c>
      <c r="S372" s="20">
        <f>J348</f>
        <v>2.8174905127863067E-2</v>
      </c>
    </row>
    <row r="373" spans="1:19">
      <c r="D373" t="s">
        <v>33</v>
      </c>
      <c r="E373" s="12">
        <f t="shared" ref="E373:F373" si="180">E368</f>
        <v>0.51878114731222291</v>
      </c>
      <c r="F373" s="13">
        <f t="shared" si="180"/>
        <v>0.7849822078571721</v>
      </c>
      <c r="G373" s="17">
        <f>COS((RADIANS(45+$C$19)))</f>
        <v>-0.87427044263078257</v>
      </c>
      <c r="H373" s="18">
        <f>COS((RADIANS($C$19-45)))</f>
        <v>0.48543917553301702</v>
      </c>
      <c r="J373" s="19">
        <f>((SUMPRODUCT(G373:G375,E373:E375))*(SUMPRODUCT(G373:G375,F373:F375)))-((SUMPRODUCT(H373:H375,E373:E375))*(SUMPRODUCT(H373:H375,F373:F375)))</f>
        <v>-0.18629408603553935</v>
      </c>
      <c r="M373" s="21">
        <f>(G353^2)*F353+G353*G354*F354+G353*G355*F355-((H353^2)*F353+H353*H354*F354+H353*H355*F355)</f>
        <v>0.60016115299295514</v>
      </c>
      <c r="N373" s="22">
        <f>G353*G354*F353+(G354^2)*F354+G354*G355*F355-(H353*H354*F353+(H354^2)*F354+H354*H355*F355)</f>
        <v>0.46262697600564673</v>
      </c>
      <c r="O373" s="22">
        <f>G353*G355*F353+G354*G355*F354+(G355^2)*F355-(H353*H355*F353+H354*H355*F354+(H355^2)*F355)</f>
        <v>-0.55133736068572481</v>
      </c>
      <c r="P373" s="22">
        <f>(G353^2)*E353+G353*G354*E354+G353*G355*E355-((H353^2)*E353+H353*H354*E354+H353*H355*E355)</f>
        <v>-0.41826304025125177</v>
      </c>
      <c r="Q373" s="22">
        <f>G353*G354*E353+(G354^2)*E354+G354*G355*E355-(H353*H354*E353+(H354^2)*E354+H354*H355*E355)</f>
        <v>0.36743754803724393</v>
      </c>
      <c r="R373" s="50">
        <f>G353*G355*E353+G354*G355*E354+(G355^2)*E355-(H353*H355*E353+H354*H355*E354+(H355^2)*E355)</f>
        <v>-0.43789501792739299</v>
      </c>
      <c r="S373" s="20">
        <f>J353</f>
        <v>-3.5738129400234867E-2</v>
      </c>
    </row>
    <row r="374" spans="1:19" ht="17">
      <c r="A374" t="s">
        <v>45</v>
      </c>
      <c r="B374" t="s">
        <v>77</v>
      </c>
      <c r="C374" t="s">
        <v>44</v>
      </c>
      <c r="D374" t="s">
        <v>34</v>
      </c>
      <c r="E374" s="12">
        <f t="shared" ref="E374:F374" si="181">E369</f>
        <v>-0.85073940759608457</v>
      </c>
      <c r="F374" s="13">
        <f t="shared" si="181"/>
        <v>6.1653050532839072E-2</v>
      </c>
      <c r="G374" s="17">
        <f>(SIN((RADIANS(45+$C$19))))*(COS(RADIANS($A$19)))</f>
        <v>-0.47806426368076954</v>
      </c>
      <c r="H374" s="18">
        <f>(SIN((RADIANS($C$19-45))))*(COS(RADIANS($A$19)))</f>
        <v>-0.86098831013220967</v>
      </c>
      <c r="J374" s="20"/>
      <c r="M374" s="21">
        <f>(G358^2)*F358+G358*G359*F359+G358*G360*F360-((H358^2)*F358+H358*H359*F359+H358*H360*F360)</f>
        <v>0.60772896266859244</v>
      </c>
      <c r="N374" s="22">
        <f>G358*G359*F358+(G359^2)*F359+G359*G360*F360-(H358*H359*F358+(H359^2)*F359+H359*H360*F360)</f>
        <v>0.51017004188415571</v>
      </c>
      <c r="O374" s="22">
        <f>G358*G360*F358+G359*G360*F359+(G360^2)*F360-(H358*H360*F358+H359*H360*F359+(H360^2)*F360)</f>
        <v>-0.42808349398269269</v>
      </c>
      <c r="P374" s="22">
        <f>(G358^2)*E358+G358*G359*E359+G358*G360*E360-((H358^2)*E358+H358*H359*E359+H358*H360*E360)</f>
        <v>-0.46641563792610757</v>
      </c>
      <c r="Q374" s="22">
        <f>G358*G359*E358+(G359^2)*E359+G359*G360*E360-(H358*H359*E358+(H359^2)*E359+H359*H360*E360)</f>
        <v>0.48967416411540382</v>
      </c>
      <c r="R374" s="50">
        <f>G358*G360*E358+G359*G360*E359+(G360^2)*E360-(H358*H360*E358+H359*H360*E359+(H360^2)*E360)</f>
        <v>-0.41088541050627836</v>
      </c>
      <c r="S374" s="20">
        <f>J358</f>
        <v>-8.2650681983361035E-2</v>
      </c>
    </row>
    <row r="375" spans="1:19">
      <c r="A375">
        <f>E378</f>
        <v>0.51878114731222291</v>
      </c>
      <c r="B375">
        <f>C375/(SQRT(C375^2+C376^2+C377^2))</f>
        <v>0.4686631677051058</v>
      </c>
      <c r="C375">
        <f t="array" ref="C375:C380">(A375:A380)-(MMULT(MMULT(MINVERSE(MMULT(TRANSPOSE(M360:R380),M360:R380)),TRANSPOSE(M360:R380)),S360:S380))</f>
        <v>0.49643218472454076</v>
      </c>
      <c r="D375" t="s">
        <v>35</v>
      </c>
      <c r="E375" s="12">
        <f t="shared" ref="E375:F375" si="182">E370</f>
        <v>-8.4312404523158163E-2</v>
      </c>
      <c r="F375" s="13">
        <f t="shared" si="182"/>
        <v>-0.61644288843953321</v>
      </c>
      <c r="G375" s="17">
        <f>(SIN((RADIANS(45+$C$19))))*(SIN(RADIANS($A$19)))</f>
        <v>8.4295628199445527E-2</v>
      </c>
      <c r="H375" s="18">
        <f>(SIN((RADIANS($C$19-45))))*(SIN(RADIANS($A$19)))</f>
        <v>0.15181546915089592</v>
      </c>
      <c r="J375" s="20"/>
      <c r="M375" s="21">
        <f>(G363^2)*F363+G363*G364*F364+G363*G365*F365-((H363^2)*F363+H363*H364*F364+H363*H365*F365)</f>
        <v>0.59875789790984357</v>
      </c>
      <c r="N375" s="22">
        <f>G363*G364*F363+(G364^2)*F364+G364*G365*F365-(H363*H364*F363+(H364^2)*F364+H364*H365*F365)</f>
        <v>0.5397576752862111</v>
      </c>
      <c r="O375" s="22">
        <f>G363*G365*F363+G364*G365*F364+(G365^2)*F365-(H363*H365*F363+H364*H365*F364+(H365^2)*F365)</f>
        <v>-0.31162923912366053</v>
      </c>
      <c r="P375" s="22">
        <f>(G363^2)*E363+G363*G364*E364+G363*G365*E365-((H363^2)*E363+H363*H364*E364+H363*H365*E365)</f>
        <v>-0.48639328485449401</v>
      </c>
      <c r="Q375" s="22">
        <f>G363*G364*E363+(G364^2)*E364+G364*G365*E365-(H363*H364*E363+(H364^2)*E364+H364*H365*E365)</f>
        <v>0.62150980326264083</v>
      </c>
      <c r="R375" s="50">
        <f>G363*G365*E363+G364*G365*E364+(G365^2)*E365-(H363*H365*E363+H364*H365*E364+(H365^2)*E365)</f>
        <v>-0.35882885221767696</v>
      </c>
      <c r="S375" s="20">
        <f>J363</f>
        <v>-0.12229460520826951</v>
      </c>
    </row>
    <row r="376" spans="1:19">
      <c r="A376">
        <f>E379</f>
        <v>-0.85073940759608457</v>
      </c>
      <c r="B376">
        <f>C376/(SQRT(C375^2+C376^2+C377^2))</f>
        <v>-0.84803489609752891</v>
      </c>
      <c r="C376">
        <v>-0.89828227435453911</v>
      </c>
      <c r="D376" s="20"/>
      <c r="G376" s="20"/>
      <c r="H376" s="20"/>
      <c r="J376" s="20"/>
      <c r="M376" s="21">
        <f>(G368^2)*F368+G368*G369*F369+G368*G370*F370-((H368^2)*F368+H368*H369*F369+H368*H370*F370)</f>
        <v>0.57864096351983141</v>
      </c>
      <c r="N376" s="22">
        <f>G368*G369*F368+(G369^2)*F369+G369*G370*F370-(H368*H369*F368+(H369^2)*F369+H369*H370*F370)</f>
        <v>0.55878886748201895</v>
      </c>
      <c r="O376" s="22">
        <f>G368*G370*F368+G369*G370*F369+(G370^2)*F370-(H368*H370*F368+H369*H370*F369+(H370^2)*F370)</f>
        <v>-0.20338251500277649</v>
      </c>
      <c r="P376" s="22">
        <f>(G368^2)*E368+G368*G369*E369+G368*G370*E370-((H368^2)*E368+H368*H369*E369+H368*H370*E370)</f>
        <v>-0.47473423867841036</v>
      </c>
      <c r="Q376" s="22">
        <f>G368*G369*E368+(G369^2)*E369+G369*G370*E370-(H368*H369*E368+(H369^2)*E369+H369*H370*E370)</f>
        <v>0.75033206694004717</v>
      </c>
      <c r="R376" s="50">
        <f>G368*G370*E368+G369*G370*E369+(G370^2)*E370-(H368*H370*E368+H369*H370*E369+(H370^2)*E370)</f>
        <v>-0.27309853818161289</v>
      </c>
      <c r="S376" s="20">
        <f>J368</f>
        <v>-0.15804801827842022</v>
      </c>
    </row>
    <row r="377" spans="1:19">
      <c r="A377">
        <f>E380</f>
        <v>-8.4312404523158163E-2</v>
      </c>
      <c r="B377">
        <f>C377/(SQRT(C375^2+C376^2+C377^2))</f>
        <v>0.24736946100411994</v>
      </c>
      <c r="C377">
        <v>0.26202648388549588</v>
      </c>
      <c r="E377" s="12" t="s">
        <v>29</v>
      </c>
      <c r="F377" s="13" t="s">
        <v>30</v>
      </c>
      <c r="G377" s="17" t="s">
        <v>31</v>
      </c>
      <c r="H377" s="18" t="s">
        <v>11</v>
      </c>
      <c r="I377">
        <v>19</v>
      </c>
      <c r="J377" s="19" t="s">
        <v>32</v>
      </c>
      <c r="M377" s="21">
        <f>(G373^2)*F373+G373*G374*F374+G373*G375*F375-((H373^2)*F373+H373*H374*F374+H373*H375*F375)</f>
        <v>0.5574151246475012</v>
      </c>
      <c r="N377" s="22">
        <f>G373*G374*F373+(G374^2)*F374+G374*G375*F375-(H373*H374*F373+(H374^2)*F374+H374*H375*F375)</f>
        <v>0.5688311811900304</v>
      </c>
      <c r="O377" s="22">
        <f>G373*G375*F373+G374*G375*F374+(G375^2)*F375-(H373*H375*F373+H374*H375*F374+(H375^2)*F375)</f>
        <v>-0.10030028471206781</v>
      </c>
      <c r="P377" s="22">
        <f>(G373^2)*E373+G373*G374*E374+G373*G375*E375-((H373^2)*E373+H373*H374*E374+H373*H375*E375)</f>
        <v>-0.42444022915392615</v>
      </c>
      <c r="Q377" s="22">
        <f>G373*G374*E373+(G374^2)*E374+G374*G375*E375-(H373*H374*E373+(H374^2)*E374+H374*H375*E375)</f>
        <v>0.86225524211164395</v>
      </c>
      <c r="R377" s="50">
        <f>G373*G375*E373+G374*G375*E374+(G375^2)*E375-(H373*H375*E373+H374*H375*E374+(H375^2)*E375)</f>
        <v>-0.15203886344159256</v>
      </c>
      <c r="S377" s="20">
        <f>J373</f>
        <v>-0.18629408603553935</v>
      </c>
    </row>
    <row r="378" spans="1:19">
      <c r="A378">
        <f>F378</f>
        <v>0.7849822078571721</v>
      </c>
      <c r="B378">
        <f>C378/(SQRT(C378^2+C379^2+C380^2))</f>
        <v>0.54625294296721794</v>
      </c>
      <c r="C378">
        <v>0.57967379126172836</v>
      </c>
      <c r="D378" t="s">
        <v>33</v>
      </c>
      <c r="E378" s="12">
        <f t="shared" ref="E378:F378" si="183">E288</f>
        <v>0.51878114731222291</v>
      </c>
      <c r="F378" s="13">
        <f t="shared" si="183"/>
        <v>0.7849822078571721</v>
      </c>
      <c r="G378" s="17">
        <f>COS((RADIANS(45+$C$20)))</f>
        <v>0.41579014513656215</v>
      </c>
      <c r="H378" s="18">
        <f>COS((RADIANS($C$20-45)))</f>
        <v>0.90946058474642899</v>
      </c>
      <c r="J378" s="19">
        <f>((SUMPRODUCT(G378:G380,E378:E380))*(SUMPRODUCT(G378:G380,F378:F380)))-((SUMPRODUCT(H378:H380,E378:E380))*(SUMPRODUCT(H378:H380,F378:F380)))</f>
        <v>0.18012944277422976</v>
      </c>
      <c r="M378" s="21">
        <f>(G378^2)*F378+G378*G379*F379+G378*G380*F380-((H378^2)*F378+H378*H379*F379+H378*H380*F380)</f>
        <v>-0.56019204597478744</v>
      </c>
      <c r="N378" s="22">
        <f>G378*G379*F378+(G379^2)*F379+G379*G380*F380-(H378*H379*F378+(H379^2)*F379+H379*H380*F380)</f>
        <v>-0.55333808554888675</v>
      </c>
      <c r="O378" s="22">
        <f>G378*G380*F378+G379*G380*F379+(G380^2)*F380-(H378*H380*F378+H379*H380*F379+(H380^2)*F380)</f>
        <v>6.7792130055231233E-17</v>
      </c>
      <c r="P378" s="22">
        <f>(G378^2)*E378+G378*G379*E379+G378*G380*E380-((H378^2)*E378+H378*H379*E379+H378*H380*E380)</f>
        <v>0.30399939994091563</v>
      </c>
      <c r="Q378" s="22">
        <f>G378*G379*E378+(G379^2)*E379+G379*G380*E380-(H378*H379*E378+(H379^2)*E379+H379*H380*E380)</f>
        <v>-0.94893402472410415</v>
      </c>
      <c r="R378" s="50">
        <f>G378*G380*E378+G379*G380*E379+(G380^2)*E380-(H378*H380*E378+H379*H380*E379+(H380^2)*E380)</f>
        <v>1.1625850542009541E-16</v>
      </c>
      <c r="S378" s="20">
        <f>J378</f>
        <v>0.18012944277422976</v>
      </c>
    </row>
    <row r="379" spans="1:19">
      <c r="A379">
        <f>F379</f>
        <v>6.1653050532839072E-2</v>
      </c>
      <c r="B379">
        <f>C379/(SQRT(C378^2+C379^2+C380^2))</f>
        <v>0.20566592630793729</v>
      </c>
      <c r="C379">
        <v>0.21824897928912743</v>
      </c>
      <c r="D379" t="s">
        <v>34</v>
      </c>
      <c r="E379" s="12">
        <f t="shared" ref="E379:F379" si="184">E289</f>
        <v>-0.85073940759608457</v>
      </c>
      <c r="F379" s="13">
        <f t="shared" si="184"/>
        <v>6.1653050532839072E-2</v>
      </c>
      <c r="G379" s="17">
        <f>(SIN((RADIANS(45+$C$20))))*(COS(RADIANS($A$20)))</f>
        <v>-0.90946058474642899</v>
      </c>
      <c r="H379" s="18">
        <f>(SIN((RADIANS($C$20-45))))*(COS(RADIANS($A$20)))</f>
        <v>0.41579014513656215</v>
      </c>
      <c r="J379" s="20"/>
      <c r="M379" s="21">
        <f>2*E373</f>
        <v>1.0375622946244458</v>
      </c>
      <c r="N379" s="22">
        <f>2*E374</f>
        <v>-1.7014788151921691</v>
      </c>
      <c r="O379" s="22">
        <f>2*E375</f>
        <v>-0.16862480904631633</v>
      </c>
      <c r="P379" s="22">
        <f>0</f>
        <v>0</v>
      </c>
      <c r="Q379" s="22">
        <v>0</v>
      </c>
      <c r="R379" s="50">
        <v>0</v>
      </c>
      <c r="S379" s="23">
        <f>E373^2+E374^2+E375^2-1</f>
        <v>0</v>
      </c>
    </row>
    <row r="380" spans="1:19">
      <c r="A380" s="2">
        <f>F380</f>
        <v>-0.61644288843953321</v>
      </c>
      <c r="B380">
        <f>C380/(SQRT(C378^2+C379^2+C380^2))</f>
        <v>-0.81197860135323241</v>
      </c>
      <c r="C380">
        <v>-0.86165707723806384</v>
      </c>
      <c r="D380" t="s">
        <v>35</v>
      </c>
      <c r="E380" s="12">
        <f t="shared" ref="E380:F380" si="185">E290</f>
        <v>-8.4312404523158163E-2</v>
      </c>
      <c r="F380" s="13">
        <f t="shared" si="185"/>
        <v>-0.61644288843953321</v>
      </c>
      <c r="G380" s="17">
        <f>(SIN((RADIANS(45+$C$20))))*(SIN(RADIANS($A$20)))</f>
        <v>1.1142242302023774E-16</v>
      </c>
      <c r="H380" s="18">
        <f>(SIN((RADIANS($C$20-45))))*(SIN(RADIANS($A$20)))</f>
        <v>-5.0940465388028998E-17</v>
      </c>
      <c r="J380" s="20"/>
      <c r="M380" s="21">
        <v>0</v>
      </c>
      <c r="N380" s="22">
        <v>0</v>
      </c>
      <c r="O380" s="22">
        <v>0</v>
      </c>
      <c r="P380" s="22">
        <f>2*F373</f>
        <v>1.5699644157143442</v>
      </c>
      <c r="Q380" s="22">
        <f>2*F374</f>
        <v>0.12330610106567814</v>
      </c>
      <c r="R380" s="50">
        <f>2*F375</f>
        <v>-1.2328857768790664</v>
      </c>
      <c r="S380" s="51">
        <f>F373^2+F374^2+F375^2-1</f>
        <v>0</v>
      </c>
    </row>
    <row r="381" spans="1:19">
      <c r="A381" s="25"/>
    </row>
    <row r="382" spans="1:19">
      <c r="A382" s="2"/>
      <c r="E382" s="12" t="s">
        <v>29</v>
      </c>
      <c r="F382" s="13" t="s">
        <v>30</v>
      </c>
      <c r="G382" s="17" t="s">
        <v>31</v>
      </c>
      <c r="H382" s="18" t="s">
        <v>11</v>
      </c>
      <c r="I382">
        <v>1</v>
      </c>
      <c r="J382" s="19" t="s">
        <v>32</v>
      </c>
      <c r="L382" s="20"/>
    </row>
    <row r="383" spans="1:19">
      <c r="A383" s="2"/>
      <c r="D383" s="2" t="s">
        <v>33</v>
      </c>
      <c r="E383" s="12">
        <f>B375</f>
        <v>0.4686631677051058</v>
      </c>
      <c r="F383" s="13">
        <f>B378</f>
        <v>0.54625294296721794</v>
      </c>
      <c r="G383" s="17">
        <f>COS((RADIANS(45+$C$2)))</f>
        <v>-0.40926624831947545</v>
      </c>
      <c r="H383" s="18">
        <f>COS((RADIANS($C$2-45)))</f>
        <v>0.91241500315728119</v>
      </c>
      <c r="J383" s="19">
        <f>((SUMPRODUCT(G383:G385,E383:E385))*(SUMPRODUCT(G383:G385,F383:F385)))-((SUMPRODUCT(H383:H385,E383:E385))*(SUMPRODUCT(H383:H385,F383:F385)))</f>
        <v>-1.2249257561281403E-2</v>
      </c>
      <c r="L383" s="20"/>
    </row>
    <row r="384" spans="1:19">
      <c r="A384" s="2"/>
      <c r="D384" s="20" t="s">
        <v>34</v>
      </c>
      <c r="E384" s="12">
        <f t="shared" ref="E384:E385" si="186">B376</f>
        <v>-0.84803489609752891</v>
      </c>
      <c r="F384" s="13">
        <f t="shared" ref="F384:F385" si="187">B379</f>
        <v>0.20566592630793729</v>
      </c>
      <c r="G384" s="17">
        <f>(SIN((RADIANS(45+$C$2))))*(COS(RADIANS($A$2)))</f>
        <v>0.91241500315728119</v>
      </c>
      <c r="H384" s="18">
        <f>(SIN((RADIANS($C$2-45))))*(COS(RADIANS($A$2)))</f>
        <v>0.40926624831947545</v>
      </c>
      <c r="J384" s="20"/>
      <c r="L384" s="20"/>
    </row>
    <row r="385" spans="1:12">
      <c r="A385" s="2"/>
      <c r="D385" s="20" t="s">
        <v>35</v>
      </c>
      <c r="E385" s="12">
        <f t="shared" si="186"/>
        <v>0.24736946100411994</v>
      </c>
      <c r="F385" s="13">
        <f t="shared" si="187"/>
        <v>-0.81197860135323241</v>
      </c>
      <c r="G385" s="17">
        <f>(SIN((RADIANS(45+$C$2))))*(SIN(RADIANS($A$2)))</f>
        <v>0</v>
      </c>
      <c r="H385" s="18">
        <f>(SIN((RADIANS($C$2-45))))*(SIN(RADIANS($A$2)))</f>
        <v>0</v>
      </c>
      <c r="J385" s="20"/>
      <c r="L385" s="20"/>
    </row>
    <row r="386" spans="1:12">
      <c r="A386" s="2"/>
      <c r="J386" s="20"/>
      <c r="L386" s="20"/>
    </row>
    <row r="387" spans="1:12">
      <c r="A387" s="2"/>
      <c r="E387" s="12" t="s">
        <v>29</v>
      </c>
      <c r="F387" s="13" t="s">
        <v>30</v>
      </c>
      <c r="G387" s="17" t="s">
        <v>31</v>
      </c>
      <c r="H387" s="18" t="s">
        <v>11</v>
      </c>
      <c r="I387">
        <v>2</v>
      </c>
      <c r="J387" s="19" t="s">
        <v>32</v>
      </c>
      <c r="L387" s="20"/>
    </row>
    <row r="388" spans="1:12">
      <c r="A388" s="2"/>
      <c r="D388" t="s">
        <v>33</v>
      </c>
      <c r="E388" s="12">
        <f t="shared" ref="E388:F388" si="188">E473</f>
        <v>0.4686631677051058</v>
      </c>
      <c r="F388" s="13">
        <f t="shared" si="188"/>
        <v>0.54625294296721794</v>
      </c>
      <c r="G388" s="17">
        <f>COS((RADIANS(45+$C$3)))</f>
        <v>-0.32158407322903065</v>
      </c>
      <c r="H388" s="18">
        <f>COS((RADIANS($C$3-45)))</f>
        <v>0.94688102940413033</v>
      </c>
      <c r="J388" s="19">
        <f>((SUMPRODUCT(G388:G390,E388:E390))*(SUMPRODUCT(G388:(G390),F388:F390)))-((SUMPRODUCT(H388:H390,E388:E390))*(SUMPRODUCT(H388:H390,F388:F390)))</f>
        <v>4.2467859822405002E-3</v>
      </c>
      <c r="L388" s="20"/>
    </row>
    <row r="389" spans="1:12">
      <c r="A389" s="2"/>
      <c r="D389" t="s">
        <v>34</v>
      </c>
      <c r="E389" s="12">
        <f t="shared" ref="E389:F389" si="189">E474</f>
        <v>-0.84803489609752891</v>
      </c>
      <c r="F389" s="13">
        <f t="shared" si="189"/>
        <v>0.20566592630793729</v>
      </c>
      <c r="G389" s="17">
        <f>(SIN((RADIANS(45+$C$3))))*(COS(RADIANS($A$3)))</f>
        <v>0.93249577893736801</v>
      </c>
      <c r="H389" s="18">
        <f>(SIN((RADIANS($C$3-45))))*(COS(RADIANS($A$3)))</f>
        <v>0.31669848856119509</v>
      </c>
      <c r="J389" s="20"/>
      <c r="L389" s="20"/>
    </row>
    <row r="390" spans="1:12">
      <c r="A390" s="2"/>
      <c r="D390" t="s">
        <v>35</v>
      </c>
      <c r="E390" s="12">
        <f t="shared" ref="E390:F390" si="190">E475</f>
        <v>0.24736946100411994</v>
      </c>
      <c r="F390" s="13">
        <f t="shared" si="190"/>
        <v>-0.81197860135323241</v>
      </c>
      <c r="G390" s="17">
        <f>(SIN((RADIANS(45+$C$3))))*(SIN(RADIANS($A$3)))</f>
        <v>0.1644241652234143</v>
      </c>
      <c r="H390" s="18">
        <f>(SIN((RADIANS($C$3-45))))*(SIN(RADIANS($A$3)))</f>
        <v>5.5842488282929856E-2</v>
      </c>
      <c r="J390" s="20"/>
      <c r="L390" s="20"/>
    </row>
    <row r="391" spans="1:12">
      <c r="A391" s="2"/>
      <c r="L391" s="20"/>
    </row>
    <row r="392" spans="1:12">
      <c r="A392" s="2"/>
      <c r="E392" s="12" t="s">
        <v>29</v>
      </c>
      <c r="F392" s="13" t="s">
        <v>30</v>
      </c>
      <c r="G392" s="17" t="s">
        <v>31</v>
      </c>
      <c r="H392" s="18" t="s">
        <v>11</v>
      </c>
      <c r="I392">
        <v>3</v>
      </c>
      <c r="J392" s="19" t="s">
        <v>32</v>
      </c>
      <c r="L392" s="20"/>
    </row>
    <row r="393" spans="1:12">
      <c r="A393" s="2"/>
      <c r="D393" t="s">
        <v>33</v>
      </c>
      <c r="E393" s="12">
        <f t="shared" ref="E393:F393" si="191">E388</f>
        <v>0.4686631677051058</v>
      </c>
      <c r="F393" s="13">
        <f t="shared" si="191"/>
        <v>0.54625294296721794</v>
      </c>
      <c r="G393" s="17">
        <f>COS((RADIANS(45+$C$4)))</f>
        <v>-0.22595003639994804</v>
      </c>
      <c r="H393" s="18">
        <f>COS((RADIANS($C$4-45)))</f>
        <v>0.97413889207384696</v>
      </c>
      <c r="J393" s="19">
        <f>((SUMPRODUCT(G393:G395,E393:E395))*(SUMPRODUCT(G393:(G395),F393:F395)))-((SUMPRODUCT(H393:H395,E393:E395))*(SUMPRODUCT(H393:H395,F393:F395)))</f>
        <v>1.2847596889615592E-2</v>
      </c>
      <c r="L393" s="20"/>
    </row>
    <row r="394" spans="1:12">
      <c r="A394" s="2"/>
      <c r="D394" t="s">
        <v>34</v>
      </c>
      <c r="E394" s="12">
        <f t="shared" ref="E394:F394" si="192">E389</f>
        <v>-0.84803489609752891</v>
      </c>
      <c r="F394" s="13">
        <f t="shared" si="192"/>
        <v>0.20566592630793729</v>
      </c>
      <c r="G394" s="17">
        <f>(SIN((RADIANS(45+$C$4))))*(COS(RADIANS($A$4)))</f>
        <v>0.91539112850235449</v>
      </c>
      <c r="H394" s="18">
        <f>(SIN((RADIANS($C$4-45))))*(COS(RADIANS($A$4)))</f>
        <v>0.2123235818713386</v>
      </c>
      <c r="J394" s="20"/>
      <c r="L394" s="20"/>
    </row>
    <row r="395" spans="1:12">
      <c r="A395" s="2"/>
      <c r="D395" t="s">
        <v>35</v>
      </c>
      <c r="E395" s="12">
        <f t="shared" ref="E395:F395" si="193">E390</f>
        <v>0.24736946100411994</v>
      </c>
      <c r="F395" s="13">
        <f t="shared" si="193"/>
        <v>-0.81197860135323241</v>
      </c>
      <c r="G395" s="17">
        <f>(SIN((RADIANS(45+$C$4))))*(SIN(RADIANS($A$4)))</f>
        <v>0.33317512348620526</v>
      </c>
      <c r="H395" s="18">
        <f>(SIN((RADIANS($C$4-45))))*(SIN(RADIANS($A$4)))</f>
        <v>7.7279463833950304E-2</v>
      </c>
      <c r="J395" s="20"/>
      <c r="L395" s="20"/>
    </row>
    <row r="396" spans="1:12">
      <c r="A396" s="2"/>
      <c r="L396" s="20"/>
    </row>
    <row r="397" spans="1:12">
      <c r="A397" s="2"/>
      <c r="E397" s="12" t="s">
        <v>29</v>
      </c>
      <c r="F397" s="13" t="s">
        <v>30</v>
      </c>
      <c r="G397" s="17" t="s">
        <v>31</v>
      </c>
      <c r="H397" s="18" t="s">
        <v>11</v>
      </c>
      <c r="I397">
        <v>4</v>
      </c>
      <c r="J397" s="19" t="s">
        <v>32</v>
      </c>
      <c r="L397" s="20"/>
    </row>
    <row r="398" spans="1:12">
      <c r="A398" s="2"/>
      <c r="D398" t="s">
        <v>33</v>
      </c>
      <c r="E398" s="12">
        <f t="shared" ref="E398:F398" si="194">E393</f>
        <v>0.4686631677051058</v>
      </c>
      <c r="F398" s="13">
        <f t="shared" si="194"/>
        <v>0.54625294296721794</v>
      </c>
      <c r="G398" s="17">
        <f>COS((RADIANS(45+$C$5)))</f>
        <v>-0.13846012312424741</v>
      </c>
      <c r="H398" s="18">
        <f>COS((RADIANS($C$5-45)))</f>
        <v>0.99036800953202153</v>
      </c>
      <c r="J398" s="19">
        <f>((SUMPRODUCT(G398:G400,E398:E400))*(SUMPRODUCT(G398:G400,F398:F400)))-((SUMPRODUCT(H398:H400,E398:E400))*(SUMPRODUCT(H398:H400,F398:F400)))</f>
        <v>8.4285537204527861E-3</v>
      </c>
      <c r="L398" s="20"/>
    </row>
    <row r="399" spans="1:12">
      <c r="A399" s="2"/>
      <c r="D399" t="s">
        <v>34</v>
      </c>
      <c r="E399" s="12">
        <f t="shared" ref="E399:F399" si="195">E394</f>
        <v>-0.84803489609752891</v>
      </c>
      <c r="F399" s="13">
        <f t="shared" si="195"/>
        <v>0.20566592630793729</v>
      </c>
      <c r="G399" s="17">
        <f>(SIN((RADIANS(45+$C$5))))*(COS(RADIANS($A$5)))</f>
        <v>0.85768385535015979</v>
      </c>
      <c r="H399" s="18">
        <f>(SIN((RADIANS($C$5-45))))*(COS(RADIANS($A$5)))</f>
        <v>0.11990998403671958</v>
      </c>
      <c r="J399" s="20"/>
      <c r="L399" s="20"/>
    </row>
    <row r="400" spans="1:12">
      <c r="A400" s="2"/>
      <c r="D400" t="s">
        <v>35</v>
      </c>
      <c r="E400" s="12">
        <f t="shared" ref="E400:F400" si="196">E395</f>
        <v>0.24736946100411994</v>
      </c>
      <c r="F400" s="13">
        <f t="shared" si="196"/>
        <v>-0.81197860135323241</v>
      </c>
      <c r="G400" s="17">
        <f>(SIN((RADIANS(45+$C$5))))*(SIN(RADIANS($A$5)))</f>
        <v>0.49518400476601071</v>
      </c>
      <c r="H400" s="18">
        <f>(SIN((RADIANS($C$5-45))))*(SIN(RADIANS($A$5)))</f>
        <v>6.923006156212376E-2</v>
      </c>
      <c r="J400" s="20"/>
      <c r="L400" s="20"/>
    </row>
    <row r="401" spans="1:12">
      <c r="A401" s="2"/>
      <c r="J401" s="20"/>
      <c r="L401" s="20"/>
    </row>
    <row r="402" spans="1:12">
      <c r="A402" s="2"/>
      <c r="E402" s="12" t="s">
        <v>29</v>
      </c>
      <c r="F402" s="13" t="s">
        <v>30</v>
      </c>
      <c r="G402" s="17" t="s">
        <v>31</v>
      </c>
      <c r="H402" s="18" t="s">
        <v>11</v>
      </c>
      <c r="I402">
        <v>5</v>
      </c>
      <c r="J402" s="19" t="s">
        <v>32</v>
      </c>
      <c r="L402" s="20"/>
    </row>
    <row r="403" spans="1:12">
      <c r="A403" s="2"/>
      <c r="D403" t="s">
        <v>33</v>
      </c>
      <c r="E403" s="12">
        <f t="shared" ref="E403:F403" si="197">E398</f>
        <v>0.4686631677051058</v>
      </c>
      <c r="F403" s="13">
        <f t="shared" si="197"/>
        <v>0.54625294296721794</v>
      </c>
      <c r="G403" s="17">
        <f>COS((RADIANS(45+$C$6)))</f>
        <v>-7.600118185574084E-2</v>
      </c>
      <c r="H403" s="18">
        <f>COS((RADIANS($C$6-45)))</f>
        <v>0.99710772755832688</v>
      </c>
      <c r="J403" s="19">
        <f>((SUMPRODUCT(G403:G405,E403:E405))*(SUMPRODUCT(G403:(G405),F403:F405)))-((SUMPRODUCT(H403:H405,E403:E405))*(SUMPRODUCT(H403:H405,F403:F405)))</f>
        <v>-9.8393178710130813E-3</v>
      </c>
      <c r="L403" s="20"/>
    </row>
    <row r="404" spans="1:12">
      <c r="A404" s="2"/>
      <c r="D404" t="s">
        <v>34</v>
      </c>
      <c r="E404" s="12">
        <f t="shared" ref="E404:F404" si="198">E399</f>
        <v>-0.84803489609752891</v>
      </c>
      <c r="F404" s="13">
        <f t="shared" si="198"/>
        <v>0.20566592630793729</v>
      </c>
      <c r="G404" s="17">
        <f>(SIN((RADIANS(45+$C$6))))*(COS(RADIANS($A$6)))</f>
        <v>0.76382883388704814</v>
      </c>
      <c r="H404" s="18">
        <f>(SIN((RADIANS($C$6-45))))*(COS(RADIANS($A$6)))</f>
        <v>5.8220283031065245E-2</v>
      </c>
      <c r="J404" s="20"/>
      <c r="L404" s="20"/>
    </row>
    <row r="405" spans="1:12">
      <c r="A405" s="2"/>
      <c r="D405" t="s">
        <v>35</v>
      </c>
      <c r="E405" s="12">
        <f t="shared" ref="E405:F405" si="199">E400</f>
        <v>0.24736946100411994</v>
      </c>
      <c r="F405" s="13">
        <f t="shared" si="199"/>
        <v>-0.81197860135323241</v>
      </c>
      <c r="G405" s="17">
        <f>(SIN((RADIANS(45+$C$6))))*(SIN(RADIANS($A$6)))</f>
        <v>0.64092849279719399</v>
      </c>
      <c r="H405" s="18">
        <f>(SIN((RADIANS($C$6-45))))*(SIN(RADIANS($A$6)))</f>
        <v>4.8852618018403696E-2</v>
      </c>
      <c r="J405" s="20"/>
      <c r="L405" s="20"/>
    </row>
    <row r="406" spans="1:12">
      <c r="A406" s="2"/>
      <c r="L406" s="20"/>
    </row>
    <row r="407" spans="1:12">
      <c r="A407" s="2"/>
      <c r="E407" s="12" t="s">
        <v>29</v>
      </c>
      <c r="F407" s="13" t="s">
        <v>30</v>
      </c>
      <c r="G407" s="17" t="s">
        <v>31</v>
      </c>
      <c r="H407" s="18" t="s">
        <v>11</v>
      </c>
      <c r="I407">
        <v>6</v>
      </c>
      <c r="J407" s="19" t="s">
        <v>32</v>
      </c>
      <c r="L407" s="20"/>
    </row>
    <row r="408" spans="1:12">
      <c r="A408" s="2"/>
      <c r="D408" t="s">
        <v>33</v>
      </c>
      <c r="E408" s="12">
        <f t="shared" ref="E408:F408" si="200">E403</f>
        <v>0.4686631677051058</v>
      </c>
      <c r="F408" s="13">
        <f t="shared" si="200"/>
        <v>0.54625294296721794</v>
      </c>
      <c r="G408" s="17">
        <f>COS((RADIANS(45+$C$7)))</f>
        <v>-6.2071975655520473E-2</v>
      </c>
      <c r="H408" s="18">
        <f>COS((RADIANS($C$7-45)))</f>
        <v>0.99807167570181077</v>
      </c>
      <c r="J408" s="19">
        <f>((SUMPRODUCT(G408:G410,E408:E410))*(SUMPRODUCT(G408:G410,F408:F410)))-((SUMPRODUCT(H408:H410,E408:E410))*(SUMPRODUCT(H408:H410,F408:F410)))</f>
        <v>-2.8683815777231281E-2</v>
      </c>
      <c r="L408" s="20"/>
    </row>
    <row r="409" spans="1:12">
      <c r="A409" s="2"/>
      <c r="D409" t="s">
        <v>34</v>
      </c>
      <c r="E409" s="12">
        <f t="shared" ref="E409:F409" si="201">E404</f>
        <v>-0.84803489609752891</v>
      </c>
      <c r="F409" s="13">
        <f t="shared" si="201"/>
        <v>0.20566592630793729</v>
      </c>
      <c r="G409" s="17">
        <f>(SIN((RADIANS(45+$C$7))))*(COS(RADIANS($A$7)))</f>
        <v>0.64154810672020579</v>
      </c>
      <c r="H409" s="18">
        <f>(SIN((RADIANS($C$7-45))))*(COS(RADIANS($A$7)))</f>
        <v>3.9899096860133154E-2</v>
      </c>
      <c r="J409" s="20"/>
      <c r="L409" s="20"/>
    </row>
    <row r="410" spans="1:12">
      <c r="A410" s="2"/>
      <c r="D410" t="s">
        <v>35</v>
      </c>
      <c r="E410" s="12">
        <f t="shared" ref="E410:F410" si="202">E405</f>
        <v>0.24736946100411994</v>
      </c>
      <c r="F410" s="13">
        <f t="shared" si="202"/>
        <v>-0.81197860135323241</v>
      </c>
      <c r="G410" s="17">
        <f>(SIN((RADIANS(45+$C$7))))*(SIN(RADIANS($A$7)))</f>
        <v>0.76456726100581884</v>
      </c>
      <c r="H410" s="18">
        <f>(SIN((RADIANS($C$7-45))))*(SIN(RADIANS($A$7)))</f>
        <v>4.754989202432805E-2</v>
      </c>
      <c r="J410" s="20"/>
      <c r="L410" s="20"/>
    </row>
    <row r="411" spans="1:12">
      <c r="A411" s="2"/>
      <c r="J411" s="20"/>
      <c r="L411" s="20"/>
    </row>
    <row r="412" spans="1:12">
      <c r="A412" s="2"/>
      <c r="E412" s="12" t="s">
        <v>29</v>
      </c>
      <c r="F412" s="13" t="s">
        <v>30</v>
      </c>
      <c r="G412" s="17" t="s">
        <v>31</v>
      </c>
      <c r="H412" s="18" t="s">
        <v>11</v>
      </c>
      <c r="I412">
        <v>7</v>
      </c>
      <c r="J412" s="19" t="s">
        <v>32</v>
      </c>
      <c r="L412" s="20"/>
    </row>
    <row r="413" spans="1:12">
      <c r="A413" s="2"/>
      <c r="D413" t="s">
        <v>33</v>
      </c>
      <c r="E413" s="12">
        <f t="shared" ref="E413:F413" si="203">E408</f>
        <v>0.4686631677051058</v>
      </c>
      <c r="F413" s="13">
        <f t="shared" si="203"/>
        <v>0.54625294296721794</v>
      </c>
      <c r="G413" s="17">
        <f>COS((RADIANS(45+$C$8)))</f>
        <v>-0.12635046299859032</v>
      </c>
      <c r="H413" s="18">
        <f>COS((RADIANS($C$8-45)))</f>
        <v>0.99198566547104994</v>
      </c>
      <c r="J413" s="19">
        <f>((SUMPRODUCT(G413:G415,E413:E415))*(SUMPRODUCT(G413:(G415),F413:F415)))-((SUMPRODUCT(H413:H415,E413:E415))*(SUMPRODUCT(H413:H415,F413:F415)))</f>
        <v>-2.6647864103941432E-2</v>
      </c>
      <c r="L413" s="20"/>
    </row>
    <row r="414" spans="1:12">
      <c r="A414" s="2"/>
      <c r="D414" t="s">
        <v>34</v>
      </c>
      <c r="E414" s="12">
        <f t="shared" ref="E414:F414" si="204">E409</f>
        <v>-0.84803489609752891</v>
      </c>
      <c r="F414" s="13">
        <f t="shared" si="204"/>
        <v>0.20566592630793729</v>
      </c>
      <c r="G414" s="17">
        <f>(SIN((RADIANS(45+$C$8))))*(COS(RADIANS($A$8)))</f>
        <v>0.49599283273552508</v>
      </c>
      <c r="H414" s="18">
        <f>(SIN((RADIANS($C$8-45))))*(COS(RADIANS($A$8)))</f>
        <v>6.3175231499295187E-2</v>
      </c>
      <c r="J414" s="20"/>
      <c r="L414" s="20"/>
    </row>
    <row r="415" spans="1:12">
      <c r="A415" s="2"/>
      <c r="D415" t="s">
        <v>35</v>
      </c>
      <c r="E415" s="12">
        <f t="shared" ref="E415:F415" si="205">E410</f>
        <v>0.24736946100411994</v>
      </c>
      <c r="F415" s="13">
        <f t="shared" si="205"/>
        <v>-0.81197860135323241</v>
      </c>
      <c r="G415" s="17">
        <f>(SIN((RADIANS(45+$C$8))))*(SIN(RADIANS($A$8)))</f>
        <v>0.85908478648794107</v>
      </c>
      <c r="H415" s="18">
        <f>(SIN((RADIANS($C$8-45))))*(SIN(RADIANS($A$8)))</f>
        <v>0.10942271073670497</v>
      </c>
      <c r="J415" s="20"/>
      <c r="L415" s="20"/>
    </row>
    <row r="416" spans="1:12">
      <c r="A416" s="2"/>
      <c r="L416" s="20"/>
    </row>
    <row r="417" spans="1:12">
      <c r="A417" s="2"/>
      <c r="E417" s="12" t="s">
        <v>29</v>
      </c>
      <c r="F417" s="13" t="s">
        <v>30</v>
      </c>
      <c r="G417" s="17" t="s">
        <v>31</v>
      </c>
      <c r="H417" s="18" t="s">
        <v>11</v>
      </c>
      <c r="I417">
        <v>8</v>
      </c>
      <c r="J417" s="19" t="s">
        <v>32</v>
      </c>
      <c r="L417" s="20"/>
    </row>
    <row r="418" spans="1:12">
      <c r="A418" s="2"/>
      <c r="D418" t="s">
        <v>33</v>
      </c>
      <c r="E418" s="12">
        <f t="shared" ref="E418:F418" si="206">E413</f>
        <v>0.4686631677051058</v>
      </c>
      <c r="F418" s="13">
        <f t="shared" si="206"/>
        <v>0.54625294296721794</v>
      </c>
      <c r="G418" s="17">
        <f>COS((RADIANS(45+$C$9)))</f>
        <v>-0.24968292296171704</v>
      </c>
      <c r="H418" s="18">
        <f>COS((RADIANS($C$9-45)))</f>
        <v>0.96832765011709399</v>
      </c>
      <c r="J418" s="19">
        <f>((SUMPRODUCT(G418:G420,E418:E420))*(SUMPRODUCT(G418:G420,F418:F420)))-((SUMPRODUCT(H418:H420,E418:E420))*(SUMPRODUCT(H418:H420,F418:F420)))</f>
        <v>-1.6982615110587934E-2</v>
      </c>
      <c r="L418" s="20"/>
    </row>
    <row r="419" spans="1:12">
      <c r="A419" s="2"/>
      <c r="D419" t="s">
        <v>34</v>
      </c>
      <c r="E419" s="12">
        <f t="shared" ref="E419:F419" si="207">E414</f>
        <v>-0.84803489609752891</v>
      </c>
      <c r="F419" s="13">
        <f t="shared" si="207"/>
        <v>0.20566592630793729</v>
      </c>
      <c r="G419" s="17">
        <f>(SIN((RADIANS(45+$C$9))))*(COS(RADIANS($A$9)))</f>
        <v>0.33118756167925656</v>
      </c>
      <c r="H419" s="18">
        <f>(SIN((RADIANS($C$9-45))))*(COS(RADIANS($A$9)))</f>
        <v>8.539658909733841E-2</v>
      </c>
      <c r="J419" s="20"/>
      <c r="L419" s="20"/>
    </row>
    <row r="420" spans="1:12">
      <c r="A420" s="2"/>
      <c r="D420" t="s">
        <v>35</v>
      </c>
      <c r="E420" s="12">
        <f t="shared" ref="E420:F420" si="208">E415</f>
        <v>0.24736946100411994</v>
      </c>
      <c r="F420" s="13">
        <f t="shared" si="208"/>
        <v>-0.81197860135323241</v>
      </c>
      <c r="G420" s="17">
        <f>(SIN((RADIANS(45+$C$9))))*(SIN(RADIANS($A$9)))</f>
        <v>0.90993034731799216</v>
      </c>
      <c r="H420" s="18">
        <f>(SIN((RADIANS($C$9-45))))*(SIN(RADIANS($A$9)))</f>
        <v>0.23462520024338199</v>
      </c>
      <c r="J420" s="20"/>
      <c r="L420" s="20"/>
    </row>
    <row r="421" spans="1:12">
      <c r="A421" s="2"/>
      <c r="J421" s="20"/>
      <c r="L421" s="20"/>
    </row>
    <row r="422" spans="1:12">
      <c r="E422" s="12" t="s">
        <v>29</v>
      </c>
      <c r="F422" s="13" t="s">
        <v>30</v>
      </c>
      <c r="G422" s="17" t="s">
        <v>31</v>
      </c>
      <c r="H422" s="18" t="s">
        <v>11</v>
      </c>
      <c r="I422">
        <v>9</v>
      </c>
      <c r="J422" s="19" t="s">
        <v>32</v>
      </c>
      <c r="L422" s="20"/>
    </row>
    <row r="423" spans="1:12">
      <c r="D423" t="s">
        <v>33</v>
      </c>
      <c r="E423" s="12">
        <f t="shared" ref="E423:F423" si="209">E418</f>
        <v>0.4686631677051058</v>
      </c>
      <c r="F423" s="13">
        <f t="shared" si="209"/>
        <v>0.54625294296721794</v>
      </c>
      <c r="G423" s="17">
        <f>COS((RADIANS(45+$C$10)))</f>
        <v>-0.40607883220739371</v>
      </c>
      <c r="H423" s="18">
        <f>COS((RADIANS($C$10-45)))</f>
        <v>0.91383805022174436</v>
      </c>
      <c r="J423" s="19">
        <f>((SUMPRODUCT(G423:G425,E423:E425))*(SUMPRODUCT(G423:(G425),F423:F425)))-((SUMPRODUCT(H423:H425,E423:E425))*(SUMPRODUCT(H423:H425,F423:F425)))</f>
        <v>5.7492553680266872E-3</v>
      </c>
      <c r="L423" s="20"/>
    </row>
    <row r="424" spans="1:12">
      <c r="D424" t="s">
        <v>34</v>
      </c>
      <c r="E424" s="12">
        <f t="shared" ref="E424:F424" si="210">E419</f>
        <v>-0.84803489609752891</v>
      </c>
      <c r="F424" s="13">
        <f t="shared" si="210"/>
        <v>0.20566592630793729</v>
      </c>
      <c r="G424" s="17">
        <f>(SIN((RADIANS(45+$C$10))))*(COS(RADIANS($A$10)))</f>
        <v>0.15868631210370673</v>
      </c>
      <c r="H424" s="18">
        <f>(SIN((RADIANS($C$10-45))))*(COS(RADIANS($A$10)))</f>
        <v>7.0514849201929117E-2</v>
      </c>
      <c r="J424" s="20"/>
      <c r="L424" s="20"/>
    </row>
    <row r="425" spans="1:12">
      <c r="D425" t="s">
        <v>35</v>
      </c>
      <c r="E425" s="12">
        <f t="shared" ref="E425:F425" si="211">E420</f>
        <v>0.24736946100411994</v>
      </c>
      <c r="F425" s="13">
        <f t="shared" si="211"/>
        <v>-0.81197860135323241</v>
      </c>
      <c r="G425" s="17">
        <f>(SIN((RADIANS(45+$C$10))))*(SIN(RADIANS($A$10)))</f>
        <v>0.89995479685593338</v>
      </c>
      <c r="H425" s="18">
        <f>(SIN((RADIANS($C$10-45))))*(SIN(RADIANS($A$10)))</f>
        <v>0.39990958229198481</v>
      </c>
      <c r="J425" s="20"/>
      <c r="L425" s="20"/>
    </row>
    <row r="426" spans="1:12">
      <c r="L426" s="20"/>
    </row>
    <row r="427" spans="1:12">
      <c r="E427" s="12" t="s">
        <v>29</v>
      </c>
      <c r="F427" s="13" t="s">
        <v>30</v>
      </c>
      <c r="G427" s="17" t="s">
        <v>31</v>
      </c>
      <c r="H427" s="18" t="s">
        <v>11</v>
      </c>
      <c r="I427">
        <v>10</v>
      </c>
      <c r="J427" s="19" t="s">
        <v>32</v>
      </c>
      <c r="L427" s="20"/>
    </row>
    <row r="428" spans="1:12">
      <c r="D428" t="s">
        <v>33</v>
      </c>
      <c r="E428" s="12">
        <f t="shared" ref="E428:F428" si="212">E423</f>
        <v>0.4686631677051058</v>
      </c>
      <c r="F428" s="13">
        <f t="shared" si="212"/>
        <v>0.54625294296721794</v>
      </c>
      <c r="G428" s="17">
        <f>COS((RADIANS(45+$C$11)))</f>
        <v>-0.53521878369665565</v>
      </c>
      <c r="H428" s="18">
        <f>COS((RADIANS($C$11-45)))</f>
        <v>0.84471347424927035</v>
      </c>
      <c r="J428" s="19">
        <f>((SUMPRODUCT(G428:G430,E428:E430))*(SUMPRODUCT(G428:G430,F428:F430)))-((SUMPRODUCT(H428:H430,E428:E430))*(SUMPRODUCT(H428:H430,F428:F430)))</f>
        <v>2.6790621270907825E-2</v>
      </c>
      <c r="L428" s="20"/>
    </row>
    <row r="429" spans="1:12">
      <c r="D429" t="s">
        <v>34</v>
      </c>
      <c r="E429" s="12">
        <f t="shared" ref="E429:F429" si="213">E424</f>
        <v>-0.84803489609752891</v>
      </c>
      <c r="F429" s="13">
        <f t="shared" si="213"/>
        <v>0.20566592630793729</v>
      </c>
      <c r="G429" s="17">
        <f>(SIN((RADIANS(45+$C$11))))*(COS(RADIANS($A$11)))</f>
        <v>5.1744970390849291E-17</v>
      </c>
      <c r="H429" s="18">
        <f>(SIN((RADIANS($C$11-45))))*(COS(RADIANS($A$11)))</f>
        <v>3.278612329420142E-17</v>
      </c>
      <c r="J429" s="20"/>
      <c r="L429" s="20"/>
    </row>
    <row r="430" spans="1:12">
      <c r="D430" t="s">
        <v>35</v>
      </c>
      <c r="E430" s="12">
        <f t="shared" ref="E430:F430" si="214">E425</f>
        <v>0.24736946100411994</v>
      </c>
      <c r="F430" s="13">
        <f t="shared" si="214"/>
        <v>-0.81197860135323241</v>
      </c>
      <c r="G430" s="17">
        <f>(SIN((RADIANS(45+$C$11))))*(SIN(RADIANS($A$11)))</f>
        <v>0.84471347424927024</v>
      </c>
      <c r="H430" s="18">
        <f>(SIN((RADIANS($C$11-45))))*(SIN(RADIANS($A$11)))</f>
        <v>0.53521878369665554</v>
      </c>
      <c r="J430" s="20"/>
      <c r="L430" s="20"/>
    </row>
    <row r="431" spans="1:12">
      <c r="J431" s="20"/>
      <c r="L431" s="20"/>
    </row>
    <row r="432" spans="1:12">
      <c r="E432" s="12" t="s">
        <v>29</v>
      </c>
      <c r="F432" s="13" t="s">
        <v>30</v>
      </c>
      <c r="G432" s="17" t="s">
        <v>31</v>
      </c>
      <c r="H432" s="18" t="s">
        <v>11</v>
      </c>
      <c r="I432">
        <v>11</v>
      </c>
      <c r="J432" s="19" t="s">
        <v>32</v>
      </c>
      <c r="L432" s="20"/>
    </row>
    <row r="433" spans="4:12">
      <c r="D433" t="s">
        <v>33</v>
      </c>
      <c r="E433" s="12">
        <f t="shared" ref="E433:F433" si="215">E428</f>
        <v>0.4686631677051058</v>
      </c>
      <c r="F433" s="13">
        <f t="shared" si="215"/>
        <v>0.54625294296721794</v>
      </c>
      <c r="G433" s="17">
        <f>COS((RADIANS(45+$C$12)))</f>
        <v>-0.6137169411897504</v>
      </c>
      <c r="H433" s="18">
        <f>COS((RADIANS($C$12-45)))</f>
        <v>0.78952613389089055</v>
      </c>
      <c r="J433" s="19">
        <f>((SUMPRODUCT(G433:G435,E433:E435))*(SUMPRODUCT(G433:(G435),F433:F435)))-((SUMPRODUCT(H433:H435,E433:E435))*(SUMPRODUCT(H433:H435,F433:F435)))</f>
        <v>2.8774165725370619E-2</v>
      </c>
      <c r="L433" s="20"/>
    </row>
    <row r="434" spans="4:12">
      <c r="D434" t="s">
        <v>34</v>
      </c>
      <c r="E434" s="12">
        <f t="shared" ref="E434:F434" si="216">E429</f>
        <v>-0.84803489609752891</v>
      </c>
      <c r="F434" s="13">
        <f t="shared" si="216"/>
        <v>0.20566592630793729</v>
      </c>
      <c r="G434" s="17">
        <f>(SIN((RADIANS(45+$C$12))))*(COS(RADIANS($A$12)))</f>
        <v>-0.13709977437056997</v>
      </c>
      <c r="H434" s="18">
        <f>(SIN((RADIANS($C$12-45))))*(COS(RADIANS($A$12)))</f>
        <v>-0.10657082844092282</v>
      </c>
      <c r="J434" s="20"/>
      <c r="L434" s="20"/>
    </row>
    <row r="435" spans="4:12">
      <c r="D435" t="s">
        <v>35</v>
      </c>
      <c r="E435" s="12">
        <f t="shared" ref="E435:F435" si="217">E430</f>
        <v>0.24736946100411994</v>
      </c>
      <c r="F435" s="13">
        <f t="shared" si="217"/>
        <v>-0.81197860135323241</v>
      </c>
      <c r="G435" s="17">
        <f>(SIN((RADIANS(45+$C$12))))*(SIN(RADIANS($A$12)))</f>
        <v>0.77753145786150357</v>
      </c>
      <c r="H435" s="18">
        <f>(SIN((RADIANS($C$12-45))))*(SIN(RADIANS($A$12)))</f>
        <v>0.60439320183860357</v>
      </c>
      <c r="J435" s="20"/>
      <c r="L435" s="20"/>
    </row>
    <row r="436" spans="4:12">
      <c r="L436" s="20"/>
    </row>
    <row r="437" spans="4:12">
      <c r="E437" s="12" t="s">
        <v>29</v>
      </c>
      <c r="F437" s="13" t="s">
        <v>30</v>
      </c>
      <c r="G437" s="17" t="s">
        <v>31</v>
      </c>
      <c r="H437" s="18" t="s">
        <v>11</v>
      </c>
      <c r="I437">
        <v>12</v>
      </c>
      <c r="J437" s="19" t="s">
        <v>32</v>
      </c>
      <c r="L437" s="20"/>
    </row>
    <row r="438" spans="4:12">
      <c r="D438" t="s">
        <v>33</v>
      </c>
      <c r="E438" s="12">
        <f t="shared" ref="E438:F438" si="218">E433</f>
        <v>0.4686631677051058</v>
      </c>
      <c r="F438" s="13">
        <f t="shared" si="218"/>
        <v>0.54625294296721794</v>
      </c>
      <c r="G438" s="17">
        <f>COS((RADIANS(45+$C$13)))</f>
        <v>-0.67505923099629039</v>
      </c>
      <c r="H438" s="18">
        <f>COS((RADIANS($C$13-45)))</f>
        <v>0.73776353572584286</v>
      </c>
      <c r="J438" s="19">
        <f>((SUMPRODUCT(G438:G440,E438:E440))*(SUMPRODUCT(G438:(G440),F438:F440)))-((SUMPRODUCT(H438:H440,E438:E440))*(SUMPRODUCT(H438:H440,F438:F440)))</f>
        <v>4.3478919054161638E-2</v>
      </c>
      <c r="L438" s="20"/>
    </row>
    <row r="439" spans="4:12">
      <c r="D439" t="s">
        <v>34</v>
      </c>
      <c r="E439" s="12">
        <f t="shared" ref="E439:F439" si="219">E434</f>
        <v>-0.84803489609752891</v>
      </c>
      <c r="F439" s="13">
        <f t="shared" si="219"/>
        <v>0.20566592630793729</v>
      </c>
      <c r="G439" s="17">
        <f>(SIN((RADIANS(45+$C$13))))*(COS(RADIANS($A$13)))</f>
        <v>-0.25232999022940494</v>
      </c>
      <c r="H439" s="18">
        <f>(SIN((RADIANS($C$13-45))))*(COS(RADIANS($A$13)))</f>
        <v>-0.23088385493866695</v>
      </c>
      <c r="J439" s="20"/>
      <c r="L439" s="20"/>
    </row>
    <row r="440" spans="4:12">
      <c r="D440" t="s">
        <v>35</v>
      </c>
      <c r="E440" s="12">
        <f t="shared" ref="E440:F440" si="220">E435</f>
        <v>0.24736946100411994</v>
      </c>
      <c r="F440" s="13">
        <f t="shared" si="220"/>
        <v>-0.81197860135323241</v>
      </c>
      <c r="G440" s="17">
        <f>(SIN((RADIANS(45+$C$13))))*(SIN(RADIANS($A$13)))</f>
        <v>0.69327095040649556</v>
      </c>
      <c r="H440" s="18">
        <f>(SIN((RADIANS($C$13-45))))*(SIN(RADIANS($A$13)))</f>
        <v>0.63434817796062404</v>
      </c>
      <c r="J440" s="20"/>
      <c r="L440" s="20"/>
    </row>
    <row r="441" spans="4:12">
      <c r="L441" s="20"/>
    </row>
    <row r="442" spans="4:12">
      <c r="E442" s="12" t="s">
        <v>29</v>
      </c>
      <c r="F442" s="13" t="s">
        <v>30</v>
      </c>
      <c r="G442" s="17" t="s">
        <v>31</v>
      </c>
      <c r="H442" s="18" t="s">
        <v>11</v>
      </c>
      <c r="I442">
        <v>13</v>
      </c>
      <c r="J442" s="19" t="s">
        <v>32</v>
      </c>
      <c r="L442" s="20"/>
    </row>
    <row r="443" spans="4:12">
      <c r="D443" t="s">
        <v>33</v>
      </c>
      <c r="E443" s="12">
        <f t="shared" ref="E443:F443" si="221">E438</f>
        <v>0.4686631677051058</v>
      </c>
      <c r="F443" s="13">
        <f t="shared" si="221"/>
        <v>0.54625294296721794</v>
      </c>
      <c r="G443" s="17">
        <f>COS((RADIANS(45+$C$14)))</f>
        <v>-0.71396877306751372</v>
      </c>
      <c r="H443" s="18">
        <f>COS((RADIANS($C$14-45)))</f>
        <v>0.70017754254508147</v>
      </c>
      <c r="J443" s="19">
        <f>((SUMPRODUCT(G443:G445,E443:E445))*(SUMPRODUCT(G443:G445,F443:F445)))-((SUMPRODUCT(H443:H445,E443:E445))*(SUMPRODUCT(H443:H445,F443:F445)))</f>
        <v>4.4132057479748632E-2</v>
      </c>
      <c r="L443" s="20"/>
    </row>
    <row r="444" spans="4:12">
      <c r="D444" t="s">
        <v>34</v>
      </c>
      <c r="E444" s="12">
        <f t="shared" ref="E444:F444" si="222">E439</f>
        <v>-0.84803489609752891</v>
      </c>
      <c r="F444" s="13">
        <f t="shared" si="222"/>
        <v>0.20566592630793729</v>
      </c>
      <c r="G444" s="17">
        <f>(SIN((RADIANS(45+$C$14))))*(COS(RADIANS($A$14)))</f>
        <v>-0.35008877127254046</v>
      </c>
      <c r="H444" s="18">
        <f>(SIN((RADIANS($C$14-45))))*(COS(RADIANS($A$14)))</f>
        <v>-0.35698438653375664</v>
      </c>
      <c r="J444" s="20"/>
      <c r="L444" s="20"/>
    </row>
    <row r="445" spans="4:12">
      <c r="D445" t="s">
        <v>35</v>
      </c>
      <c r="E445" s="12">
        <f t="shared" ref="E445:F445" si="223">E440</f>
        <v>0.24736946100411994</v>
      </c>
      <c r="F445" s="13">
        <f t="shared" si="223"/>
        <v>-0.81197860135323241</v>
      </c>
      <c r="G445" s="17">
        <f>(SIN((RADIANS(45+$C$14))))*(SIN(RADIANS($A$14)))</f>
        <v>0.60637153900340002</v>
      </c>
      <c r="H445" s="18">
        <f>(SIN((RADIANS($C$14-45))))*(SIN(RADIANS($A$14)))</f>
        <v>0.61831509498527371</v>
      </c>
      <c r="J445" s="20"/>
      <c r="L445" s="20"/>
    </row>
    <row r="446" spans="4:12">
      <c r="J446" s="20"/>
      <c r="L446" s="20"/>
    </row>
    <row r="447" spans="4:12">
      <c r="E447" s="12" t="s">
        <v>29</v>
      </c>
      <c r="F447" s="13" t="s">
        <v>30</v>
      </c>
      <c r="G447" s="17" t="s">
        <v>31</v>
      </c>
      <c r="H447" s="18" t="s">
        <v>11</v>
      </c>
      <c r="I447">
        <v>14</v>
      </c>
      <c r="J447" s="19" t="s">
        <v>32</v>
      </c>
      <c r="L447" s="20"/>
    </row>
    <row r="448" spans="4:12">
      <c r="D448" t="s">
        <v>33</v>
      </c>
      <c r="E448" s="12">
        <f t="shared" ref="E448:F448" si="224">E443</f>
        <v>0.4686631677051058</v>
      </c>
      <c r="F448" s="13">
        <f t="shared" si="224"/>
        <v>0.54625294296721794</v>
      </c>
      <c r="G448" s="17">
        <f>COS((RADIANS(45+$C$15)))</f>
        <v>-0.74731990417935112</v>
      </c>
      <c r="H448" s="18">
        <f>COS((RADIANS($C$15-45)))</f>
        <v>0.66446441651706645</v>
      </c>
      <c r="J448" s="19">
        <f>((SUMPRODUCT(G448:G450,E448:E450))*(SUMPRODUCT(G448:G450,F448:F450)))-((SUMPRODUCT(H448:H450,E448:E450))*(SUMPRODUCT(H448:H450,F448:F450)))</f>
        <v>4.727584457583861E-2</v>
      </c>
      <c r="L448" s="20"/>
    </row>
    <row r="449" spans="1:19">
      <c r="D449" t="s">
        <v>34</v>
      </c>
      <c r="E449" s="12">
        <f t="shared" ref="E449:F449" si="225">E444</f>
        <v>-0.84803489609752891</v>
      </c>
      <c r="F449" s="13">
        <f t="shared" si="225"/>
        <v>0.20566592630793729</v>
      </c>
      <c r="G449" s="17">
        <f>(SIN((RADIANS(45+$C$15))))*(COS(RADIANS($A$15)))</f>
        <v>-0.42710949401476617</v>
      </c>
      <c r="H449" s="18">
        <f>(SIN((RADIANS($C$15-45))))*(COS(RADIANS($A$15)))</f>
        <v>-0.48036797487861865</v>
      </c>
      <c r="J449" s="20"/>
      <c r="L449" s="20"/>
    </row>
    <row r="450" spans="1:19">
      <c r="D450" t="s">
        <v>35</v>
      </c>
      <c r="E450" s="12">
        <f t="shared" ref="E450:F450" si="226">E445</f>
        <v>0.24736946100411994</v>
      </c>
      <c r="F450" s="13">
        <f t="shared" si="226"/>
        <v>-0.81197860135323241</v>
      </c>
      <c r="G450" s="17">
        <f>(SIN((RADIANS(45+$C$15))))*(SIN(RADIANS($A$15)))</f>
        <v>0.50900927392319273</v>
      </c>
      <c r="H450" s="18">
        <f>(SIN((RADIANS($C$15-45))))*(SIN(RADIANS($A$15)))</f>
        <v>0.57248025982879891</v>
      </c>
      <c r="J450" s="20"/>
      <c r="L450" s="20"/>
    </row>
    <row r="451" spans="1:19">
      <c r="A451" s="3" t="s">
        <v>28</v>
      </c>
      <c r="J451" s="20"/>
      <c r="L451" s="20"/>
    </row>
    <row r="452" spans="1:19">
      <c r="A452" s="3">
        <f>DEGREES(ACOS(((C470*C473+C471*C474+C472*C475)/(((SQRT((C470^2)+(C471^2)+(C472^2)))*(SQRT((C473^2)+(C474^2)+(C475^2))))))))</f>
        <v>97.720290951920916</v>
      </c>
      <c r="E452" s="12" t="s">
        <v>29</v>
      </c>
      <c r="F452" s="13" t="s">
        <v>30</v>
      </c>
      <c r="G452" s="17" t="s">
        <v>31</v>
      </c>
      <c r="H452" s="18" t="s">
        <v>11</v>
      </c>
      <c r="I452">
        <v>15</v>
      </c>
      <c r="J452" s="19" t="s">
        <v>32</v>
      </c>
      <c r="L452" s="20"/>
    </row>
    <row r="453" spans="1:19">
      <c r="D453" t="s">
        <v>33</v>
      </c>
      <c r="E453" s="12">
        <f t="shared" ref="E453:F453" si="227">E448</f>
        <v>0.4686631677051058</v>
      </c>
      <c r="F453" s="13">
        <f t="shared" si="227"/>
        <v>0.54625294296721794</v>
      </c>
      <c r="G453" s="17">
        <f>COS((RADIANS(45+$C$16)))</f>
        <v>-0.78215977570361728</v>
      </c>
      <c r="H453" s="18">
        <f>COS((RADIANS($C$16-45)))</f>
        <v>0.62307791268128498</v>
      </c>
      <c r="J453" s="19">
        <f>((SUMPRODUCT(G453:G455,E453:E455))*(SUMPRODUCT(G453:(G455),F453:F455)))-((SUMPRODUCT(H453:H455,E453:E455))*(SUMPRODUCT(H453:H455,F453:F455)))</f>
        <v>5.9904539499783499E-2</v>
      </c>
    </row>
    <row r="454" spans="1:19">
      <c r="D454" t="s">
        <v>34</v>
      </c>
      <c r="E454" s="12">
        <f t="shared" ref="E454:F454" si="228">E449</f>
        <v>-0.84803489609752891</v>
      </c>
      <c r="F454" s="13">
        <f t="shared" si="228"/>
        <v>0.20566592630793729</v>
      </c>
      <c r="G454" s="17">
        <f>(SIN((RADIANS(45+$C$16))))*(COS(RADIANS($A$16)))</f>
        <v>-0.47730537263967016</v>
      </c>
      <c r="H454" s="18">
        <f>(SIN((RADIANS($C$16-45))))*(COS(RADIANS($A$16)))</f>
        <v>-0.5991691498089422</v>
      </c>
      <c r="J454" s="20"/>
      <c r="L454" s="20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20"/>
    </row>
    <row r="455" spans="1:19">
      <c r="D455" t="s">
        <v>35</v>
      </c>
      <c r="E455" s="12">
        <f t="shared" ref="E455:F455" si="229">E450</f>
        <v>0.24736946100411994</v>
      </c>
      <c r="F455" s="13">
        <f t="shared" si="229"/>
        <v>-0.81197860135323241</v>
      </c>
      <c r="G455" s="17">
        <f>(SIN((RADIANS(45+$C$16))))*(SIN(RADIANS($A$16)))</f>
        <v>0.4005067621408816</v>
      </c>
      <c r="H455" s="18">
        <f>(SIN((RADIANS($C$16-45))))*(SIN(RADIANS($A$16)))</f>
        <v>0.502762612617488</v>
      </c>
      <c r="J455" s="20"/>
      <c r="L455" s="20"/>
      <c r="M455" s="21">
        <f>(G383^2)*F383+G383*G384*F384+G383*G385*F385-((H383^2)*F383+H383*H384*F384+H383*H385*F385)</f>
        <v>-0.51685926437354812</v>
      </c>
      <c r="N455" s="22">
        <f>G383*G384*F383+(G384^2)*F384+G384*G385*F385-(H383*H384*F383+(H384^2)*F384+H384*H385*F385)</f>
        <v>-0.2711959656331252</v>
      </c>
      <c r="O455" s="22">
        <f>G383*G385*F383+G384*G385*F384+(G385^2)*F385-(H383*H385*F383+H384*H385*F384+(H385^2)*F385)</f>
        <v>0</v>
      </c>
      <c r="P455" s="22">
        <f>(G383^2)*E383+G383*G384*E384+G383*G385*E385-((H383^2)*E383+H383*H384*E384+H383*H385*E385)</f>
        <v>0.32168543692767587</v>
      </c>
      <c r="Q455" s="22">
        <f>G383*G384*E383+(G384^2)*E384+G384*G385*E385-(H383*H384*E383+(H384^2)*E384+H384*H385*E385)</f>
        <v>-0.91396215973703254</v>
      </c>
      <c r="R455" s="50">
        <f>G383*G385*E383+G384*G385*E384+(G385^2)*E385-(H383*H385*E383+H384*H385*E384+(H385^2)*E385)</f>
        <v>0</v>
      </c>
      <c r="S455" s="20">
        <f>J383</f>
        <v>-1.2249257561281403E-2</v>
      </c>
    </row>
    <row r="456" spans="1:19">
      <c r="A456" s="9" t="s">
        <v>47</v>
      </c>
      <c r="B456" s="9" t="s">
        <v>46</v>
      </c>
      <c r="C456" s="9" t="s">
        <v>48</v>
      </c>
      <c r="L456" s="20"/>
      <c r="M456" s="21">
        <f>(G388^2)*F388+G388*G389*F389+G388*G390*F390-((H388^2)*F388+H388*H389*F389+H388*H390*F390)</f>
        <v>-0.47074979934286287</v>
      </c>
      <c r="N456" s="22">
        <f>G388*G389*F388+(G389^2)*F389+G389*G390*F390-(H388*H389*F388+(H389^2)*F389+H389*H390*F390)</f>
        <v>-0.27954392072148371</v>
      </c>
      <c r="O456" s="22">
        <f>G388*G390*F388+G389*G390*F389+(G390^2)*F390-(H388*H390*F388+H389*H390*F389+(H390^2)*F390)</f>
        <v>-4.9291135516225715E-2</v>
      </c>
      <c r="P456" s="22">
        <f>(G388^2)*E388+G388*G389*E389+G388*G390*E390-((H388^2)*E388+H388*H389*E389+H388*H390*E390)</f>
        <v>0.11072202860444236</v>
      </c>
      <c r="Q456" s="22">
        <f>G388*G389*E388+(G389^2)*E389+G389*G390*E390-(H388*H389*E388+(H389^2)*E389+H389*H390*E390)</f>
        <v>-0.89987960057212435</v>
      </c>
      <c r="R456" s="50">
        <f>G388*G390*E388+G389*G390*E389+(G390^2)*E390-(H388*H390*E388+H389*H390*E389+(H390^2)*E390)</f>
        <v>-0.1586730529700221</v>
      </c>
      <c r="S456" s="20">
        <f>J388</f>
        <v>4.2467859822405002E-3</v>
      </c>
    </row>
    <row r="457" spans="1:19">
      <c r="A457" s="9">
        <f>C470+C473</f>
        <v>1.0015725467171244</v>
      </c>
      <c r="B457" s="9">
        <f>C471*C475-C472*C474</f>
        <v>0.63784419110886437</v>
      </c>
      <c r="C457" s="9">
        <f>A458*B459-A459*B458</f>
        <v>-0.13586896399671633</v>
      </c>
      <c r="E457" s="12" t="s">
        <v>29</v>
      </c>
      <c r="F457" s="13" t="s">
        <v>30</v>
      </c>
      <c r="G457" s="17" t="s">
        <v>31</v>
      </c>
      <c r="H457" s="18" t="s">
        <v>11</v>
      </c>
      <c r="I457">
        <v>16</v>
      </c>
      <c r="J457" s="19" t="s">
        <v>32</v>
      </c>
      <c r="L457" s="20"/>
      <c r="M457" s="21">
        <f>(G393^2)*F393+G393*G394*F394+G393*G395*F395-((H393^2)*F393+H393*H394*F394+H393*H395*F395)</f>
        <v>-0.45330063241864449</v>
      </c>
      <c r="N457" s="22">
        <f>G393*G394*F393+(G394^2)*F394+G394*G395*F395-(H393*H394*F393+(H394^2)*F394+H394*H395*F395)</f>
        <v>-0.29722028225560049</v>
      </c>
      <c r="O457" s="22">
        <f>G393*G395*F393+G394*G395*F394+(G395^2)*F395-(H393*H395*F393+H394*H395*F394+(H395^2)*F395)</f>
        <v>-0.10817933576123771</v>
      </c>
      <c r="P457" s="22">
        <f>(G393^2)*E393+G393*G394*E394+G393*G395*E395-((H393^2)*E393+H393*H394*E394+H393*H395*E395)</f>
        <v>-0.10725123576117768</v>
      </c>
      <c r="Q457" s="22">
        <f>G393*G394*E393+(G394^2)*E394+G394*G395*E395-(H393*H394*E393+(H394^2)*E394+H394*H395*E395)</f>
        <v>-0.79485710802449272</v>
      </c>
      <c r="R457" s="50">
        <f>G393*G395*E393+G394*G395*E394+(G395^2)*E395-(H393*H395*E393+H394*H395*E394+(H395^2)*E395)</f>
        <v>-0.28930432781583065</v>
      </c>
      <c r="S457" s="20">
        <f>J393</f>
        <v>1.2847596889615592E-2</v>
      </c>
    </row>
    <row r="458" spans="1:19">
      <c r="A458" s="9">
        <f>C471+C474</f>
        <v>-0.64183055788694088</v>
      </c>
      <c r="B458" s="9">
        <f>C472*C473-C470*C475</f>
        <v>0.45379792621073051</v>
      </c>
      <c r="C458" s="9">
        <f>A459*B457-A457*B459</f>
        <v>-0.97553684400082097</v>
      </c>
      <c r="D458" t="s">
        <v>33</v>
      </c>
      <c r="E458" s="12">
        <f t="shared" ref="E458:F458" si="230">E453</f>
        <v>0.4686631677051058</v>
      </c>
      <c r="F458" s="13">
        <f t="shared" si="230"/>
        <v>0.54625294296721794</v>
      </c>
      <c r="G458" s="17">
        <f>COS((RADIANS(45+$C$17)))</f>
        <v>-0.81471053200902233</v>
      </c>
      <c r="H458" s="18">
        <f>COS((RADIANS($C$17-45)))</f>
        <v>0.57986787204808643</v>
      </c>
      <c r="J458" s="19">
        <f>((SUMPRODUCT(G458:G460,E458:E460))*(SUMPRODUCT(G458:G460,F458:F460)))-((SUMPRODUCT(H458:H460,E458:E460))*(SUMPRODUCT(H458:H460,F458:F460)))</f>
        <v>6.375608833909821E-2</v>
      </c>
      <c r="L458" s="20"/>
      <c r="M458" s="21">
        <f>(G398^2)*F398+G398*G399*F399+G398*G400*F400-((H398^2)*F398+H398*H399*F399+H398*H400*F400)</f>
        <v>-0.46281224245760016</v>
      </c>
      <c r="N458" s="22">
        <f>G398*G399*F398+(G399^2)*F399+G399*G400*F400-(H398*H399*F398+(H399^2)*F399+H399*H400*F400)</f>
        <v>-0.31952137015355575</v>
      </c>
      <c r="O458" s="22">
        <f>G398*G400*F398+G399*G400*F399+(G400^2)*F400-(H398*H400*F398+H399*H400*F399+(H400^2)*F400)</f>
        <v>-0.18447574906999345</v>
      </c>
      <c r="P458" s="22">
        <f>(G398^2)*E398+G398*G399*E399+G398*G400*E400-((H398^2)*E398+H398*H399*E399+H398*H400*E400)</f>
        <v>-0.28319760542869088</v>
      </c>
      <c r="Q458" s="22">
        <f>G398*G399*E398+(G399^2)*E399+G399*G400*E400-(H398*H399*E398+(H399^2)*E399+H399*H400*E400)</f>
        <v>-0.61994449026663412</v>
      </c>
      <c r="R458" s="50">
        <f>G398*G400*E398+G399*G400*E399+(G400^2)*E400-(H398*H400*E398+H399*H400*E399+(H400^2)*E400)</f>
        <v>-0.35792511833806656</v>
      </c>
      <c r="S458" s="20">
        <f>J398</f>
        <v>8.4285537204527861E-3</v>
      </c>
    </row>
    <row r="459" spans="1:19">
      <c r="A459" s="9">
        <f>C472+C475</f>
        <v>-0.56724974130510608</v>
      </c>
      <c r="B459" s="9">
        <f>C470*C474-C471*C473</f>
        <v>0.61275630368759182</v>
      </c>
      <c r="C459" s="9">
        <f>A457*B458-A458*B457</f>
        <v>0.86389943767417798</v>
      </c>
      <c r="D459" t="s">
        <v>34</v>
      </c>
      <c r="E459" s="12">
        <f t="shared" ref="E459:F459" si="231">E454</f>
        <v>-0.84803489609752891</v>
      </c>
      <c r="F459" s="13">
        <f t="shared" si="231"/>
        <v>0.20566592630793729</v>
      </c>
      <c r="G459" s="17">
        <f>(SIN((RADIANS(45+$C$17))))*(COS(RADIANS($A$17)))</f>
        <v>-0.50218030803206715</v>
      </c>
      <c r="H459" s="18">
        <f>(SIN((RADIANS($C$17-45))))*(COS(RADIANS($A$17)))</f>
        <v>-0.7055600174505483</v>
      </c>
      <c r="J459" s="20"/>
      <c r="L459" s="20"/>
      <c r="M459" s="21">
        <f>(G403^2)*F403+G403*G404*F404+G403*G405*F405-((H403^2)*F403+H403*H404*F404+H403*H405*F405)</f>
        <v>-0.48471592212312831</v>
      </c>
      <c r="N459" s="22">
        <f>G403*G404*F403+(G404^2)*F404+G404*G405*F405-(H403*H404*F403+(H404^2)*F404+H404*H405*F405)</f>
        <v>-0.33932909755801915</v>
      </c>
      <c r="O459" s="22">
        <f>G403*G405*F403+G404*G405*F404+(G405^2)*F405-(H403*H405*F403+H404*H405*F404+(H405^2)*F405)</f>
        <v>-0.28473092060865313</v>
      </c>
      <c r="P459" s="22">
        <f>(G403^2)*E403+G403*G404*E404+G403*G405*E405-((H403^2)*E403+H403*H404*E404+H403*H405*E405)</f>
        <v>-0.38888832582575039</v>
      </c>
      <c r="Q459" s="22">
        <f>G403*G404*E403+(G404^2)*E404+G404*G405*E405-(H403*H404*E403+(H404^2)*E404+H404*H405*E405)</f>
        <v>-0.42591333537269394</v>
      </c>
      <c r="R459" s="50">
        <f>G403*G405*E403+G404*G405*E404+(G405^2)*E405-(H403*H405*E403+H404*H405*E404+(H405^2)*E405)</f>
        <v>-0.35738372262471257</v>
      </c>
      <c r="S459" s="20">
        <f>J403</f>
        <v>-9.8393178710130813E-3</v>
      </c>
    </row>
    <row r="460" spans="1:19">
      <c r="D460" t="s">
        <v>35</v>
      </c>
      <c r="E460" s="12">
        <f t="shared" ref="E460:F460" si="232">E455</f>
        <v>0.24736946100411994</v>
      </c>
      <c r="F460" s="13">
        <f t="shared" si="232"/>
        <v>-0.81197860135323241</v>
      </c>
      <c r="G460" s="17">
        <f>(SIN((RADIANS(45+$C$17))))*(SIN(RADIANS($A$17)))</f>
        <v>0.2899339360240431</v>
      </c>
      <c r="H460" s="18">
        <f>(SIN((RADIANS($C$17-45))))*(SIN(RADIANS($A$17)))</f>
        <v>0.40735526600451105</v>
      </c>
      <c r="J460" s="20"/>
      <c r="L460" s="20"/>
      <c r="M460" s="21">
        <f>(G408^2)*F408+G408*G409*F409+G408*G410*F410-((H408^2)*F408+H408*H409*F409+H408*H410*F410)</f>
        <v>-0.48135362991597563</v>
      </c>
      <c r="N460" s="22">
        <f>G408*G409*F408+(G409^2)*F409+G409*G410*F410-(H408*H409*F408+(H409^2)*F409+H409*H410*F410)</f>
        <v>-0.35592499378967246</v>
      </c>
      <c r="O460" s="22">
        <f>G408*G410*F408+G409*G410*F409+(G410^2)*F410-(H408*H410*F408+H409*H410*F409+(H410^2)*F410)</f>
        <v>-0.42417489004291403</v>
      </c>
      <c r="P460" s="22">
        <f>(G408^2)*E408+G408*G409*E409+G408*G410*E410-((H408^2)*E408+H408*H409*E409+H408*H410*E410)</f>
        <v>-0.42098997368062568</v>
      </c>
      <c r="Q460" s="22">
        <f>G408*G409*E408+(G409^2)*E409+G409*G410*E410-(H408*H409*E408+(H409^2)*E409+H409*H410*E410)</f>
        <v>-0.26414684696185592</v>
      </c>
      <c r="R460" s="50">
        <f>G408*G410*E408+G409*G410*E409+(G410^2)*E410-(H408*H410*E408+H409*H410*E409+(H410^2)*E410)</f>
        <v>-0.31479795383922476</v>
      </c>
      <c r="S460" s="20">
        <f>J408</f>
        <v>-2.8683815777231281E-2</v>
      </c>
    </row>
    <row r="461" spans="1:19">
      <c r="A461" s="10"/>
      <c r="B461" s="10" t="s">
        <v>25</v>
      </c>
      <c r="C461" s="10" t="s">
        <v>49</v>
      </c>
      <c r="J461" s="20"/>
      <c r="L461" s="20"/>
      <c r="M461" s="21">
        <f>(G413^2)*F413+G413*G414*F414+G413*G415*F415-((H413^2)*F413+H413*H414*F414+H413*H415*F415)</f>
        <v>-0.37831575385059429</v>
      </c>
      <c r="N461" s="22">
        <f>G413*G414*F413+(G414^2)*F414+G414*G415*F415-(H413*H414*F413+(H414^2)*F414+H414*H415*F415)</f>
        <v>-0.35906230588943566</v>
      </c>
      <c r="O461" s="22">
        <f>G413*G415*F413+G414*G415*F414+(G415^2)*F415-(H413*H415*F413+H414*H415*F414+(H415^2)*F415)</f>
        <v>-0.62191415688334017</v>
      </c>
      <c r="P461" s="22">
        <f>(G413^2)*E413+G413*G414*E414+G413*G415*E415-((H413^2)*E413+H413*H414*E414+H413*H415*E415)</f>
        <v>-0.40111022167608984</v>
      </c>
      <c r="Q461" s="22">
        <f>G413*G414*E413+(G414^2)*E414+G414*G415*E415-(H413*H414*E413+(H414^2)*E414+H414*H415*E415)</f>
        <v>-0.16028667112079178</v>
      </c>
      <c r="R461" s="50">
        <f>G413*G415*E413+G414*G415*E414+(G415^2)*E415-(H413*H415*E413+H414*H415*E414+(H415^2)*E415)</f>
        <v>-0.27762465815729437</v>
      </c>
      <c r="S461" s="20">
        <f>J413</f>
        <v>-2.6647864103941432E-2</v>
      </c>
    </row>
    <row r="462" spans="1:19">
      <c r="A462" s="10" t="s">
        <v>47</v>
      </c>
      <c r="B462" s="10">
        <f>DEGREES(ACOS(A459/(SQRT((A457^2)+(A458^2)+(A459^2)))))</f>
        <v>115.494133609085</v>
      </c>
      <c r="C462" s="10">
        <f>DEGREES(ATAN(A458/A457))</f>
        <v>-32.652676177193563</v>
      </c>
      <c r="E462" s="12" t="s">
        <v>29</v>
      </c>
      <c r="F462" s="13" t="s">
        <v>30</v>
      </c>
      <c r="G462" s="17" t="s">
        <v>31</v>
      </c>
      <c r="H462" s="18" t="s">
        <v>11</v>
      </c>
      <c r="I462">
        <v>17</v>
      </c>
      <c r="J462" s="19" t="s">
        <v>32</v>
      </c>
      <c r="L462" s="24" t="s">
        <v>37</v>
      </c>
      <c r="M462" s="21">
        <f>(G418^2)*F418+G418*G419*F419+G418*G420*F420-((H418^2)*F418+H418*H419*F419+H418*H420*F420)</f>
        <v>-0.14320477862593159</v>
      </c>
      <c r="N462" s="22">
        <f>G418*G419*F418+(G419^2)*F419+G419*G420*F420-(H418*H419*F418+(H419^2)*F419+H419*H420*F420)</f>
        <v>-0.29770966427220807</v>
      </c>
      <c r="O462" s="22">
        <f>G418*G420*F418+G419*G420*F419+(G420^2)*F420-(H418*H420*F418+H419*H420*F419+(H420^2)*F420)</f>
        <v>-0.81795058014130784</v>
      </c>
      <c r="P462" s="22">
        <f>(G418^2)*E418+G418*G419*E419+G418*G420*E420-((H418^2)*E418+H418*H419*E419+H418*H420*E420)</f>
        <v>-0.3823793314274469</v>
      </c>
      <c r="Q462" s="22">
        <f>G418*G419*E418+(G419^2)*E419+G419*G420*E420-(H418*H419*E418+(H419^2)*E419+H419*H420*E420)</f>
        <v>-9.475146496120164E-2</v>
      </c>
      <c r="R462" s="50">
        <f>G418*G420*E418+G419*G420*E419+(G420^2)*E420-(H418*H420*E418+H419*H420*E419+(H420^2)*E420)</f>
        <v>-0.26032751044114727</v>
      </c>
      <c r="S462" s="20">
        <f>J418</f>
        <v>-1.6982615110587934E-2</v>
      </c>
    </row>
    <row r="463" spans="1:19">
      <c r="A463" s="10" t="s">
        <v>46</v>
      </c>
      <c r="B463" s="10">
        <f>DEGREES(ACOS(B459/(SQRT((B457^2)+(B458^2)+(B459^2)))))</f>
        <v>51.94709095308793</v>
      </c>
      <c r="C463" s="10">
        <f>DEGREES(ATAN(B458/B457))</f>
        <v>35.430168253233084</v>
      </c>
      <c r="D463" t="s">
        <v>33</v>
      </c>
      <c r="E463" s="12">
        <f t="shared" ref="E463:F463" si="233">E458</f>
        <v>0.4686631677051058</v>
      </c>
      <c r="F463" s="13">
        <f t="shared" si="233"/>
        <v>0.54625294296721794</v>
      </c>
      <c r="G463" s="17">
        <f>COS((RADIANS(45+$C$18)))</f>
        <v>-0.84487690812035343</v>
      </c>
      <c r="H463" s="18">
        <f>COS((RADIANS($C$18-45)))</f>
        <v>0.5349607556867999</v>
      </c>
      <c r="J463" s="19">
        <f>((SUMPRODUCT(G463:G465,E463:E465))*(SUMPRODUCT(G463:(G465),F463:F465)))-((SUMPRODUCT(H463:H465,E463:E465))*(SUMPRODUCT(H463:H465,F463:F465)))</f>
        <v>5.1273144742100756E-2</v>
      </c>
      <c r="L463" s="20"/>
      <c r="M463" s="21">
        <f>(G423^2)*F423+G423*G424*F424+G423*G425*F425-((H423^2)*F423+H423*H424*F424+H423*H425*F425)</f>
        <v>0.20087479191670765</v>
      </c>
      <c r="N463" s="22">
        <f>G423*G424*F423+(G424^2)*F424+G424*G425*F425-(H423*H424*F423+(H424^2)*F424+H424*H425*F425)</f>
        <v>-0.15930548404097955</v>
      </c>
      <c r="O463" s="22">
        <f>G423*G425*F423+G424*G425*F424+(G425^2)*F425-(H423*H425*F423+H424*H425*F424+(H425^2)*F425)</f>
        <v>-0.90346629540700618</v>
      </c>
      <c r="P463" s="22">
        <f>(G423^2)*E423+G423*G424*E424+G423*G425*E425-((H423^2)*E423+H423*H424*E424+H423*H425*E425)</f>
        <v>-0.38560836037316759</v>
      </c>
      <c r="Q463" s="22">
        <f>G423*G424*E423+(G424^2)*E424+G424*G425*E425-(H423*H424*E423+(H424^2)*E424+H424*H425*E425)</f>
        <v>-4.9187205724015928E-2</v>
      </c>
      <c r="R463" s="50">
        <f>G423*G425*E423+G424*G425*E424+(G425^2)*E425-(H423*H425*E423+H424*H425*E424+(H425^2)*E425)</f>
        <v>-0.27895450558040757</v>
      </c>
      <c r="S463" s="20">
        <f>J423</f>
        <v>5.7492553680266872E-3</v>
      </c>
    </row>
    <row r="464" spans="1:19">
      <c r="A464" s="10" t="s">
        <v>48</v>
      </c>
      <c r="B464" s="10">
        <f>DEGREES(ACOS(C459/(SQRT((C457^2)+(C458^2)+(C459^2)))))</f>
        <v>48.746093979302486</v>
      </c>
      <c r="C464" s="10">
        <f>DEGREES(ATAN(C458/C457))</f>
        <v>82.071072922267604</v>
      </c>
      <c r="D464" t="s">
        <v>34</v>
      </c>
      <c r="E464" s="12">
        <f t="shared" ref="E464:F464" si="234">E459</f>
        <v>-0.84803489609752891</v>
      </c>
      <c r="F464" s="13">
        <f t="shared" si="234"/>
        <v>0.20566592630793729</v>
      </c>
      <c r="G464" s="17">
        <f>(SIN((RADIANS(45+$C$18))))*(COS(RADIANS($A$18)))</f>
        <v>-0.5026986745289389</v>
      </c>
      <c r="H464" s="18">
        <f>(SIN((RADIANS($C$18-45))))*(COS(RADIANS($A$18)))</f>
        <v>-0.79392459603310983</v>
      </c>
      <c r="J464" s="20"/>
      <c r="L464" s="20"/>
      <c r="M464" s="21">
        <f>(G428^2)*F428+G428*G429*F429+G428*G430*F430-((H428^2)*F428+H428*H429*F429+H428*H430*F430)</f>
        <v>0.50090699729693244</v>
      </c>
      <c r="N464" s="22">
        <f>G428*G429*F428+(G429^2)*F429+G429*G430*F430-(H428*H429*F428+(H429^2)*F429+H429*H430*F430)</f>
        <v>-5.1499742548000395E-17</v>
      </c>
      <c r="O464" s="22">
        <f>G428*G430*F428+G429*G430*F429+(G430^2)*F430-(H428*H430*F428+H429*H430*F429+(H430^2)*F430)</f>
        <v>-0.84071023950875556</v>
      </c>
      <c r="P464" s="22">
        <f>(G428^2)*E428+G428*G429*E429+G428*G430*E430-((H428^2)*E428+H428*H429*E429+H428*H430*E430)</f>
        <v>-0.42383215722167777</v>
      </c>
      <c r="Q464" s="22">
        <f>G428*G429*E428+(G429^2)*E429+G429*G430*E430-(H428*H429*E428+(H429^2)*E429+H429*H430*E430)</f>
        <v>-1.9487479280378693E-17</v>
      </c>
      <c r="R464" s="50">
        <f>G428*G430*E428+G429*G430*E429+(G430^2)*E430-(H428*H430*E428+H429*H430*E429+(H430^2)*E430)</f>
        <v>-0.31812437427156048</v>
      </c>
      <c r="S464" s="20">
        <f>J428</f>
        <v>2.6790621270907825E-2</v>
      </c>
    </row>
    <row r="465" spans="1:19">
      <c r="D465" t="s">
        <v>35</v>
      </c>
      <c r="E465" s="12">
        <f t="shared" ref="E465:F465" si="235">E460</f>
        <v>0.24736946100411994</v>
      </c>
      <c r="F465" s="13">
        <f t="shared" si="235"/>
        <v>-0.81197860135323241</v>
      </c>
      <c r="G465" s="17">
        <f>(SIN((RADIANS(45+$C$18))))*(SIN(RADIANS($A$18)))</f>
        <v>0.18296735433360739</v>
      </c>
      <c r="H465" s="18">
        <f>(SIN((RADIANS($C$18-45))))*(SIN(RADIANS($A$18)))</f>
        <v>0.28896492120787121</v>
      </c>
      <c r="J465" s="20"/>
      <c r="L465" s="20"/>
      <c r="M465" s="21">
        <f>(G433^2)*F433+G433*G434*F434+G433*G435*F435-((H433^2)*F433+H433*H434*F434+H433*H435*F435)</f>
        <v>0.67477415559142884</v>
      </c>
      <c r="N465" s="22">
        <f>G433*G434*F433+(G434^2)*F434+G434*G435*F435-(H433*H434*F433+(H434^2)*F434+H434*H435*F435)</f>
        <v>0.12771021584431294</v>
      </c>
      <c r="O465" s="22">
        <f>G433*G435*F433+G434*G435*F434+(G435^2)*F435-(H433*H435*F433+H434*H435*F434+(H435^2)*F435)</f>
        <v>-0.72428062529730564</v>
      </c>
      <c r="P465" s="22">
        <f>(G433^2)*E433+G433*G434*E434+G433*G435*E435-((H433^2)*E433+H433*H434*E434+H433*H435*E435)</f>
        <v>-0.49441031771906202</v>
      </c>
      <c r="Q465" s="22">
        <f>G433*G434*E433+(G434^2)*E434+G434*G435*E435-(H433*H434*E433+(H434^2)*E434+H434*H435*E435)</f>
        <v>6.2122329548875477E-2</v>
      </c>
      <c r="R465" s="50">
        <f>G433*G435*E433+G434*G435*E434+(G435^2)*E435-(H433*H435*E433+H434*H435*E434+(H435^2)*E435)</f>
        <v>-0.35231323816283755</v>
      </c>
      <c r="S465" s="20">
        <f>J433</f>
        <v>2.8774165725370619E-2</v>
      </c>
    </row>
    <row r="466" spans="1:19">
      <c r="M466" s="21">
        <f>(G438^2)*F438+G438*G439*F439+G438*G440*F440-((H438^2)*F438+H438*H439*F439+H438*H440*F440)</f>
        <v>0.78168300445255545</v>
      </c>
      <c r="N466" s="22">
        <f>G438*G439*F438+(G439^2)*F439+G439*G440*F440-(H438*H439*F438+(H439^2)*F439+H439*H440*F440)</f>
        <v>0.21134515617099003</v>
      </c>
      <c r="O466" s="22">
        <f>G438*G440*F438+G439*G440*F439+(G440^2)*F440-(H438*H440*F438+H439*H440*F439+(H440^2)*F440)</f>
        <v>-0.58066604429090596</v>
      </c>
      <c r="P466" s="22">
        <f>(G438^2)*E438+G438*G439*E439+G438*G440*E440-((H438^2)*E438+H438*H439*E439+H438*H440*E440)</f>
        <v>-0.56196080988774033</v>
      </c>
      <c r="Q466" s="22">
        <f>G438*G439*E438+(G439^2)*E439+G439*G440*E440-(H438*H439*E438+(H439^2)*E439+H439*H440*E440)</f>
        <v>0.1438305800328066</v>
      </c>
      <c r="R466" s="50">
        <f>G438*G440*E438+G439*G440*E439+(G440^2)*E440-(H438*H440*E438+H439*H440*E439+(H440^2)*E440)</f>
        <v>-0.39517127086719706</v>
      </c>
      <c r="S466" s="20">
        <f>J438</f>
        <v>4.3478919054161638E-2</v>
      </c>
    </row>
    <row r="467" spans="1:19">
      <c r="E467" s="12" t="s">
        <v>29</v>
      </c>
      <c r="F467" s="13" t="s">
        <v>30</v>
      </c>
      <c r="G467" s="17" t="s">
        <v>31</v>
      </c>
      <c r="H467" s="18" t="s">
        <v>11</v>
      </c>
      <c r="I467">
        <v>18</v>
      </c>
      <c r="J467" s="19" t="s">
        <v>32</v>
      </c>
      <c r="M467" s="21">
        <f>(G443^2)*F443+G443*G444*F444+G443*G445*F445-((H443^2)*F443+H443*H444*F444+H443*H445*F445)</f>
        <v>0.81652722612528494</v>
      </c>
      <c r="N467" s="22">
        <f>G443*G444*F443+(G444^2)*F444+G444*G445*F445-(H443*H444*F443+(H444^2)*F444+H444*H445*F445)</f>
        <v>0.26521462391246503</v>
      </c>
      <c r="O467" s="22">
        <f>G443*G445*F443+G444*G445*F444+(G445^2)*F445-(H443*H445*F443+H444*H445*F444+(H445^2)*F445)</f>
        <v>-0.45936520352666133</v>
      </c>
      <c r="P467" s="22">
        <f>(G443^2)*E443+G443*G444*E444+G443*G445*E445-((H443^2)*E443+H443*H444*E444+H443*H445*E445)</f>
        <v>-0.62898403993694618</v>
      </c>
      <c r="Q467" s="22">
        <f>G443*G444*E443+(G444^2)*E444+G444*G445*E445-(H443*H444*E443+(H444^2)*E444+H444*H445*E445)</f>
        <v>0.24051080911164952</v>
      </c>
      <c r="R467" s="50">
        <f>G443*G445*E443+G444*G445*E444+(G445^2)*E445-(H443*H445*E443+H444*H445*E444+(H445^2)*E445)</f>
        <v>-0.4165769411508769</v>
      </c>
      <c r="S467" s="20">
        <f>J443</f>
        <v>4.4132057479748632E-2</v>
      </c>
    </row>
    <row r="468" spans="1:19">
      <c r="D468" t="s">
        <v>33</v>
      </c>
      <c r="E468" s="12">
        <f t="shared" ref="E468:F468" si="236">E463</f>
        <v>0.4686631677051058</v>
      </c>
      <c r="F468" s="13">
        <f t="shared" si="236"/>
        <v>0.54625294296721794</v>
      </c>
      <c r="G468" s="17">
        <f>COS((RADIANS(45+$C$19)))</f>
        <v>-0.87427044263078257</v>
      </c>
      <c r="H468" s="18">
        <f>COS((RADIANS($C$19-45)))</f>
        <v>0.48543917553301702</v>
      </c>
      <c r="J468" s="19">
        <f>((SUMPRODUCT(G468:G470,E468:E470))*(SUMPRODUCT(G468:G470,F468:F470)))-((SUMPRODUCT(H468:H470,E468:E470))*(SUMPRODUCT(H468:H470,F468:F470)))</f>
        <v>2.435551402248811E-2</v>
      </c>
      <c r="M468" s="21">
        <f>(G448^2)*F448+G448*G449*F449+G448*G450*F450-((H448^2)*F448+H448*H449*F449+H448*H450*F450)</f>
        <v>0.81293095529061765</v>
      </c>
      <c r="N468" s="22">
        <f>G448*G449*F448+(G449^2)*F449+G449*G450*F450-(H448*H449*F448+(H449^2)*F449+H449*H450*F450)</f>
        <v>0.29200538728127895</v>
      </c>
      <c r="O468" s="22">
        <f>G448*G450*F448+G449*G450*F449+(G450^2)*F450-(H448*H450*F448+H449*H450*F449+(H450^2)*F450)</f>
        <v>-0.34799846934932777</v>
      </c>
      <c r="P468" s="22">
        <f>(G448^2)*E448+G448*G449*E449+G448*G450*E450-((H448^2)*E448+H448*H449*E449+H448*H450*E450)</f>
        <v>-0.67473781434047142</v>
      </c>
      <c r="Q468" s="22">
        <f>G448*G449*E448+(G449^2)*E449+G449*G450*E450-(H448*H449*E448+(H449^2)*E449+H449*H450*E450)</f>
        <v>0.35441715330600498</v>
      </c>
      <c r="R468" s="50">
        <f>G448*G450*E448+G449*G450*E449+(G450^2)*E450-(H448*H450*E448+H449*H450*E449+(H450^2)*E450)</f>
        <v>-0.42237791572944433</v>
      </c>
      <c r="S468" s="20">
        <f>J448</f>
        <v>4.727584457583861E-2</v>
      </c>
    </row>
    <row r="469" spans="1:19" ht="17">
      <c r="A469" t="s">
        <v>45</v>
      </c>
      <c r="B469" t="s">
        <v>77</v>
      </c>
      <c r="C469" t="s">
        <v>44</v>
      </c>
      <c r="D469" t="s">
        <v>34</v>
      </c>
      <c r="E469" s="12">
        <f t="shared" ref="E469:F469" si="237">E464</f>
        <v>-0.84803489609752891</v>
      </c>
      <c r="F469" s="13">
        <f t="shared" si="237"/>
        <v>0.20566592630793729</v>
      </c>
      <c r="G469" s="17">
        <f>(SIN((RADIANS(45+$C$19))))*(COS(RADIANS($A$19)))</f>
        <v>-0.47806426368076954</v>
      </c>
      <c r="H469" s="18">
        <f>(SIN((RADIANS($C$19-45))))*(COS(RADIANS($A$19)))</f>
        <v>-0.86098831013220967</v>
      </c>
      <c r="J469" s="20"/>
      <c r="M469" s="21">
        <f>(G453^2)*F453+G453*G454*F454+G453*G455*F455-((H453^2)*F453+H453*H454*F454+H453*H455*F455)</f>
        <v>0.78439708173889744</v>
      </c>
      <c r="N469" s="22">
        <f>G453*G454*F453+(G454^2)*F454+G454*G455*F455-(H453*H454*F453+(H454^2)*F454+H454*H455*F455)</f>
        <v>0.29150506545394439</v>
      </c>
      <c r="O469" s="22">
        <f>G453*G455*F453+G454*G455*F454+(G455^2)*F455-(H453*H455*F453+H454*H455*F454+(H455^2)*F455)</f>
        <v>-0.24460179290871367</v>
      </c>
      <c r="P469" s="22">
        <f>(G453^2)*E453+G453*G454*E454+G453*G455*E455-((H453^2)*E453+H453*H454*E454+H453*H455*E455)</f>
        <v>-0.68340556562612265</v>
      </c>
      <c r="Q469" s="22">
        <f>G453*G454*E453+(G454^2)*E454+G454*G455*E455-(H453*H454*E453+(H454^2)*E454+H454*H455*E455)</f>
        <v>0.48840853335121232</v>
      </c>
      <c r="R469" s="50">
        <f>G453*G455*E453+G454*G455*E454+(G455^2)*E455-(H453*H455*E453+H454*H455*E454+(H455^2)*E455)</f>
        <v>-0.40982342019883855</v>
      </c>
      <c r="S469" s="20">
        <f>J453</f>
        <v>5.9904539499783499E-2</v>
      </c>
    </row>
    <row r="470" spans="1:19">
      <c r="A470">
        <f>E473</f>
        <v>0.4686631677051058</v>
      </c>
      <c r="B470">
        <f>C470/(SQRT(C470^2+C471^2+C472^2))</f>
        <v>0.42210030843205487</v>
      </c>
      <c r="C470">
        <f t="array" ref="C470:C475">(A470:A475)-(MMULT(MMULT(MINVERSE(MMULT(TRANSPOSE(M455:R475),M455:R475)),TRANSPOSE(M455:R475)),S455:S475))</f>
        <v>0.42289915396335231</v>
      </c>
      <c r="D470" t="s">
        <v>35</v>
      </c>
      <c r="E470" s="12">
        <f t="shared" ref="E470:F470" si="238">E465</f>
        <v>0.24736946100411994</v>
      </c>
      <c r="F470" s="13">
        <f t="shared" si="238"/>
        <v>-0.81197860135323241</v>
      </c>
      <c r="G470" s="17">
        <f>(SIN((RADIANS(45+$C$19))))*(SIN(RADIANS($A$19)))</f>
        <v>8.4295628199445527E-2</v>
      </c>
      <c r="H470" s="18">
        <f>(SIN((RADIANS($C$19-45))))*(SIN(RADIANS($A$19)))</f>
        <v>0.15181546915089592</v>
      </c>
      <c r="J470" s="20"/>
      <c r="M470" s="21">
        <f>(G458^2)*F458+G458*G459*F459+G458*G460*F460-((H458^2)*F458+H458*H459*F459+H458*H460*F460)</f>
        <v>0.73078879805354557</v>
      </c>
      <c r="N470" s="22">
        <f>G458*G459*F458+(G459^2)*F459+G459*G460*F460-(H458*H459*F458+(H459^2)*F459+H459*H460*F460)</f>
        <v>0.28131065037477165</v>
      </c>
      <c r="O470" s="22">
        <f>G458*G460*F458+G459*G460*F459+(G460^2)*F460-(H458*H460*F458+H459*H460*F459+(H460^2)*F460)</f>
        <v>-0.16241477971978308</v>
      </c>
      <c r="P470" s="22">
        <f>(G458^2)*E458+G458*G459*E459+G458*G460*E460-((H458^2)*E458+H458*H459*E459+H458*H460*E460)</f>
        <v>-0.65728887393555202</v>
      </c>
      <c r="Q470" s="22">
        <f>G458*G459*E458+(G459^2)*E459+G459*G460*E460-(H458*H459*E458+(H459^2)*E459+H459*H460*E460)</f>
        <v>0.62687308720043355</v>
      </c>
      <c r="R470" s="50">
        <f>G458*G460*E458+G459*G460*E459+(G460^2)*E460-(H458*H460*E458+H459*H460*E459+(H460^2)*E460)</f>
        <v>-0.36192534564290196</v>
      </c>
      <c r="S470" s="20">
        <f>J458</f>
        <v>6.375608833909821E-2</v>
      </c>
    </row>
    <row r="471" spans="1:19">
      <c r="A471">
        <f>E474</f>
        <v>-0.84803489609752891</v>
      </c>
      <c r="B471">
        <f>C471/(SQRT(C470^2+C471^2+C472^2))</f>
        <v>-0.88113008115431679</v>
      </c>
      <c r="C471">
        <v>-0.88279766303890861</v>
      </c>
      <c r="D471" s="20"/>
      <c r="G471" s="20"/>
      <c r="H471" s="20"/>
      <c r="J471" s="20"/>
      <c r="M471" s="21">
        <f>(G463^2)*F463+G463*G464*F464+G463*G465*F465-((H463^2)*F463+H463*H464*F464+H463*H465*F465)</f>
        <v>0.65933581795224783</v>
      </c>
      <c r="N471" s="22">
        <f>G463*G464*F463+(G464^2)*F464+G464*G465*F465-(H463*H464*F463+(H464^2)*F464+H464*H465*F465)</f>
        <v>0.27474843420367567</v>
      </c>
      <c r="O471" s="22">
        <f>G463*G465*F463+G464*G465*F464+(G465^2)*F465-(H463*H465*F463+H464*H465*F464+(H465^2)*F465)</f>
        <v>-0.10000025196138418</v>
      </c>
      <c r="P471" s="22">
        <f>(G463^2)*E463+G463*G464*E464+G463*G465*E465-((H463^2)*E463+H463*H464*E464+H463*H465*E465)</f>
        <v>-0.59641508874165727</v>
      </c>
      <c r="Q471" s="22">
        <f>G463*G464*E463+(G464^2)*E464+G464*G465*E465-(H463*H464*E463+(H464^2)*E464+H464*H465*E465)</f>
        <v>0.75232474376662817</v>
      </c>
      <c r="R471" s="50">
        <f>G463*G465*E463+G464*G465*E464+(G465^2)*E465-(H463*H465*E463+H464*H465*E464+(H465^2)*E465)</f>
        <v>-0.27382381323300042</v>
      </c>
      <c r="S471" s="20">
        <f>J463</f>
        <v>5.1273144742100756E-2</v>
      </c>
    </row>
    <row r="472" spans="1:19">
      <c r="A472">
        <f>E475</f>
        <v>0.24736946100411994</v>
      </c>
      <c r="B472">
        <f>C472/(SQRT(C470^2+C471^2+C472^2))</f>
        <v>0.21316920440474374</v>
      </c>
      <c r="C472">
        <v>0.21357263757678174</v>
      </c>
      <c r="E472" s="12" t="s">
        <v>29</v>
      </c>
      <c r="F472" s="13" t="s">
        <v>30</v>
      </c>
      <c r="G472" s="17" t="s">
        <v>31</v>
      </c>
      <c r="H472" s="18" t="s">
        <v>11</v>
      </c>
      <c r="I472">
        <v>19</v>
      </c>
      <c r="J472" s="19" t="s">
        <v>32</v>
      </c>
      <c r="M472" s="21">
        <f>(G468^2)*F468+G468*G469*F469+G468*G470*F470-((H468^2)*F468+H468*H469*F469+H468*H470*F470)</f>
        <v>0.5804029019550514</v>
      </c>
      <c r="N472" s="22">
        <f>G468*G469*F468+(G469^2)*F469+G469*G470*F470-(H468*H469*F468+(H469^2)*F469+H469*H470*F470)</f>
        <v>0.27775154949311076</v>
      </c>
      <c r="O472" s="22">
        <f>G468*G470*F468+G469*G470*F469+(G470^2)*F470-(H468*H470*F468+H469*H470*F469+(H470^2)*F470)</f>
        <v>-4.897509210921798E-2</v>
      </c>
      <c r="P472" s="22">
        <f>(G468^2)*E468+G468*G469*E469+G468*G470*E470-((H468^2)*E468+H468*H469*E469+H468*H470*E470)</f>
        <v>-0.49756477764577911</v>
      </c>
      <c r="Q472" s="22">
        <f>G468*G469*E468+(G469^2)*E469+G469*G470*E470-(H468*H469*E468+(H469^2)*E469+H469*H470*E470)</f>
        <v>0.84896234811172255</v>
      </c>
      <c r="R472" s="50">
        <f>G468*G470*E468+G469*G470*E469+(G470^2)*E470-(H468*H470*E468+H469*H470*E469+(H470^2)*E470)</f>
        <v>-0.14969496757770875</v>
      </c>
      <c r="S472" s="20">
        <f>J468</f>
        <v>2.435551402248811E-2</v>
      </c>
    </row>
    <row r="473" spans="1:19">
      <c r="A473">
        <f>F473</f>
        <v>0.54625294296721794</v>
      </c>
      <c r="B473">
        <f>C473/(SQRT(C473^2+C474^2+C475^2))</f>
        <v>0.57791922963422104</v>
      </c>
      <c r="C473">
        <v>0.57867339275377216</v>
      </c>
      <c r="D473" t="s">
        <v>33</v>
      </c>
      <c r="E473" s="12">
        <f t="shared" ref="E473:F473" si="239">E383</f>
        <v>0.4686631677051058</v>
      </c>
      <c r="F473" s="13">
        <f t="shared" si="239"/>
        <v>0.54625294296721794</v>
      </c>
      <c r="G473" s="17">
        <f>COS((RADIANS(45+$C$20)))</f>
        <v>0.41579014513656215</v>
      </c>
      <c r="H473" s="18">
        <f>COS((RADIANS($C$20-45)))</f>
        <v>0.90946058474642899</v>
      </c>
      <c r="J473" s="19">
        <f>((SUMPRODUCT(G473:G475,E473:E475))*(SUMPRODUCT(G473:G475,F473:F475)))-((SUMPRODUCT(H473:H475,E473:E475))*(SUMPRODUCT(H473:H475,F473:F475)))</f>
        <v>-4.1496163429018615E-3</v>
      </c>
      <c r="M473" s="21">
        <f>(G473^2)*F473+G473*G474*F474+G473*G475*F475-((H473^2)*F473+H473*H474*F474+H473*H475*F475)</f>
        <v>-0.51292192693122518</v>
      </c>
      <c r="N473" s="22">
        <f>G473*G474*F473+(G474^2)*F474+G474*G475*F475-(H473*H474*F473+(H474^2)*F474+H474*H475*F475)</f>
        <v>-0.27857108216325599</v>
      </c>
      <c r="O473" s="22">
        <f>G473*G475*F473+G474*G475*F474+(G475^2)*F475-(H473*H475*F473+H474*H475*F474+(H475^2)*F475)</f>
        <v>3.4129093089453523E-17</v>
      </c>
      <c r="P473" s="22">
        <f>(G473^2)*E473+G473*G474*E474+G473*G475*E475-((H473^2)*E473+H473*H474*E474+H473*H475*E475)</f>
        <v>0.33474304845787223</v>
      </c>
      <c r="Q473" s="22">
        <f>G473*G474*E473+(G474^2)*E474+G474*G475*E475-(H473*H474*E473+(H474^2)*E474+H474*H475*E475)</f>
        <v>-0.9092609313457064</v>
      </c>
      <c r="R473" s="50">
        <f>G473*G475*E473+G474*G475*E474+(G475^2)*E475-(H473*H475*E473+H474*H475*E474+(H475^2)*E475)</f>
        <v>1.113979625146965E-16</v>
      </c>
      <c r="S473" s="20">
        <f>J473</f>
        <v>-4.1496163429018615E-3</v>
      </c>
    </row>
    <row r="474" spans="1:19">
      <c r="A474">
        <f>F474</f>
        <v>0.20566592630793729</v>
      </c>
      <c r="B474">
        <f>C474/(SQRT(C473^2+C474^2+C475^2))</f>
        <v>0.24065306184877414</v>
      </c>
      <c r="C474">
        <v>0.2409671051519677</v>
      </c>
      <c r="D474" t="s">
        <v>34</v>
      </c>
      <c r="E474" s="12">
        <f t="shared" ref="E474:F474" si="240">E384</f>
        <v>-0.84803489609752891</v>
      </c>
      <c r="F474" s="13">
        <f t="shared" si="240"/>
        <v>0.20566592630793729</v>
      </c>
      <c r="G474" s="17">
        <f>(SIN((RADIANS(45+$C$20))))*(COS(RADIANS($A$20)))</f>
        <v>-0.90946058474642899</v>
      </c>
      <c r="H474" s="18">
        <f>(SIN((RADIANS($C$20-45))))*(COS(RADIANS($A$20)))</f>
        <v>0.41579014513656215</v>
      </c>
      <c r="J474" s="20"/>
      <c r="M474" s="21">
        <f>2*E468</f>
        <v>0.9373263354102116</v>
      </c>
      <c r="N474" s="22">
        <f>2*E469</f>
        <v>-1.6960697921950578</v>
      </c>
      <c r="O474" s="22">
        <f>2*E470</f>
        <v>0.49473892200823988</v>
      </c>
      <c r="P474" s="22">
        <f>0</f>
        <v>0</v>
      </c>
      <c r="Q474" s="22">
        <v>0</v>
      </c>
      <c r="R474" s="50">
        <v>0</v>
      </c>
      <c r="S474" s="23">
        <f>E468^2+E469^2+E470^2-1</f>
        <v>0</v>
      </c>
    </row>
    <row r="475" spans="1:19">
      <c r="A475" s="2">
        <f>F475</f>
        <v>-0.81197860135323241</v>
      </c>
      <c r="B475">
        <f>C475/(SQRT(C473^2+C474^2+C475^2))</f>
        <v>-0.77980476264370091</v>
      </c>
      <c r="C475">
        <v>-0.78082237888188777</v>
      </c>
      <c r="D475" t="s">
        <v>35</v>
      </c>
      <c r="E475" s="12">
        <f t="shared" ref="E475:F475" si="241">E385</f>
        <v>0.24736946100411994</v>
      </c>
      <c r="F475" s="13">
        <f t="shared" si="241"/>
        <v>-0.81197860135323241</v>
      </c>
      <c r="G475" s="17">
        <f>(SIN((RADIANS(45+$C$20))))*(SIN(RADIANS($A$20)))</f>
        <v>1.1142242302023774E-16</v>
      </c>
      <c r="H475" s="18">
        <f>(SIN((RADIANS($C$20-45))))*(SIN(RADIANS($A$20)))</f>
        <v>-5.0940465388028998E-17</v>
      </c>
      <c r="J475" s="20"/>
      <c r="M475" s="21">
        <v>0</v>
      </c>
      <c r="N475" s="22">
        <v>0</v>
      </c>
      <c r="O475" s="22">
        <v>0</v>
      </c>
      <c r="P475" s="22">
        <f>2*F468</f>
        <v>1.0925058859344359</v>
      </c>
      <c r="Q475" s="22">
        <f>2*F469</f>
        <v>0.41133185261587457</v>
      </c>
      <c r="R475" s="50">
        <f>2*F470</f>
        <v>-1.6239572027064648</v>
      </c>
      <c r="S475" s="51">
        <f>F468^2+F469^2+F470^2-1</f>
        <v>0</v>
      </c>
    </row>
    <row r="476" spans="1:19">
      <c r="A476" s="25"/>
    </row>
    <row r="477" spans="1:19">
      <c r="A477" s="2"/>
      <c r="E477" s="12" t="s">
        <v>29</v>
      </c>
      <c r="F477" s="13" t="s">
        <v>30</v>
      </c>
      <c r="G477" s="17" t="s">
        <v>31</v>
      </c>
      <c r="H477" s="18" t="s">
        <v>11</v>
      </c>
      <c r="I477">
        <v>1</v>
      </c>
      <c r="J477" s="19" t="s">
        <v>32</v>
      </c>
      <c r="L477" s="20"/>
    </row>
    <row r="478" spans="1:19">
      <c r="A478" s="2"/>
      <c r="D478" s="2" t="s">
        <v>33</v>
      </c>
      <c r="E478" s="12">
        <f>B470</f>
        <v>0.42210030843205487</v>
      </c>
      <c r="F478" s="13">
        <f>B473</f>
        <v>0.57791922963422104</v>
      </c>
      <c r="G478" s="17">
        <f>COS((RADIANS(45+$C$2)))</f>
        <v>-0.40926624831947545</v>
      </c>
      <c r="H478" s="18">
        <f>COS((RADIANS($C$2-45)))</f>
        <v>0.91241500315728119</v>
      </c>
      <c r="J478" s="19">
        <f>((SUMPRODUCT(G478:G480,E478:E480))*(SUMPRODUCT(G478:G480,F478:F480)))-((SUMPRODUCT(H478:H480,E478:E480))*(SUMPRODUCT(H478:H480,F478:F480)))</f>
        <v>1.2120223894970319E-3</v>
      </c>
      <c r="L478" s="20"/>
    </row>
    <row r="479" spans="1:19">
      <c r="A479" s="2"/>
      <c r="D479" s="20" t="s">
        <v>34</v>
      </c>
      <c r="E479" s="12">
        <f t="shared" ref="E479:E480" si="242">B471</f>
        <v>-0.88113008115431679</v>
      </c>
      <c r="F479" s="13">
        <f t="shared" ref="F479:F480" si="243">B474</f>
        <v>0.24065306184877414</v>
      </c>
      <c r="G479" s="17">
        <f>(SIN((RADIANS(45+$C$2))))*(COS(RADIANS($A$2)))</f>
        <v>0.91241500315728119</v>
      </c>
      <c r="H479" s="18">
        <f>(SIN((RADIANS($C$2-45))))*(COS(RADIANS($A$2)))</f>
        <v>0.40926624831947545</v>
      </c>
      <c r="J479" s="20"/>
      <c r="L479" s="20"/>
    </row>
    <row r="480" spans="1:19">
      <c r="A480" s="2"/>
      <c r="D480" s="20" t="s">
        <v>35</v>
      </c>
      <c r="E480" s="12">
        <f t="shared" si="242"/>
        <v>0.21316920440474374</v>
      </c>
      <c r="F480" s="13">
        <f t="shared" si="243"/>
        <v>-0.77980476264370091</v>
      </c>
      <c r="G480" s="17">
        <f>(SIN((RADIANS(45+$C$2))))*(SIN(RADIANS($A$2)))</f>
        <v>0</v>
      </c>
      <c r="H480" s="18">
        <f>(SIN((RADIANS($C$2-45))))*(SIN(RADIANS($A$2)))</f>
        <v>0</v>
      </c>
      <c r="J480" s="20"/>
      <c r="L480" s="20"/>
    </row>
    <row r="481" spans="1:12">
      <c r="A481" s="2"/>
      <c r="J481" s="20"/>
      <c r="L481" s="20"/>
    </row>
    <row r="482" spans="1:12">
      <c r="A482" s="2"/>
      <c r="E482" s="12" t="s">
        <v>29</v>
      </c>
      <c r="F482" s="13" t="s">
        <v>30</v>
      </c>
      <c r="G482" s="17" t="s">
        <v>31</v>
      </c>
      <c r="H482" s="18" t="s">
        <v>11</v>
      </c>
      <c r="I482">
        <v>2</v>
      </c>
      <c r="J482" s="19" t="s">
        <v>32</v>
      </c>
      <c r="L482" s="20"/>
    </row>
    <row r="483" spans="1:12">
      <c r="A483" s="2"/>
      <c r="D483" t="s">
        <v>33</v>
      </c>
      <c r="E483" s="12">
        <f t="shared" ref="E483:F483" si="244">E568</f>
        <v>0.42210030843205487</v>
      </c>
      <c r="F483" s="13">
        <f t="shared" si="244"/>
        <v>0.57791922963422104</v>
      </c>
      <c r="G483" s="17">
        <f>COS((RADIANS(45+$C$3)))</f>
        <v>-0.32158407322903065</v>
      </c>
      <c r="H483" s="18">
        <f>COS((RADIANS($C$3-45)))</f>
        <v>0.94688102940413033</v>
      </c>
      <c r="J483" s="19">
        <f>((SUMPRODUCT(G483:G485,E483:E485))*(SUMPRODUCT(G483:(G485),F483:F485)))-((SUMPRODUCT(H483:H485,E483:E485))*(SUMPRODUCT(H483:H485,F483:F485)))</f>
        <v>5.8446848975851201E-3</v>
      </c>
      <c r="L483" s="20"/>
    </row>
    <row r="484" spans="1:12">
      <c r="A484" s="2"/>
      <c r="D484" t="s">
        <v>34</v>
      </c>
      <c r="E484" s="12">
        <f t="shared" ref="E484:F484" si="245">E569</f>
        <v>-0.88113008115431679</v>
      </c>
      <c r="F484" s="13">
        <f t="shared" si="245"/>
        <v>0.24065306184877414</v>
      </c>
      <c r="G484" s="17">
        <f>(SIN((RADIANS(45+$C$3))))*(COS(RADIANS($A$3)))</f>
        <v>0.93249577893736801</v>
      </c>
      <c r="H484" s="18">
        <f>(SIN((RADIANS($C$3-45))))*(COS(RADIANS($A$3)))</f>
        <v>0.31669848856119509</v>
      </c>
      <c r="J484" s="20"/>
      <c r="L484" s="20"/>
    </row>
    <row r="485" spans="1:12">
      <c r="A485" s="2"/>
      <c r="D485" t="s">
        <v>35</v>
      </c>
      <c r="E485" s="12">
        <f t="shared" ref="E485:F485" si="246">E570</f>
        <v>0.21316920440474374</v>
      </c>
      <c r="F485" s="13">
        <f t="shared" si="246"/>
        <v>-0.77980476264370091</v>
      </c>
      <c r="G485" s="17">
        <f>(SIN((RADIANS(45+$C$3))))*(SIN(RADIANS($A$3)))</f>
        <v>0.1644241652234143</v>
      </c>
      <c r="H485" s="18">
        <f>(SIN((RADIANS($C$3-45))))*(SIN(RADIANS($A$3)))</f>
        <v>5.5842488282929856E-2</v>
      </c>
      <c r="J485" s="20"/>
      <c r="L485" s="20"/>
    </row>
    <row r="486" spans="1:12">
      <c r="A486" s="2"/>
      <c r="L486" s="20"/>
    </row>
    <row r="487" spans="1:12">
      <c r="A487" s="2"/>
      <c r="E487" s="12" t="s">
        <v>29</v>
      </c>
      <c r="F487" s="13" t="s">
        <v>30</v>
      </c>
      <c r="G487" s="17" t="s">
        <v>31</v>
      </c>
      <c r="H487" s="18" t="s">
        <v>11</v>
      </c>
      <c r="I487">
        <v>3</v>
      </c>
      <c r="J487" s="19" t="s">
        <v>32</v>
      </c>
      <c r="L487" s="20"/>
    </row>
    <row r="488" spans="1:12">
      <c r="A488" s="2"/>
      <c r="D488" t="s">
        <v>33</v>
      </c>
      <c r="E488" s="12">
        <f t="shared" ref="E488:F488" si="247">E483</f>
        <v>0.42210030843205487</v>
      </c>
      <c r="F488" s="13">
        <f t="shared" si="247"/>
        <v>0.57791922963422104</v>
      </c>
      <c r="G488" s="17">
        <f>COS((RADIANS(45+$C$4)))</f>
        <v>-0.22595003639994804</v>
      </c>
      <c r="H488" s="18">
        <f>COS((RADIANS($C$4-45)))</f>
        <v>0.97413889207384696</v>
      </c>
      <c r="J488" s="19">
        <f>((SUMPRODUCT(G488:G490,E488:E490))*(SUMPRODUCT(G488:(G490),F488:F490)))-((SUMPRODUCT(H488:H490,E488:E490))*(SUMPRODUCT(H488:H490,F488:F490)))</f>
        <v>8.1105879632761557E-3</v>
      </c>
      <c r="L488" s="20"/>
    </row>
    <row r="489" spans="1:12">
      <c r="A489" s="2"/>
      <c r="D489" t="s">
        <v>34</v>
      </c>
      <c r="E489" s="12">
        <f t="shared" ref="E489:F489" si="248">E484</f>
        <v>-0.88113008115431679</v>
      </c>
      <c r="F489" s="13">
        <f t="shared" si="248"/>
        <v>0.24065306184877414</v>
      </c>
      <c r="G489" s="17">
        <f>(SIN((RADIANS(45+$C$4))))*(COS(RADIANS($A$4)))</f>
        <v>0.91539112850235449</v>
      </c>
      <c r="H489" s="18">
        <f>(SIN((RADIANS($C$4-45))))*(COS(RADIANS($A$4)))</f>
        <v>0.2123235818713386</v>
      </c>
      <c r="J489" s="20"/>
      <c r="L489" s="20"/>
    </row>
    <row r="490" spans="1:12">
      <c r="A490" s="2"/>
      <c r="D490" t="s">
        <v>35</v>
      </c>
      <c r="E490" s="12">
        <f t="shared" ref="E490:F490" si="249">E485</f>
        <v>0.21316920440474374</v>
      </c>
      <c r="F490" s="13">
        <f t="shared" si="249"/>
        <v>-0.77980476264370091</v>
      </c>
      <c r="G490" s="17">
        <f>(SIN((RADIANS(45+$C$4))))*(SIN(RADIANS($A$4)))</f>
        <v>0.33317512348620526</v>
      </c>
      <c r="H490" s="18">
        <f>(SIN((RADIANS($C$4-45))))*(SIN(RADIANS($A$4)))</f>
        <v>7.7279463833950304E-2</v>
      </c>
      <c r="J490" s="20"/>
      <c r="L490" s="20"/>
    </row>
    <row r="491" spans="1:12">
      <c r="A491" s="2"/>
      <c r="L491" s="20"/>
    </row>
    <row r="492" spans="1:12">
      <c r="A492" s="2"/>
      <c r="E492" s="12" t="s">
        <v>29</v>
      </c>
      <c r="F492" s="13" t="s">
        <v>30</v>
      </c>
      <c r="G492" s="17" t="s">
        <v>31</v>
      </c>
      <c r="H492" s="18" t="s">
        <v>11</v>
      </c>
      <c r="I492">
        <v>4</v>
      </c>
      <c r="J492" s="19" t="s">
        <v>32</v>
      </c>
      <c r="L492" s="20"/>
    </row>
    <row r="493" spans="1:12">
      <c r="A493" s="2"/>
      <c r="D493" t="s">
        <v>33</v>
      </c>
      <c r="E493" s="12">
        <f t="shared" ref="E493:F493" si="250">E488</f>
        <v>0.42210030843205487</v>
      </c>
      <c r="F493" s="13">
        <f t="shared" si="250"/>
        <v>0.57791922963422104</v>
      </c>
      <c r="G493" s="17">
        <f>COS((RADIANS(45+$C$5)))</f>
        <v>-0.13846012312424741</v>
      </c>
      <c r="H493" s="18">
        <f>COS((RADIANS($C$5-45)))</f>
        <v>0.99036800953202153</v>
      </c>
      <c r="J493" s="19">
        <f>((SUMPRODUCT(G493:G495,E493:E495))*(SUMPRODUCT(G493:G495,F493:F495)))-((SUMPRODUCT(H493:H495,E493:E495))*(SUMPRODUCT(H493:H495,F493:F495)))</f>
        <v>5.0548137372158353E-3</v>
      </c>
      <c r="L493" s="20"/>
    </row>
    <row r="494" spans="1:12">
      <c r="A494" s="2"/>
      <c r="D494" t="s">
        <v>34</v>
      </c>
      <c r="E494" s="12">
        <f t="shared" ref="E494:F494" si="251">E489</f>
        <v>-0.88113008115431679</v>
      </c>
      <c r="F494" s="13">
        <f t="shared" si="251"/>
        <v>0.24065306184877414</v>
      </c>
      <c r="G494" s="17">
        <f>(SIN((RADIANS(45+$C$5))))*(COS(RADIANS($A$5)))</f>
        <v>0.85768385535015979</v>
      </c>
      <c r="H494" s="18">
        <f>(SIN((RADIANS($C$5-45))))*(COS(RADIANS($A$5)))</f>
        <v>0.11990998403671958</v>
      </c>
      <c r="J494" s="20"/>
      <c r="L494" s="20"/>
    </row>
    <row r="495" spans="1:12">
      <c r="A495" s="2"/>
      <c r="D495" t="s">
        <v>35</v>
      </c>
      <c r="E495" s="12">
        <f t="shared" ref="E495:F495" si="252">E490</f>
        <v>0.21316920440474374</v>
      </c>
      <c r="F495" s="13">
        <f t="shared" si="252"/>
        <v>-0.77980476264370091</v>
      </c>
      <c r="G495" s="17">
        <f>(SIN((RADIANS(45+$C$5))))*(SIN(RADIANS($A$5)))</f>
        <v>0.49518400476601071</v>
      </c>
      <c r="H495" s="18">
        <f>(SIN((RADIANS($C$5-45))))*(SIN(RADIANS($A$5)))</f>
        <v>6.923006156212376E-2</v>
      </c>
      <c r="J495" s="20"/>
      <c r="L495" s="20"/>
    </row>
    <row r="496" spans="1:12">
      <c r="A496" s="2"/>
      <c r="J496" s="20"/>
      <c r="L496" s="20"/>
    </row>
    <row r="497" spans="1:12">
      <c r="A497" s="2"/>
      <c r="E497" s="12" t="s">
        <v>29</v>
      </c>
      <c r="F497" s="13" t="s">
        <v>30</v>
      </c>
      <c r="G497" s="17" t="s">
        <v>31</v>
      </c>
      <c r="H497" s="18" t="s">
        <v>11</v>
      </c>
      <c r="I497">
        <v>5</v>
      </c>
      <c r="J497" s="19" t="s">
        <v>32</v>
      </c>
      <c r="L497" s="20"/>
    </row>
    <row r="498" spans="1:12">
      <c r="A498" s="2"/>
      <c r="D498" t="s">
        <v>33</v>
      </c>
      <c r="E498" s="12">
        <f t="shared" ref="E498:F498" si="253">E493</f>
        <v>0.42210030843205487</v>
      </c>
      <c r="F498" s="13">
        <f t="shared" si="253"/>
        <v>0.57791922963422104</v>
      </c>
      <c r="G498" s="17">
        <f>COS((RADIANS(45+$C$6)))</f>
        <v>-7.600118185574084E-2</v>
      </c>
      <c r="H498" s="18">
        <f>COS((RADIANS($C$6-45)))</f>
        <v>0.99710772755832688</v>
      </c>
      <c r="J498" s="19">
        <f>((SUMPRODUCT(G498:G500,E498:E500))*(SUMPRODUCT(G498:(G500),F498:F500)))-((SUMPRODUCT(H498:H500,E498:E500))*(SUMPRODUCT(H498:H500,F498:F500)))</f>
        <v>-5.2180206914963778E-3</v>
      </c>
      <c r="L498" s="20"/>
    </row>
    <row r="499" spans="1:12">
      <c r="A499" s="2"/>
      <c r="D499" t="s">
        <v>34</v>
      </c>
      <c r="E499" s="12">
        <f t="shared" ref="E499:F499" si="254">E494</f>
        <v>-0.88113008115431679</v>
      </c>
      <c r="F499" s="13">
        <f t="shared" si="254"/>
        <v>0.24065306184877414</v>
      </c>
      <c r="G499" s="17">
        <f>(SIN((RADIANS(45+$C$6))))*(COS(RADIANS($A$6)))</f>
        <v>0.76382883388704814</v>
      </c>
      <c r="H499" s="18">
        <f>(SIN((RADIANS($C$6-45))))*(COS(RADIANS($A$6)))</f>
        <v>5.8220283031065245E-2</v>
      </c>
      <c r="J499" s="20"/>
      <c r="L499" s="20"/>
    </row>
    <row r="500" spans="1:12">
      <c r="A500" s="2"/>
      <c r="D500" t="s">
        <v>35</v>
      </c>
      <c r="E500" s="12">
        <f t="shared" ref="E500:F500" si="255">E495</f>
        <v>0.21316920440474374</v>
      </c>
      <c r="F500" s="13">
        <f t="shared" si="255"/>
        <v>-0.77980476264370091</v>
      </c>
      <c r="G500" s="17">
        <f>(SIN((RADIANS(45+$C$6))))*(SIN(RADIANS($A$6)))</f>
        <v>0.64092849279719399</v>
      </c>
      <c r="H500" s="18">
        <f>(SIN((RADIANS($C$6-45))))*(SIN(RADIANS($A$6)))</f>
        <v>4.8852618018403696E-2</v>
      </c>
      <c r="J500" s="20"/>
      <c r="L500" s="20"/>
    </row>
    <row r="501" spans="1:12">
      <c r="A501" s="2"/>
      <c r="L501" s="20"/>
    </row>
    <row r="502" spans="1:12">
      <c r="A502" s="2"/>
      <c r="E502" s="12" t="s">
        <v>29</v>
      </c>
      <c r="F502" s="13" t="s">
        <v>30</v>
      </c>
      <c r="G502" s="17" t="s">
        <v>31</v>
      </c>
      <c r="H502" s="18" t="s">
        <v>11</v>
      </c>
      <c r="I502">
        <v>6</v>
      </c>
      <c r="J502" s="19" t="s">
        <v>32</v>
      </c>
      <c r="L502" s="20"/>
    </row>
    <row r="503" spans="1:12">
      <c r="A503" s="2"/>
      <c r="D503" t="s">
        <v>33</v>
      </c>
      <c r="E503" s="12">
        <f t="shared" ref="E503:F503" si="256">E498</f>
        <v>0.42210030843205487</v>
      </c>
      <c r="F503" s="13">
        <f t="shared" si="256"/>
        <v>0.57791922963422104</v>
      </c>
      <c r="G503" s="17">
        <f>COS((RADIANS(45+$C$7)))</f>
        <v>-6.2071975655520473E-2</v>
      </c>
      <c r="H503" s="18">
        <f>COS((RADIANS($C$7-45)))</f>
        <v>0.99807167570181077</v>
      </c>
      <c r="J503" s="19">
        <f>((SUMPRODUCT(G503:G505,E503:E505))*(SUMPRODUCT(G503:G505,F503:F505)))-((SUMPRODUCT(H503:H505,E503:E505))*(SUMPRODUCT(H503:H505,F503:F505)))</f>
        <v>-1.2984590773859439E-2</v>
      </c>
      <c r="L503" s="20"/>
    </row>
    <row r="504" spans="1:12">
      <c r="A504" s="2"/>
      <c r="D504" t="s">
        <v>34</v>
      </c>
      <c r="E504" s="12">
        <f t="shared" ref="E504:F504" si="257">E499</f>
        <v>-0.88113008115431679</v>
      </c>
      <c r="F504" s="13">
        <f t="shared" si="257"/>
        <v>0.24065306184877414</v>
      </c>
      <c r="G504" s="17">
        <f>(SIN((RADIANS(45+$C$7))))*(COS(RADIANS($A$7)))</f>
        <v>0.64154810672020579</v>
      </c>
      <c r="H504" s="18">
        <f>(SIN((RADIANS($C$7-45))))*(COS(RADIANS($A$7)))</f>
        <v>3.9899096860133154E-2</v>
      </c>
      <c r="J504" s="20"/>
      <c r="L504" s="20"/>
    </row>
    <row r="505" spans="1:12">
      <c r="A505" s="2"/>
      <c r="D505" t="s">
        <v>35</v>
      </c>
      <c r="E505" s="12">
        <f t="shared" ref="E505:F505" si="258">E500</f>
        <v>0.21316920440474374</v>
      </c>
      <c r="F505" s="13">
        <f t="shared" si="258"/>
        <v>-0.77980476264370091</v>
      </c>
      <c r="G505" s="17">
        <f>(SIN((RADIANS(45+$C$7))))*(SIN(RADIANS($A$7)))</f>
        <v>0.76456726100581884</v>
      </c>
      <c r="H505" s="18">
        <f>(SIN((RADIANS($C$7-45))))*(SIN(RADIANS($A$7)))</f>
        <v>4.754989202432805E-2</v>
      </c>
      <c r="J505" s="20"/>
      <c r="L505" s="20"/>
    </row>
    <row r="506" spans="1:12">
      <c r="A506" s="2"/>
      <c r="J506" s="20"/>
      <c r="L506" s="20"/>
    </row>
    <row r="507" spans="1:12">
      <c r="A507" s="2"/>
      <c r="E507" s="12" t="s">
        <v>29</v>
      </c>
      <c r="F507" s="13" t="s">
        <v>30</v>
      </c>
      <c r="G507" s="17" t="s">
        <v>31</v>
      </c>
      <c r="H507" s="18" t="s">
        <v>11</v>
      </c>
      <c r="I507">
        <v>7</v>
      </c>
      <c r="J507" s="19" t="s">
        <v>32</v>
      </c>
      <c r="L507" s="20"/>
    </row>
    <row r="508" spans="1:12">
      <c r="A508" s="2"/>
      <c r="D508" t="s">
        <v>33</v>
      </c>
      <c r="E508" s="12">
        <f t="shared" ref="E508:F508" si="259">E503</f>
        <v>0.42210030843205487</v>
      </c>
      <c r="F508" s="13">
        <f t="shared" si="259"/>
        <v>0.57791922963422104</v>
      </c>
      <c r="G508" s="17">
        <f>COS((RADIANS(45+$C$8)))</f>
        <v>-0.12635046299859032</v>
      </c>
      <c r="H508" s="18">
        <f>COS((RADIANS($C$8-45)))</f>
        <v>0.99198566547104994</v>
      </c>
      <c r="J508" s="19">
        <f>((SUMPRODUCT(G508:G510,E508:E510))*(SUMPRODUCT(G508:(G510),F508:F510)))-((SUMPRODUCT(H508:H510,E508:E510))*(SUMPRODUCT(H508:H510,F508:F510)))</f>
        <v>-2.8252508647000352E-3</v>
      </c>
      <c r="L508" s="20"/>
    </row>
    <row r="509" spans="1:12">
      <c r="A509" s="2"/>
      <c r="D509" t="s">
        <v>34</v>
      </c>
      <c r="E509" s="12">
        <f t="shared" ref="E509:F509" si="260">E504</f>
        <v>-0.88113008115431679</v>
      </c>
      <c r="F509" s="13">
        <f t="shared" si="260"/>
        <v>0.24065306184877414</v>
      </c>
      <c r="G509" s="17">
        <f>(SIN((RADIANS(45+$C$8))))*(COS(RADIANS($A$8)))</f>
        <v>0.49599283273552508</v>
      </c>
      <c r="H509" s="18">
        <f>(SIN((RADIANS($C$8-45))))*(COS(RADIANS($A$8)))</f>
        <v>6.3175231499295187E-2</v>
      </c>
      <c r="J509" s="20"/>
      <c r="L509" s="20"/>
    </row>
    <row r="510" spans="1:12">
      <c r="A510" s="2"/>
      <c r="D510" t="s">
        <v>35</v>
      </c>
      <c r="E510" s="12">
        <f t="shared" ref="E510:F510" si="261">E505</f>
        <v>0.21316920440474374</v>
      </c>
      <c r="F510" s="13">
        <f t="shared" si="261"/>
        <v>-0.77980476264370091</v>
      </c>
      <c r="G510" s="17">
        <f>(SIN((RADIANS(45+$C$8))))*(SIN(RADIANS($A$8)))</f>
        <v>0.85908478648794107</v>
      </c>
      <c r="H510" s="18">
        <f>(SIN((RADIANS($C$8-45))))*(SIN(RADIANS($A$8)))</f>
        <v>0.10942271073670497</v>
      </c>
      <c r="J510" s="20"/>
      <c r="L510" s="20"/>
    </row>
    <row r="511" spans="1:12">
      <c r="A511" s="2"/>
      <c r="L511" s="20"/>
    </row>
    <row r="512" spans="1:12">
      <c r="A512" s="2"/>
      <c r="E512" s="12" t="s">
        <v>29</v>
      </c>
      <c r="F512" s="13" t="s">
        <v>30</v>
      </c>
      <c r="G512" s="17" t="s">
        <v>31</v>
      </c>
      <c r="H512" s="18" t="s">
        <v>11</v>
      </c>
      <c r="I512">
        <v>8</v>
      </c>
      <c r="J512" s="19" t="s">
        <v>32</v>
      </c>
      <c r="L512" s="20"/>
    </row>
    <row r="513" spans="1:12">
      <c r="A513" s="2"/>
      <c r="D513" t="s">
        <v>33</v>
      </c>
      <c r="E513" s="12">
        <f t="shared" ref="E513:F513" si="262">E508</f>
        <v>0.42210030843205487</v>
      </c>
      <c r="F513" s="13">
        <f t="shared" si="262"/>
        <v>0.57791922963422104</v>
      </c>
      <c r="G513" s="17">
        <f>COS((RADIANS(45+$C$9)))</f>
        <v>-0.24968292296171704</v>
      </c>
      <c r="H513" s="18">
        <f>COS((RADIANS($C$9-45)))</f>
        <v>0.96832765011709399</v>
      </c>
      <c r="J513" s="19">
        <f>((SUMPRODUCT(G513:G515,E513:E515))*(SUMPRODUCT(G513:G515,F513:F515)))-((SUMPRODUCT(H513:H515,E513:E515))*(SUMPRODUCT(H513:H515,F513:F515)))</f>
        <v>5.0139135207508678E-3</v>
      </c>
      <c r="L513" s="20"/>
    </row>
    <row r="514" spans="1:12">
      <c r="A514" s="2"/>
      <c r="D514" t="s">
        <v>34</v>
      </c>
      <c r="E514" s="12">
        <f t="shared" ref="E514:F514" si="263">E509</f>
        <v>-0.88113008115431679</v>
      </c>
      <c r="F514" s="13">
        <f t="shared" si="263"/>
        <v>0.24065306184877414</v>
      </c>
      <c r="G514" s="17">
        <f>(SIN((RADIANS(45+$C$9))))*(COS(RADIANS($A$9)))</f>
        <v>0.33118756167925656</v>
      </c>
      <c r="H514" s="18">
        <f>(SIN((RADIANS($C$9-45))))*(COS(RADIANS($A$9)))</f>
        <v>8.539658909733841E-2</v>
      </c>
      <c r="J514" s="20"/>
      <c r="L514" s="20"/>
    </row>
    <row r="515" spans="1:12">
      <c r="A515" s="2"/>
      <c r="D515" t="s">
        <v>35</v>
      </c>
      <c r="E515" s="12">
        <f t="shared" ref="E515:F515" si="264">E510</f>
        <v>0.21316920440474374</v>
      </c>
      <c r="F515" s="13">
        <f t="shared" si="264"/>
        <v>-0.77980476264370091</v>
      </c>
      <c r="G515" s="17">
        <f>(SIN((RADIANS(45+$C$9))))*(SIN(RADIANS($A$9)))</f>
        <v>0.90993034731799216</v>
      </c>
      <c r="H515" s="18">
        <f>(SIN((RADIANS($C$9-45))))*(SIN(RADIANS($A$9)))</f>
        <v>0.23462520024338199</v>
      </c>
      <c r="J515" s="20"/>
      <c r="L515" s="20"/>
    </row>
    <row r="516" spans="1:12">
      <c r="A516" s="2"/>
      <c r="J516" s="20"/>
      <c r="L516" s="20"/>
    </row>
    <row r="517" spans="1:12">
      <c r="E517" s="12" t="s">
        <v>29</v>
      </c>
      <c r="F517" s="13" t="s">
        <v>30</v>
      </c>
      <c r="G517" s="17" t="s">
        <v>31</v>
      </c>
      <c r="H517" s="18" t="s">
        <v>11</v>
      </c>
      <c r="I517">
        <v>9</v>
      </c>
      <c r="J517" s="19" t="s">
        <v>32</v>
      </c>
      <c r="L517" s="20"/>
    </row>
    <row r="518" spans="1:12">
      <c r="D518" t="s">
        <v>33</v>
      </c>
      <c r="E518" s="12">
        <f t="shared" ref="E518:F518" si="265">E513</f>
        <v>0.42210030843205487</v>
      </c>
      <c r="F518" s="13">
        <f t="shared" si="265"/>
        <v>0.57791922963422104</v>
      </c>
      <c r="G518" s="17">
        <f>COS((RADIANS(45+$C$10)))</f>
        <v>-0.40607883220739371</v>
      </c>
      <c r="H518" s="18">
        <f>COS((RADIANS($C$10-45)))</f>
        <v>0.91383805022174436</v>
      </c>
      <c r="J518" s="19">
        <f>((SUMPRODUCT(G518:G520,E518:E520))*(SUMPRODUCT(G518:(G520),F518:F520)))-((SUMPRODUCT(H518:H520,E518:E520))*(SUMPRODUCT(H518:H520,F518:F520)))</f>
        <v>1.1882187460709487E-2</v>
      </c>
      <c r="L518" s="20"/>
    </row>
    <row r="519" spans="1:12">
      <c r="D519" t="s">
        <v>34</v>
      </c>
      <c r="E519" s="12">
        <f t="shared" ref="E519:F519" si="266">E514</f>
        <v>-0.88113008115431679</v>
      </c>
      <c r="F519" s="13">
        <f t="shared" si="266"/>
        <v>0.24065306184877414</v>
      </c>
      <c r="G519" s="17">
        <f>(SIN((RADIANS(45+$C$10))))*(COS(RADIANS($A$10)))</f>
        <v>0.15868631210370673</v>
      </c>
      <c r="H519" s="18">
        <f>(SIN((RADIANS($C$10-45))))*(COS(RADIANS($A$10)))</f>
        <v>7.0514849201929117E-2</v>
      </c>
      <c r="J519" s="20"/>
      <c r="L519" s="20"/>
    </row>
    <row r="520" spans="1:12">
      <c r="D520" t="s">
        <v>35</v>
      </c>
      <c r="E520" s="12">
        <f t="shared" ref="E520:F520" si="267">E515</f>
        <v>0.21316920440474374</v>
      </c>
      <c r="F520" s="13">
        <f t="shared" si="267"/>
        <v>-0.77980476264370091</v>
      </c>
      <c r="G520" s="17">
        <f>(SIN((RADIANS(45+$C$10))))*(SIN(RADIANS($A$10)))</f>
        <v>0.89995479685593338</v>
      </c>
      <c r="H520" s="18">
        <f>(SIN((RADIANS($C$10-45))))*(SIN(RADIANS($A$10)))</f>
        <v>0.39990958229198481</v>
      </c>
      <c r="J520" s="20"/>
      <c r="L520" s="20"/>
    </row>
    <row r="521" spans="1:12">
      <c r="L521" s="20"/>
    </row>
    <row r="522" spans="1:12">
      <c r="E522" s="12" t="s">
        <v>29</v>
      </c>
      <c r="F522" s="13" t="s">
        <v>30</v>
      </c>
      <c r="G522" s="17" t="s">
        <v>31</v>
      </c>
      <c r="H522" s="18" t="s">
        <v>11</v>
      </c>
      <c r="I522">
        <v>10</v>
      </c>
      <c r="J522" s="19" t="s">
        <v>32</v>
      </c>
      <c r="L522" s="20"/>
    </row>
    <row r="523" spans="1:12">
      <c r="D523" t="s">
        <v>33</v>
      </c>
      <c r="E523" s="12">
        <f t="shared" ref="E523:F523" si="268">E518</f>
        <v>0.42210030843205487</v>
      </c>
      <c r="F523" s="13">
        <f t="shared" si="268"/>
        <v>0.57791922963422104</v>
      </c>
      <c r="G523" s="17">
        <f>COS((RADIANS(45+$C$11)))</f>
        <v>-0.53521878369665565</v>
      </c>
      <c r="H523" s="18">
        <f>COS((RADIANS($C$11-45)))</f>
        <v>0.84471347424927035</v>
      </c>
      <c r="J523" s="19">
        <f>((SUMPRODUCT(G523:G525,E523:E525))*(SUMPRODUCT(G523:G525,F523:F525)))-((SUMPRODUCT(H523:H525,E523:E525))*(SUMPRODUCT(H523:H525,F523:F525)))</f>
        <v>1.1056637002094666E-2</v>
      </c>
      <c r="L523" s="20"/>
    </row>
    <row r="524" spans="1:12">
      <c r="D524" t="s">
        <v>34</v>
      </c>
      <c r="E524" s="12">
        <f t="shared" ref="E524:F524" si="269">E519</f>
        <v>-0.88113008115431679</v>
      </c>
      <c r="F524" s="13">
        <f t="shared" si="269"/>
        <v>0.24065306184877414</v>
      </c>
      <c r="G524" s="17">
        <f>(SIN((RADIANS(45+$C$11))))*(COS(RADIANS($A$11)))</f>
        <v>5.1744970390849291E-17</v>
      </c>
      <c r="H524" s="18">
        <f>(SIN((RADIANS($C$11-45))))*(COS(RADIANS($A$11)))</f>
        <v>3.278612329420142E-17</v>
      </c>
      <c r="J524" s="20"/>
      <c r="L524" s="20"/>
    </row>
    <row r="525" spans="1:12">
      <c r="D525" t="s">
        <v>35</v>
      </c>
      <c r="E525" s="12">
        <f t="shared" ref="E525:F525" si="270">E520</f>
        <v>0.21316920440474374</v>
      </c>
      <c r="F525" s="13">
        <f t="shared" si="270"/>
        <v>-0.77980476264370091</v>
      </c>
      <c r="G525" s="17">
        <f>(SIN((RADIANS(45+$C$11))))*(SIN(RADIANS($A$11)))</f>
        <v>0.84471347424927024</v>
      </c>
      <c r="H525" s="18">
        <f>(SIN((RADIANS($C$11-45))))*(SIN(RADIANS($A$11)))</f>
        <v>0.53521878369665554</v>
      </c>
      <c r="J525" s="20"/>
      <c r="L525" s="20"/>
    </row>
    <row r="526" spans="1:12">
      <c r="J526" s="20"/>
      <c r="L526" s="20"/>
    </row>
    <row r="527" spans="1:12">
      <c r="E527" s="12" t="s">
        <v>29</v>
      </c>
      <c r="F527" s="13" t="s">
        <v>30</v>
      </c>
      <c r="G527" s="17" t="s">
        <v>31</v>
      </c>
      <c r="H527" s="18" t="s">
        <v>11</v>
      </c>
      <c r="I527">
        <v>11</v>
      </c>
      <c r="J527" s="19" t="s">
        <v>32</v>
      </c>
      <c r="L527" s="20"/>
    </row>
    <row r="528" spans="1:12">
      <c r="D528" t="s">
        <v>33</v>
      </c>
      <c r="E528" s="12">
        <f t="shared" ref="E528:F528" si="271">E523</f>
        <v>0.42210030843205487</v>
      </c>
      <c r="F528" s="13">
        <f t="shared" si="271"/>
        <v>0.57791922963422104</v>
      </c>
      <c r="G528" s="17">
        <f>COS((RADIANS(45+$C$12)))</f>
        <v>-0.6137169411897504</v>
      </c>
      <c r="H528" s="18">
        <f>COS((RADIANS($C$12-45)))</f>
        <v>0.78952613389089055</v>
      </c>
      <c r="J528" s="19">
        <f>((SUMPRODUCT(G528:G530,E528:E530))*(SUMPRODUCT(G528:(G530),F528:F530)))-((SUMPRODUCT(H528:H530,E528:E530))*(SUMPRODUCT(H528:H530,F528:F530)))</f>
        <v>-4.7190955193352688E-3</v>
      </c>
      <c r="L528" s="20"/>
    </row>
    <row r="529" spans="4:12">
      <c r="D529" t="s">
        <v>34</v>
      </c>
      <c r="E529" s="12">
        <f t="shared" ref="E529:F529" si="272">E524</f>
        <v>-0.88113008115431679</v>
      </c>
      <c r="F529" s="13">
        <f t="shared" si="272"/>
        <v>0.24065306184877414</v>
      </c>
      <c r="G529" s="17">
        <f>(SIN((RADIANS(45+$C$12))))*(COS(RADIANS($A$12)))</f>
        <v>-0.13709977437056997</v>
      </c>
      <c r="H529" s="18">
        <f>(SIN((RADIANS($C$12-45))))*(COS(RADIANS($A$12)))</f>
        <v>-0.10657082844092282</v>
      </c>
      <c r="J529" s="20"/>
      <c r="L529" s="20"/>
    </row>
    <row r="530" spans="4:12">
      <c r="D530" t="s">
        <v>35</v>
      </c>
      <c r="E530" s="12">
        <f t="shared" ref="E530:F530" si="273">E525</f>
        <v>0.21316920440474374</v>
      </c>
      <c r="F530" s="13">
        <f t="shared" si="273"/>
        <v>-0.77980476264370091</v>
      </c>
      <c r="G530" s="17">
        <f>(SIN((RADIANS(45+$C$12))))*(SIN(RADIANS($A$12)))</f>
        <v>0.77753145786150357</v>
      </c>
      <c r="H530" s="18">
        <f>(SIN((RADIANS($C$12-45))))*(SIN(RADIANS($A$12)))</f>
        <v>0.60439320183860357</v>
      </c>
      <c r="J530" s="20"/>
      <c r="L530" s="20"/>
    </row>
    <row r="531" spans="4:12">
      <c r="L531" s="20"/>
    </row>
    <row r="532" spans="4:12">
      <c r="E532" s="12" t="s">
        <v>29</v>
      </c>
      <c r="F532" s="13" t="s">
        <v>30</v>
      </c>
      <c r="G532" s="17" t="s">
        <v>31</v>
      </c>
      <c r="H532" s="18" t="s">
        <v>11</v>
      </c>
      <c r="I532">
        <v>12</v>
      </c>
      <c r="J532" s="19" t="s">
        <v>32</v>
      </c>
      <c r="L532" s="20"/>
    </row>
    <row r="533" spans="4:12">
      <c r="D533" t="s">
        <v>33</v>
      </c>
      <c r="E533" s="12">
        <f t="shared" ref="E533:F533" si="274">E528</f>
        <v>0.42210030843205487</v>
      </c>
      <c r="F533" s="13">
        <f t="shared" si="274"/>
        <v>0.57791922963422104</v>
      </c>
      <c r="G533" s="17">
        <f>COS((RADIANS(45+$C$13)))</f>
        <v>-0.67505923099629039</v>
      </c>
      <c r="H533" s="18">
        <f>COS((RADIANS($C$13-45)))</f>
        <v>0.73776353572584286</v>
      </c>
      <c r="J533" s="19">
        <f>((SUMPRODUCT(G533:G535,E533:E535))*(SUMPRODUCT(G533:(G535),F533:F535)))-((SUMPRODUCT(H533:H535,E533:E535))*(SUMPRODUCT(H533:H535,F533:F535)))</f>
        <v>-3.930409444550434E-3</v>
      </c>
      <c r="L533" s="20"/>
    </row>
    <row r="534" spans="4:12">
      <c r="D534" t="s">
        <v>34</v>
      </c>
      <c r="E534" s="12">
        <f t="shared" ref="E534:F534" si="275">E529</f>
        <v>-0.88113008115431679</v>
      </c>
      <c r="F534" s="13">
        <f t="shared" si="275"/>
        <v>0.24065306184877414</v>
      </c>
      <c r="G534" s="17">
        <f>(SIN((RADIANS(45+$C$13))))*(COS(RADIANS($A$13)))</f>
        <v>-0.25232999022940494</v>
      </c>
      <c r="H534" s="18">
        <f>(SIN((RADIANS($C$13-45))))*(COS(RADIANS($A$13)))</f>
        <v>-0.23088385493866695</v>
      </c>
      <c r="J534" s="20"/>
      <c r="L534" s="20"/>
    </row>
    <row r="535" spans="4:12">
      <c r="D535" t="s">
        <v>35</v>
      </c>
      <c r="E535" s="12">
        <f t="shared" ref="E535:F535" si="276">E530</f>
        <v>0.21316920440474374</v>
      </c>
      <c r="F535" s="13">
        <f t="shared" si="276"/>
        <v>-0.77980476264370091</v>
      </c>
      <c r="G535" s="17">
        <f>(SIN((RADIANS(45+$C$13))))*(SIN(RADIANS($A$13)))</f>
        <v>0.69327095040649556</v>
      </c>
      <c r="H535" s="18">
        <f>(SIN((RADIANS($C$13-45))))*(SIN(RADIANS($A$13)))</f>
        <v>0.63434817796062404</v>
      </c>
      <c r="J535" s="20"/>
      <c r="L535" s="20"/>
    </row>
    <row r="536" spans="4:12">
      <c r="L536" s="20"/>
    </row>
    <row r="537" spans="4:12">
      <c r="E537" s="12" t="s">
        <v>29</v>
      </c>
      <c r="F537" s="13" t="s">
        <v>30</v>
      </c>
      <c r="G537" s="17" t="s">
        <v>31</v>
      </c>
      <c r="H537" s="18" t="s">
        <v>11</v>
      </c>
      <c r="I537">
        <v>13</v>
      </c>
      <c r="J537" s="19" t="s">
        <v>32</v>
      </c>
      <c r="L537" s="20"/>
    </row>
    <row r="538" spans="4:12">
      <c r="D538" t="s">
        <v>33</v>
      </c>
      <c r="E538" s="12">
        <f t="shared" ref="E538:F538" si="277">E533</f>
        <v>0.42210030843205487</v>
      </c>
      <c r="F538" s="13">
        <f t="shared" si="277"/>
        <v>0.57791922963422104</v>
      </c>
      <c r="G538" s="17">
        <f>COS((RADIANS(45+$C$14)))</f>
        <v>-0.71396877306751372</v>
      </c>
      <c r="H538" s="18">
        <f>COS((RADIANS($C$14-45)))</f>
        <v>0.70017754254508147</v>
      </c>
      <c r="J538" s="19">
        <f>((SUMPRODUCT(G538:G540,E538:E540))*(SUMPRODUCT(G538:G540,F538:F540)))-((SUMPRODUCT(H538:H540,E538:E540))*(SUMPRODUCT(H538:H540,F538:F540)))</f>
        <v>-1.098992379760981E-2</v>
      </c>
      <c r="L538" s="20"/>
    </row>
    <row r="539" spans="4:12">
      <c r="D539" t="s">
        <v>34</v>
      </c>
      <c r="E539" s="12">
        <f t="shared" ref="E539:F539" si="278">E534</f>
        <v>-0.88113008115431679</v>
      </c>
      <c r="F539" s="13">
        <f t="shared" si="278"/>
        <v>0.24065306184877414</v>
      </c>
      <c r="G539" s="17">
        <f>(SIN((RADIANS(45+$C$14))))*(COS(RADIANS($A$14)))</f>
        <v>-0.35008877127254046</v>
      </c>
      <c r="H539" s="18">
        <f>(SIN((RADIANS($C$14-45))))*(COS(RADIANS($A$14)))</f>
        <v>-0.35698438653375664</v>
      </c>
      <c r="J539" s="20"/>
      <c r="L539" s="20"/>
    </row>
    <row r="540" spans="4:12">
      <c r="D540" t="s">
        <v>35</v>
      </c>
      <c r="E540" s="12">
        <f t="shared" ref="E540:F540" si="279">E535</f>
        <v>0.21316920440474374</v>
      </c>
      <c r="F540" s="13">
        <f t="shared" si="279"/>
        <v>-0.77980476264370091</v>
      </c>
      <c r="G540" s="17">
        <f>(SIN((RADIANS(45+$C$14))))*(SIN(RADIANS($A$14)))</f>
        <v>0.60637153900340002</v>
      </c>
      <c r="H540" s="18">
        <f>(SIN((RADIANS($C$14-45))))*(SIN(RADIANS($A$14)))</f>
        <v>0.61831509498527371</v>
      </c>
      <c r="J540" s="20"/>
      <c r="L540" s="20"/>
    </row>
    <row r="541" spans="4:12">
      <c r="J541" s="20"/>
      <c r="L541" s="20"/>
    </row>
    <row r="542" spans="4:12">
      <c r="E542" s="12" t="s">
        <v>29</v>
      </c>
      <c r="F542" s="13" t="s">
        <v>30</v>
      </c>
      <c r="G542" s="17" t="s">
        <v>31</v>
      </c>
      <c r="H542" s="18" t="s">
        <v>11</v>
      </c>
      <c r="I542">
        <v>14</v>
      </c>
      <c r="J542" s="19" t="s">
        <v>32</v>
      </c>
      <c r="L542" s="20"/>
    </row>
    <row r="543" spans="4:12">
      <c r="D543" t="s">
        <v>33</v>
      </c>
      <c r="E543" s="12">
        <f t="shared" ref="E543:F543" si="280">E538</f>
        <v>0.42210030843205487</v>
      </c>
      <c r="F543" s="13">
        <f t="shared" si="280"/>
        <v>0.57791922963422104</v>
      </c>
      <c r="G543" s="17">
        <f>COS((RADIANS(45+$C$15)))</f>
        <v>-0.74731990417935112</v>
      </c>
      <c r="H543" s="18">
        <f>COS((RADIANS($C$15-45)))</f>
        <v>0.66446441651706645</v>
      </c>
      <c r="J543" s="19">
        <f>((SUMPRODUCT(G543:G545,E543:E545))*(SUMPRODUCT(G543:G545,F543:F545)))-((SUMPRODUCT(H543:H545,E543:E545))*(SUMPRODUCT(H543:H545,F543:F545)))</f>
        <v>-1.0811362303865979E-2</v>
      </c>
      <c r="L543" s="20"/>
    </row>
    <row r="544" spans="4:12">
      <c r="D544" t="s">
        <v>34</v>
      </c>
      <c r="E544" s="12">
        <f t="shared" ref="E544:F544" si="281">E539</f>
        <v>-0.88113008115431679</v>
      </c>
      <c r="F544" s="13">
        <f t="shared" si="281"/>
        <v>0.24065306184877414</v>
      </c>
      <c r="G544" s="17">
        <f>(SIN((RADIANS(45+$C$15))))*(COS(RADIANS($A$15)))</f>
        <v>-0.42710949401476617</v>
      </c>
      <c r="H544" s="18">
        <f>(SIN((RADIANS($C$15-45))))*(COS(RADIANS($A$15)))</f>
        <v>-0.48036797487861865</v>
      </c>
      <c r="J544" s="20"/>
      <c r="L544" s="20"/>
    </row>
    <row r="545" spans="1:19">
      <c r="D545" t="s">
        <v>35</v>
      </c>
      <c r="E545" s="12">
        <f t="shared" ref="E545:F545" si="282">E540</f>
        <v>0.21316920440474374</v>
      </c>
      <c r="F545" s="13">
        <f t="shared" si="282"/>
        <v>-0.77980476264370091</v>
      </c>
      <c r="G545" s="17">
        <f>(SIN((RADIANS(45+$C$15))))*(SIN(RADIANS($A$15)))</f>
        <v>0.50900927392319273</v>
      </c>
      <c r="H545" s="18">
        <f>(SIN((RADIANS($C$15-45))))*(SIN(RADIANS($A$15)))</f>
        <v>0.57248025982879891</v>
      </c>
      <c r="J545" s="20"/>
      <c r="L545" s="20"/>
    </row>
    <row r="546" spans="1:19">
      <c r="A546" s="3" t="s">
        <v>28</v>
      </c>
      <c r="J546" s="20"/>
      <c r="L546" s="20"/>
    </row>
    <row r="547" spans="1:19">
      <c r="A547" s="3">
        <f>DEGREES(ACOS(((C565*C568+C566*C569+C567*C570)/(((SQRT((C565^2)+(C566^2)+(C567^2)))*(SQRT((C568^2)+(C569^2)+(C570^2))))))))</f>
        <v>98.145295757157001</v>
      </c>
      <c r="E547" s="12" t="s">
        <v>29</v>
      </c>
      <c r="F547" s="13" t="s">
        <v>30</v>
      </c>
      <c r="G547" s="17" t="s">
        <v>31</v>
      </c>
      <c r="H547" s="18" t="s">
        <v>11</v>
      </c>
      <c r="I547">
        <v>15</v>
      </c>
      <c r="J547" s="19" t="s">
        <v>32</v>
      </c>
      <c r="L547" s="20"/>
    </row>
    <row r="548" spans="1:19">
      <c r="D548" t="s">
        <v>33</v>
      </c>
      <c r="E548" s="12">
        <f t="shared" ref="E548:F548" si="283">E543</f>
        <v>0.42210030843205487</v>
      </c>
      <c r="F548" s="13">
        <f t="shared" si="283"/>
        <v>0.57791922963422104</v>
      </c>
      <c r="G548" s="17">
        <f>COS((RADIANS(45+$C$16)))</f>
        <v>-0.78215977570361728</v>
      </c>
      <c r="H548" s="18">
        <f>COS((RADIANS($C$16-45)))</f>
        <v>0.62307791268128498</v>
      </c>
      <c r="J548" s="19">
        <f>((SUMPRODUCT(G548:G550,E548:E550))*(SUMPRODUCT(G548:(G550),F548:F550)))-((SUMPRODUCT(H548:H550,E548:E550))*(SUMPRODUCT(H548:H550,F548:F550)))</f>
        <v>3.6535317200155071E-3</v>
      </c>
    </row>
    <row r="549" spans="1:19">
      <c r="D549" t="s">
        <v>34</v>
      </c>
      <c r="E549" s="12">
        <f t="shared" ref="E549:F549" si="284">E544</f>
        <v>-0.88113008115431679</v>
      </c>
      <c r="F549" s="13">
        <f t="shared" si="284"/>
        <v>0.24065306184877414</v>
      </c>
      <c r="G549" s="17">
        <f>(SIN((RADIANS(45+$C$16))))*(COS(RADIANS($A$16)))</f>
        <v>-0.47730537263967016</v>
      </c>
      <c r="H549" s="18">
        <f>(SIN((RADIANS($C$16-45))))*(COS(RADIANS($A$16)))</f>
        <v>-0.5991691498089422</v>
      </c>
      <c r="J549" s="20"/>
      <c r="L549" s="20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20"/>
    </row>
    <row r="550" spans="1:19">
      <c r="D550" t="s">
        <v>35</v>
      </c>
      <c r="E550" s="12">
        <f t="shared" ref="E550:F550" si="285">E545</f>
        <v>0.21316920440474374</v>
      </c>
      <c r="F550" s="13">
        <f t="shared" si="285"/>
        <v>-0.77980476264370091</v>
      </c>
      <c r="G550" s="17">
        <f>(SIN((RADIANS(45+$C$16))))*(SIN(RADIANS($A$16)))</f>
        <v>0.4005067621408816</v>
      </c>
      <c r="H550" s="18">
        <f>(SIN((RADIANS($C$16-45))))*(SIN(RADIANS($A$16)))</f>
        <v>0.502762612617488</v>
      </c>
      <c r="J550" s="20"/>
      <c r="L550" s="20"/>
      <c r="M550" s="21">
        <f>(G478^2)*F478+G478*G479*F479+G478*G480*F480-((H478^2)*F478+H478*H479*F479+H478*H480*F480)</f>
        <v>-0.56404725593660199</v>
      </c>
      <c r="N550" s="22">
        <f>G478*G479*F478+(G479^2)*F479+G479*G480*F480-(H478*H479*F478+(H479^2)*F479+H479*H480*F480)</f>
        <v>-0.27157913253523541</v>
      </c>
      <c r="O550" s="22">
        <f>G478*G480*F478+G479*G480*F479+(G480^2)*F480-(H478*H480*F478+H479*H480*F479+(H480^2)*F480)</f>
        <v>0</v>
      </c>
      <c r="P550" s="22">
        <f>(G478^2)*E478+G478*G479*E479+G478*G480*E480-((H478^2)*E478+H478*H479*E479+H478*H480*E480)</f>
        <v>0.37736669636119152</v>
      </c>
      <c r="Q550" s="22">
        <f>G478*G479*E478+(G479^2)*E479+G479*G480*E480-(H478*H479*E478+(H479^2)*E479+H479*H480*E480)</f>
        <v>-0.90119546535193407</v>
      </c>
      <c r="R550" s="50">
        <f>G478*G480*E478+G479*G480*E479+(G480^2)*E480-(H478*H480*E478+H479*H480*E479+(H480^2)*E480)</f>
        <v>0</v>
      </c>
      <c r="S550" s="20">
        <f>J478</f>
        <v>1.2120223894970319E-3</v>
      </c>
    </row>
    <row r="551" spans="1:19">
      <c r="A551" s="9" t="s">
        <v>47</v>
      </c>
      <c r="B551" s="9" t="s">
        <v>46</v>
      </c>
      <c r="C551" s="9" t="s">
        <v>48</v>
      </c>
      <c r="L551" s="20"/>
      <c r="M551" s="21">
        <f>(G483^2)*F483+G483*G484*F484+G483*G485*F485-((H483^2)*F483+H483*H484*F484+H483*H485*F485)</f>
        <v>-0.52025251466029943</v>
      </c>
      <c r="N551" s="22">
        <f>G483*G484*F483+(G484^2)*F484+G484*G485*F485-(H483*H484*F483+(H484^2)*F484+H484*H485*F485)</f>
        <v>-0.26725790976741381</v>
      </c>
      <c r="O551" s="22">
        <f>G483*G485*F483+G484*G485*F484+(G485^2)*F485-(H483*H485*F483+H484*H485*F484+(H485^2)*F485)</f>
        <v>-4.712478029974343E-2</v>
      </c>
      <c r="P551" s="22">
        <f>(G483^2)*E483+G483*G484*E484+G483*G485*E485-((H483^2)*E483+H483*H484*E484+H483*H485*E485)</f>
        <v>0.17111981743412349</v>
      </c>
      <c r="Q551" s="22">
        <f>G483*G484*E483+(G484^2)*E484+G484*G485*E485-(H483*H484*E483+(H484^2)*E484+H484*H485*E485)</f>
        <v>-0.90205084732061314</v>
      </c>
      <c r="R551" s="50">
        <f>G483*G485*E483+G484*G485*E484+(G485^2)*E485-(H483*H485*E483+H484*H485*E484+(H485^2)*E485)</f>
        <v>-0.15905590235355621</v>
      </c>
      <c r="S551" s="20">
        <f>J483</f>
        <v>5.8446848975851201E-3</v>
      </c>
    </row>
    <row r="552" spans="1:19">
      <c r="A552" s="9">
        <f>C565+C568</f>
        <v>0.99524972892087815</v>
      </c>
      <c r="B552" s="9">
        <f>C566*C570-C567*C569</f>
        <v>0.63501346544536386</v>
      </c>
      <c r="C552" s="9">
        <f>A553*B554-A554*B553</f>
        <v>-0.13334108404988504</v>
      </c>
      <c r="E552" s="12" t="s">
        <v>29</v>
      </c>
      <c r="F552" s="13" t="s">
        <v>30</v>
      </c>
      <c r="G552" s="17" t="s">
        <v>31</v>
      </c>
      <c r="H552" s="18" t="s">
        <v>11</v>
      </c>
      <c r="I552">
        <v>16</v>
      </c>
      <c r="J552" s="19" t="s">
        <v>32</v>
      </c>
      <c r="L552" s="20"/>
      <c r="M552" s="21">
        <f>(G488^2)*F488+G488*G489*F489+G488*G490*F490-((H488^2)*F488+H488*H489*F489+H488*H490*F490)</f>
        <v>-0.50105069230364963</v>
      </c>
      <c r="N552" s="22">
        <f>G488*G489*F488+(G489^2)*F489+G489*G490*F490-(H488*H489*F488+(H489^2)*F489+H489*H490*F490)</f>
        <v>-0.27329500048599342</v>
      </c>
      <c r="O552" s="22">
        <f>G488*G490*F488+G489*G490*F489+(G490^2)*F490-(H488*H490*F488+H489*H490*F489+(H490^2)*F490)</f>
        <v>-9.9471245350668897E-2</v>
      </c>
      <c r="P552" s="22">
        <f>(G488^2)*E488+G488*G489*E489+G488*G490*E490-((H488^2)*E488+H488*H489*E489+H488*H490*E490)</f>
        <v>-4.6603178240521043E-2</v>
      </c>
      <c r="Q552" s="22">
        <f>G488*G489*E488+(G489^2)*E489+G489*G490*E490-(H488*H489*E488+(H489^2)*E489+H489*H490*E490)</f>
        <v>-0.81170492142659012</v>
      </c>
      <c r="R552" s="50">
        <f>G488*G490*E488+G489*G490*E489+(G490^2)*E490-(H488*H490*E488+H489*H490*E489+(H490^2)*E490)</f>
        <v>-0.2954364304066654</v>
      </c>
      <c r="S552" s="20">
        <f>J488</f>
        <v>8.1105879632761557E-3</v>
      </c>
    </row>
    <row r="553" spans="1:19">
      <c r="A553" s="9">
        <f>C566+C569</f>
        <v>-0.63767130496797897</v>
      </c>
      <c r="B553" s="9">
        <f>C567*C568-C565*C570</f>
        <v>0.45208215264687812</v>
      </c>
      <c r="C553" s="9">
        <f>A554*B552-A552*B554</f>
        <v>-0.96456491825161728</v>
      </c>
      <c r="D553" t="s">
        <v>33</v>
      </c>
      <c r="E553" s="12">
        <f t="shared" ref="E553:F553" si="286">E548</f>
        <v>0.42210030843205487</v>
      </c>
      <c r="F553" s="13">
        <f t="shared" si="286"/>
        <v>0.57791922963422104</v>
      </c>
      <c r="G553" s="17">
        <f>COS((RADIANS(45+$C$17)))</f>
        <v>-0.81471053200902233</v>
      </c>
      <c r="H553" s="18">
        <f>COS((RADIANS($C$17-45)))</f>
        <v>0.57986787204808643</v>
      </c>
      <c r="J553" s="19">
        <f>((SUMPRODUCT(G553:G555,E553:E555))*(SUMPRODUCT(G553:G555,F553:F555)))-((SUMPRODUCT(H553:H555,E553:E555))*(SUMPRODUCT(H553:H555,F553:F555)))</f>
        <v>1.4046855588151719E-2</v>
      </c>
      <c r="L553" s="20"/>
      <c r="M553" s="21">
        <f>(G493^2)*F493+G493*G494*F494+G493*G495*F495-((H493^2)*F493+H493*H494*F494+H493*H495*F495)</f>
        <v>-0.50598604788986279</v>
      </c>
      <c r="N553" s="22">
        <f>G493*G494*F493+(G494^2)*F494+G494*G495*F495-(H493*H494*F493+(H494^2)*F494+H494*H495*F495)</f>
        <v>-0.28841069078383702</v>
      </c>
      <c r="O553" s="22">
        <f>G493*G495*F493+G494*G495*F494+(G495^2)*F495-(H493*H495*F493+H494*H495*F494+(H495^2)*F495)</f>
        <v>-0.16651398996121419</v>
      </c>
      <c r="P553" s="22">
        <f>(G493^2)*E493+G493*G494*E494+G493*G495*E495-((H493^2)*E493+H493*H494*E494+H493*H495*E495)</f>
        <v>-0.22586987956601273</v>
      </c>
      <c r="Q553" s="22">
        <f>G493*G494*E493+(G494^2)*E494+G494*G495*E495-(H493*H494*E493+(H494^2)*E494+H494*H495*E495)</f>
        <v>-0.64699634848130583</v>
      </c>
      <c r="R553" s="50">
        <f>G493*G495*E493+G494*G495*E494+(G495^2)*E495-(H493*H495*E493+H494*H495*E494+(H495^2)*E495)</f>
        <v>-0.37354351596038676</v>
      </c>
      <c r="S553" s="20">
        <f>J493</f>
        <v>5.0548137372158353E-3</v>
      </c>
    </row>
    <row r="554" spans="1:19">
      <c r="A554" s="9">
        <f>C567+C570</f>
        <v>-0.56426216030854215</v>
      </c>
      <c r="B554" s="9">
        <f>C565*C569-C566*C568</f>
        <v>0.60914444967670933</v>
      </c>
      <c r="C554" s="9">
        <f>A552*B553-A553*B552</f>
        <v>0.85486450505455625</v>
      </c>
      <c r="D554" t="s">
        <v>34</v>
      </c>
      <c r="E554" s="12">
        <f t="shared" ref="E554:F554" si="287">E549</f>
        <v>-0.88113008115431679</v>
      </c>
      <c r="F554" s="13">
        <f t="shared" si="287"/>
        <v>0.24065306184877414</v>
      </c>
      <c r="G554" s="17">
        <f>(SIN((RADIANS(45+$C$17))))*(COS(RADIANS($A$17)))</f>
        <v>-0.50218030803206715</v>
      </c>
      <c r="H554" s="18">
        <f>(SIN((RADIANS($C$17-45))))*(COS(RADIANS($A$17)))</f>
        <v>-0.7055600174505483</v>
      </c>
      <c r="J554" s="20"/>
      <c r="L554" s="20"/>
      <c r="M554" s="21">
        <f>(G498^2)*F498+G498*G499*F499+G498*G500*F500-((H498^2)*F498+H498*H499*F499+H498*H500*F500)</f>
        <v>-0.52321298793963722</v>
      </c>
      <c r="N554" s="22">
        <f>G498*G499*F498+(G499^2)*F499+G499*G500*F500-(H498*H499*F498+(H499^2)*F499+H499*H500*F500)</f>
        <v>-0.30705205996241802</v>
      </c>
      <c r="O554" s="22">
        <f>G498*G500*F498+G499*G500*F499+(G500^2)*F500-(H498*H500*F498+H499*H500*F499+(H500^2)*F500)</f>
        <v>-0.2576472702666891</v>
      </c>
      <c r="P554" s="22">
        <f>(G498^2)*E498+G498*G499*E499+G498*G500*E500-((H498^2)*E498+H498*H499*E499+H498*H500*E500)</f>
        <v>-0.33568902158793146</v>
      </c>
      <c r="Q554" s="22">
        <f>G498*G499*E498+(G499^2)*E499+G499*G500*E500-(H498*H499*E498+(H499^2)*E499+H499*H500*E500)</f>
        <v>-0.45634969714930967</v>
      </c>
      <c r="R554" s="50">
        <f>G498*G500*E498+G499*G500*E499+(G500^2)*E500-(H498*H500*E498+H499*H500*E499+(H500^2)*E500)</f>
        <v>-0.38292286256584912</v>
      </c>
      <c r="S554" s="20">
        <f>J498</f>
        <v>-5.2180206914963778E-3</v>
      </c>
    </row>
    <row r="555" spans="1:19">
      <c r="D555" t="s">
        <v>35</v>
      </c>
      <c r="E555" s="12">
        <f t="shared" ref="E555:F555" si="288">E550</f>
        <v>0.21316920440474374</v>
      </c>
      <c r="F555" s="13">
        <f t="shared" si="288"/>
        <v>-0.77980476264370091</v>
      </c>
      <c r="G555" s="17">
        <f>(SIN((RADIANS(45+$C$17))))*(SIN(RADIANS($A$17)))</f>
        <v>0.2899339360240431</v>
      </c>
      <c r="H555" s="18">
        <f>(SIN((RADIANS($C$17-45))))*(SIN(RADIANS($A$17)))</f>
        <v>0.40735526600451105</v>
      </c>
      <c r="J555" s="20"/>
      <c r="L555" s="20"/>
      <c r="M555" s="21">
        <f>(G503^2)*F503+G503*G504*F504+G503*G505*F505-((H503^2)*F503+H503*H504*F504+H503*H505*F505)</f>
        <v>-0.51861625208325812</v>
      </c>
      <c r="N555" s="22">
        <f>G503*G504*F503+(G504^2)*F504+G504*G505*F505-(H503*H504*F503+(H504^2)*F504+H504*H505*F505)</f>
        <v>-0.3283821440168867</v>
      </c>
      <c r="O555" s="22">
        <f>G503*G505*F503+G504*G505*F504+(G505^2)*F505-(H503*H505*F503+H504*H505*F504+(H505^2)*F505)</f>
        <v>-0.39135059987591403</v>
      </c>
      <c r="P555" s="22">
        <f>(G503^2)*E503+G503*G504*E504+G503*G505*E505-((H503^2)*E503+H503*H504*E504+H503*H505*E505)</f>
        <v>-0.368903912626384</v>
      </c>
      <c r="Q555" s="22">
        <f>G503*G504*E503+(G504^2)*E504+G504*G505*E505-(H503*H504*E503+(H504^2)*E504+H504*H505*E505)</f>
        <v>-0.29071771174873379</v>
      </c>
      <c r="R555" s="50">
        <f>G503*G505*E503+G504*G505*E504+(G505^2)*E505-(H503*H505*E503+H504*H505*E504+(H505^2)*E505)</f>
        <v>-0.34646387740732137</v>
      </c>
      <c r="S555" s="20">
        <f>J503</f>
        <v>-1.2984590773859439E-2</v>
      </c>
    </row>
    <row r="556" spans="1:19">
      <c r="A556" s="10"/>
      <c r="B556" s="10" t="s">
        <v>25</v>
      </c>
      <c r="C556" s="10" t="s">
        <v>49</v>
      </c>
      <c r="J556" s="20"/>
      <c r="L556" s="20"/>
      <c r="M556" s="21">
        <f>(G508^2)*F508+G508*G509*F509+G508*G510*F510-((H508^2)*F508+H508*H509*F509+H508*H510*F510)</f>
        <v>-0.42034085134645893</v>
      </c>
      <c r="N556" s="22">
        <f>G508*G509*F508+(G509^2)*F509+G509*G510*F510-(H508*H509*F508+(H509^2)*F509+H509*H510*F510)</f>
        <v>-0.34107692335895962</v>
      </c>
      <c r="O556" s="22">
        <f>G508*G510*F508+G509*G510*F509+(G510^2)*F510-(H508*H510*F508+H509*H510*F509+(H510^2)*F510)</f>
        <v>-0.59076256054699394</v>
      </c>
      <c r="P556" s="22">
        <f>(G508^2)*E508+G508*G509*E509+G508*G510*E510-((H508^2)*E508+H508*H509*E509+H508*H510*E510)</f>
        <v>-0.34446139729884945</v>
      </c>
      <c r="Q556" s="22">
        <f>G508*G509*E508+(G509^2)*E509+G509*G510*E510-(H508*H509*E508+(H509^2)*E509+H509*H510*E510)</f>
        <v>-0.17679651186183631</v>
      </c>
      <c r="R556" s="50">
        <f>G508*G510*E508+G509*G510*E509+(G510^2)*E510-(H508*H510*E508+H509*H510*E509+(H510^2)*E510)</f>
        <v>-0.30622054114565411</v>
      </c>
      <c r="S556" s="20">
        <f>J508</f>
        <v>-2.8252508647000352E-3</v>
      </c>
    </row>
    <row r="557" spans="1:19">
      <c r="A557" s="10" t="s">
        <v>47</v>
      </c>
      <c r="B557" s="10">
        <f>DEGREES(ACOS(A554/(SQRT((A552^2)+(A553^2)+(A554^2)))))</f>
        <v>115.51865563419808</v>
      </c>
      <c r="C557" s="10">
        <f>DEGREES(ATAN(A553/A552))</f>
        <v>-32.64829101888423</v>
      </c>
      <c r="E557" s="12" t="s">
        <v>29</v>
      </c>
      <c r="F557" s="13" t="s">
        <v>30</v>
      </c>
      <c r="G557" s="17" t="s">
        <v>31</v>
      </c>
      <c r="H557" s="18" t="s">
        <v>11</v>
      </c>
      <c r="I557">
        <v>17</v>
      </c>
      <c r="J557" s="19" t="s">
        <v>32</v>
      </c>
      <c r="L557" s="24" t="s">
        <v>37</v>
      </c>
      <c r="M557" s="21">
        <f>(G513^2)*F513+G513*G514*F514+G513*G515*F515-((H513^2)*F513+H513*H514*F514+H513*H515*F515)</f>
        <v>-0.191328528314752</v>
      </c>
      <c r="N557" s="22">
        <f>G513*G514*F513+(G514^2)*F514+G514*G515*F515-(H513*H514*F513+(H514^2)*F514+H514*H515*F515)</f>
        <v>-0.29031313909703321</v>
      </c>
      <c r="O557" s="22">
        <f>G513*G515*F513+G514*G515*F514+(G515^2)*F515-(H513*H515*F513+H514*H515*F514+(H515^2)*F515)</f>
        <v>-0.79762879424008748</v>
      </c>
      <c r="P557" s="22">
        <f>(G513^2)*E513+G513*G514*E514+G513*G515*E515-((H513^2)*E513+H513*H514*E514+H513*H515*E515)</f>
        <v>-0.32060847797046038</v>
      </c>
      <c r="Q557" s="22">
        <f>G513*G514*E513+(G514^2)*E514+G514*G515*E515-(H513*H514*E513+(H514^2)*E514+H514*H515*E515)</f>
        <v>-0.10006069198088163</v>
      </c>
      <c r="R557" s="50">
        <f>G513*G515*E513+G514*G515*E514+(G515^2)*E515-(H513*H515*E513+H514*H515*E514+(H515^2)*E515)</f>
        <v>-0.27491449179247646</v>
      </c>
      <c r="S557" s="20">
        <f>J513</f>
        <v>5.0139135207508678E-3</v>
      </c>
    </row>
    <row r="558" spans="1:19">
      <c r="A558" s="10" t="s">
        <v>46</v>
      </c>
      <c r="B558" s="10">
        <f>DEGREES(ACOS(B554/(SQRT((B552^2)+(B553^2)+(B554^2)))))</f>
        <v>51.993964638582611</v>
      </c>
      <c r="C558" s="10">
        <f>DEGREES(ATAN(B553/B552))</f>
        <v>35.44802583459613</v>
      </c>
      <c r="D558" t="s">
        <v>33</v>
      </c>
      <c r="E558" s="12">
        <f t="shared" ref="E558:F558" si="289">E553</f>
        <v>0.42210030843205487</v>
      </c>
      <c r="F558" s="13">
        <f t="shared" si="289"/>
        <v>0.57791922963422104</v>
      </c>
      <c r="G558" s="17">
        <f>COS((RADIANS(45+$C$18)))</f>
        <v>-0.84487690812035343</v>
      </c>
      <c r="H558" s="18">
        <f>COS((RADIANS($C$18-45)))</f>
        <v>0.5349607556867999</v>
      </c>
      <c r="J558" s="19">
        <f>((SUMPRODUCT(G558:G560,E558:E560))*(SUMPRODUCT(G558:(G560),F558:F560)))-((SUMPRODUCT(H558:H560,E558:E560))*(SUMPRODUCT(H558:H560,F558:F560)))</f>
        <v>1.1600155810920249E-2</v>
      </c>
      <c r="L558" s="20"/>
      <c r="M558" s="21">
        <f>(G518^2)*F518+G518*G519*F519+G518*G520*F520-((H518^2)*F518+H518*H519*F519+H518*H520*F520)</f>
        <v>0.15162693945571976</v>
      </c>
      <c r="N558" s="22">
        <f>G518*G519*F518+(G519^2)*F519+G519*G520*F520-(H518*H519*F518+(H519^2)*F519+H519*H520*F520)</f>
        <v>-0.15899205227584123</v>
      </c>
      <c r="O558" s="22">
        <f>G518*G520*F518+G519*G520*F519+(G520^2)*F520-(H518*H520*F518+H519*H520*F519+(H520^2)*F520)</f>
        <v>-0.90168873553568651</v>
      </c>
      <c r="P558" s="22">
        <f>(G518^2)*E518+G518*G519*E519+G518*G520*E520-((H518^2)*E518+H518*H519*E519+H518*H520*E520)</f>
        <v>-0.3251395375132185</v>
      </c>
      <c r="Q558" s="22">
        <f>G518*G519*E518+(G519^2)*E519+G519*G520*E520-(H518*H519*E518+(H519^2)*E519+H519*H520*E520)</f>
        <v>-4.7774807703671845E-2</v>
      </c>
      <c r="R558" s="50">
        <f>G518*G520*E518+G519*G520*E519+(G520^2)*E520-(H518*H520*E518+H519*H520*E519+(H520^2)*E520)</f>
        <v>-0.27094439836556611</v>
      </c>
      <c r="S558" s="20">
        <f>J518</f>
        <v>1.1882187460709487E-2</v>
      </c>
    </row>
    <row r="559" spans="1:19">
      <c r="A559" s="10" t="s">
        <v>48</v>
      </c>
      <c r="B559" s="10">
        <f>DEGREES(ACOS(C554/(SQRT((C552^2)+(C553^2)+(C554^2)))))</f>
        <v>48.719435664181809</v>
      </c>
      <c r="C559" s="10">
        <f>DEGREES(ATAN(C553/C552))</f>
        <v>82.129337085760895</v>
      </c>
      <c r="D559" t="s">
        <v>34</v>
      </c>
      <c r="E559" s="12">
        <f t="shared" ref="E559:F559" si="290">E554</f>
        <v>-0.88113008115431679</v>
      </c>
      <c r="F559" s="13">
        <f t="shared" si="290"/>
        <v>0.24065306184877414</v>
      </c>
      <c r="G559" s="17">
        <f>(SIN((RADIANS(45+$C$18))))*(COS(RADIANS($A$18)))</f>
        <v>-0.5026986745289389</v>
      </c>
      <c r="H559" s="18">
        <f>(SIN((RADIANS($C$18-45))))*(COS(RADIANS($A$18)))</f>
        <v>-0.79392459603310983</v>
      </c>
      <c r="J559" s="20"/>
      <c r="L559" s="20"/>
      <c r="M559" s="21">
        <f>(G523^2)*F523+G523*G524*F524+G523*G525*F525-((H523^2)*F523+H523*H524*F524+H523*H525*F525)</f>
        <v>0.4582909011318384</v>
      </c>
      <c r="N559" s="22">
        <f>G523*G524*F523+(G524^2)*F524+G524*G525*F525-(H523*H524*F523+(H524^2)*F524+H524*H525*F525)</f>
        <v>-5.2412001028807033E-17</v>
      </c>
      <c r="O559" s="22">
        <f>G523*G525*F523+G524*G525*F524+(G525^2)*F525-(H523*H525*F523+H524*H525*F524+(H525^2)*F525)</f>
        <v>-0.85560245076938501</v>
      </c>
      <c r="P559" s="22">
        <f>(G523^2)*E523+G523*G524*E524+G523*G525*E525-((H523^2)*E523+H523*H524*E524+H523*H525*E525)</f>
        <v>-0.37302169392377699</v>
      </c>
      <c r="Q559" s="22">
        <f>G523*G524*E523+(G524^2)*E524+G524*G525*E525-(H523*H524*E523+(H524^2)*E524+H524*H525*E525)</f>
        <v>-1.7803118206882619E-17</v>
      </c>
      <c r="R559" s="50">
        <f>G523*G525*E523+G524*G525*E524+(G525^2)*E525-(H523*H525*E523+H524*H525*E524+(H525^2)*E525)</f>
        <v>-0.29062793387288721</v>
      </c>
      <c r="S559" s="20">
        <f>J523</f>
        <v>1.1056637002094666E-2</v>
      </c>
    </row>
    <row r="560" spans="1:19">
      <c r="D560" t="s">
        <v>35</v>
      </c>
      <c r="E560" s="12">
        <f t="shared" ref="E560:F560" si="291">E555</f>
        <v>0.21316920440474374</v>
      </c>
      <c r="F560" s="13">
        <f t="shared" si="291"/>
        <v>-0.77980476264370091</v>
      </c>
      <c r="G560" s="17">
        <f>(SIN((RADIANS(45+$C$18))))*(SIN(RADIANS($A$18)))</f>
        <v>0.18296735433360739</v>
      </c>
      <c r="H560" s="18">
        <f>(SIN((RADIANS($C$18-45))))*(SIN(RADIANS($A$18)))</f>
        <v>0.28896492120787121</v>
      </c>
      <c r="J560" s="20"/>
      <c r="L560" s="20"/>
      <c r="M560" s="21">
        <f>(G528^2)*F528+G528*G529*F529+G528*G530*F530-((H528^2)*F528+H528*H529*F529+H528*H530*F530)</f>
        <v>0.64214395682836445</v>
      </c>
      <c r="N560" s="22">
        <f>G528*G529*F528+(G529^2)*F529+G529*G530*F530-(H528*H529*F528+(H529^2)*F529+H529*H530*F530)</f>
        <v>0.13194194432967349</v>
      </c>
      <c r="O560" s="22">
        <f>G528*G530*F528+G529*G530*F529+(G530^2)*F530-(H528*H530*F528+H529*H530*F529+(H530^2)*F530)</f>
        <v>-0.7482799501218893</v>
      </c>
      <c r="P560" s="22">
        <f>(G528^2)*E528+G528*G529*E529+G528*G530*E530-((H528^2)*E528+H528*H529*E529+H528*H530*E530)</f>
        <v>-0.45585276086609527</v>
      </c>
      <c r="Q560" s="22">
        <f>G528*G529*E528+(G529^2)*E529+G529*G530*E530-(H528*H529*E528+(H529^2)*E529+H529*H530*E530)</f>
        <v>5.5483358469571066E-2</v>
      </c>
      <c r="R560" s="50">
        <f>G528*G530*E528+G529*G530*E529+(G530^2)*E530-(H528*H530*E528+H529*H530*E529+(H530^2)*E530)</f>
        <v>-0.31466176217981062</v>
      </c>
      <c r="S560" s="20">
        <f>J528</f>
        <v>-4.7190955193352688E-3</v>
      </c>
    </row>
    <row r="561" spans="1:19">
      <c r="M561" s="21">
        <f>(G533^2)*F533+G533*G534*F534+G533*G535*F535-((H533^2)*F533+H533*H534*F534+H533*H535*F535)</f>
        <v>0.7606822957927778</v>
      </c>
      <c r="N561" s="22">
        <f>G533*G534*F533+(G534^2)*F534+G534*G535*F535-(H533*H534*F533+(H534^2)*F534+H534*H535*F535)</f>
        <v>0.22157959130857829</v>
      </c>
      <c r="O561" s="22">
        <f>G533*G535*F533+G534*G535*F534+(G535^2)*F535-(H533*H535*F533+H534*H535*F534+(H535^2)*F535)</f>
        <v>-0.60878492373230253</v>
      </c>
      <c r="P561" s="22">
        <f>(G533^2)*E533+G533*G534*E534+G533*G535*E535-((H533^2)*E533+H533*H534*E534+H533*H535*E535)</f>
        <v>-0.53709914897335986</v>
      </c>
      <c r="Q561" s="22">
        <f>G533*G534*E533+(G534^2)*E534+G534*G535*E535-(H533*H534*E533+(H534^2)*E534+H534*H535*E535)</f>
        <v>0.12859855257824104</v>
      </c>
      <c r="R561" s="50">
        <f>G533*G535*E533+G534*G535*E534+(G535^2)*E535-(H533*H535*E533+H534*H535*E534+(H535^2)*E535)</f>
        <v>-0.35332161938326528</v>
      </c>
      <c r="S561" s="20">
        <f>J533</f>
        <v>-3.930409444550434E-3</v>
      </c>
    </row>
    <row r="562" spans="1:19">
      <c r="E562" s="12" t="s">
        <v>29</v>
      </c>
      <c r="F562" s="13" t="s">
        <v>30</v>
      </c>
      <c r="G562" s="17" t="s">
        <v>31</v>
      </c>
      <c r="H562" s="18" t="s">
        <v>11</v>
      </c>
      <c r="I562">
        <v>18</v>
      </c>
      <c r="J562" s="19" t="s">
        <v>32</v>
      </c>
      <c r="M562" s="21">
        <f>(G538^2)*F538+G538*G539*F539+G538*G540*F540-((H538^2)*F538+H538*H539*F539+H538*H540*F540)</f>
        <v>0.80677698637070461</v>
      </c>
      <c r="N562" s="22">
        <f>G538*G539*F538+(G539^2)*F539+G539*G540*F540-(H538*H539*F538+(H539^2)*F539+H539*H540*F540)</f>
        <v>0.28114587591373247</v>
      </c>
      <c r="O562" s="22">
        <f>G538*G540*F538+G539*G540*F539+(G540^2)*F540-(H538*H540*F538+H539*H540*F539+(H540^2)*F540)</f>
        <v>-0.48695894142104018</v>
      </c>
      <c r="P562" s="22">
        <f>(G538^2)*E538+G538*G539*E539+G538*G540*E540-((H538^2)*E538+H538*H539*E539+H538*H540*E540)</f>
        <v>-0.61682393441765737</v>
      </c>
      <c r="Q562" s="22">
        <f>G538*G539*E538+(G539^2)*E539+G539*G540*E540-(H538*H539*E538+(H539^2)*E539+H539*H540*E540)</f>
        <v>0.217106349831483</v>
      </c>
      <c r="R562" s="50">
        <f>G538*G540*E538+G539*G540*E539+(G540^2)*E540-(H538*H540*E538+H539*H540*E539+(H540^2)*E540)</f>
        <v>-0.37603922855395144</v>
      </c>
      <c r="S562" s="20">
        <f>J538</f>
        <v>-1.098992379760981E-2</v>
      </c>
    </row>
    <row r="563" spans="1:19">
      <c r="D563" t="s">
        <v>33</v>
      </c>
      <c r="E563" s="12">
        <f t="shared" ref="E563:F563" si="292">E558</f>
        <v>0.42210030843205487</v>
      </c>
      <c r="F563" s="13">
        <f t="shared" si="292"/>
        <v>0.57791922963422104</v>
      </c>
      <c r="G563" s="17">
        <f>COS((RADIANS(45+$C$19)))</f>
        <v>-0.87427044263078257</v>
      </c>
      <c r="H563" s="18">
        <f>COS((RADIANS($C$19-45)))</f>
        <v>0.48543917553301702</v>
      </c>
      <c r="J563" s="19">
        <f>((SUMPRODUCT(G563:G565,E563:E565))*(SUMPRODUCT(G563:G565,F563:F565)))-((SUMPRODUCT(H563:H565,E563:E565))*(SUMPRODUCT(H563:H565,F563:F565)))</f>
        <v>-3.2866450588441773E-3</v>
      </c>
      <c r="M563" s="21">
        <f>(G543^2)*F543+G543*G544*F544+G543*G545*F545-((H543^2)*F543+H543*H544*F544+H543*H545*F545)</f>
        <v>0.81449260674160973</v>
      </c>
      <c r="N563" s="22">
        <f>G543*G544*F543+(G544^2)*F544+G544*G545*F545-(H543*H544*F543+(H544^2)*F544+H544*H545*F545)</f>
        <v>0.31238255412129973</v>
      </c>
      <c r="O563" s="22">
        <f>G543*G545*F543+G544*G545*F544+(G545^2)*F545-(H543*H545*F543+H544*H545*F544+(H545^2)*F545)</f>
        <v>-0.37228303113781414</v>
      </c>
      <c r="P563" s="22">
        <f>(G543^2)*E543+G543*G544*E544+G543*G545*E545-((H543^2)*E543+H543*H544*E544+H543*H545*E545)</f>
        <v>-0.67529253563665925</v>
      </c>
      <c r="Q563" s="22">
        <f>G543*G544*E543+(G544^2)*E544+G544*G545*E545-(H543*H544*E543+(H544^2)*E544+H544*H545*E545)</f>
        <v>0.32432223090369283</v>
      </c>
      <c r="R563" s="50">
        <f>G543*G545*E543+G544*G545*E544+(G545^2)*E545-(H543*H545*E543+H544*H545*E544+(H545^2)*E545)</f>
        <v>-0.3865121838376448</v>
      </c>
      <c r="S563" s="20">
        <f>J543</f>
        <v>-1.0811362303865979E-2</v>
      </c>
    </row>
    <row r="564" spans="1:19" ht="17">
      <c r="A564" t="s">
        <v>45</v>
      </c>
      <c r="B564" t="s">
        <v>77</v>
      </c>
      <c r="C564" t="s">
        <v>44</v>
      </c>
      <c r="D564" t="s">
        <v>34</v>
      </c>
      <c r="E564" s="12">
        <f t="shared" ref="E564:F564" si="293">E559</f>
        <v>-0.88113008115431679</v>
      </c>
      <c r="F564" s="13">
        <f t="shared" si="293"/>
        <v>0.24065306184877414</v>
      </c>
      <c r="G564" s="17">
        <f>(SIN((RADIANS(45+$C$19))))*(COS(RADIANS($A$19)))</f>
        <v>-0.47806426368076954</v>
      </c>
      <c r="H564" s="18">
        <f>(SIN((RADIANS($C$19-45))))*(COS(RADIANS($A$19)))</f>
        <v>-0.86098831013220967</v>
      </c>
      <c r="J564" s="20"/>
      <c r="M564" s="21">
        <f>(G548^2)*F548+G548*G549*F549+G548*G550*F550-((H548^2)*F548+H548*H549*F549+H548*H550*F550)</f>
        <v>0.79744186906473447</v>
      </c>
      <c r="N564" s="22">
        <f>G548*G549*F548+(G549^2)*F549+G549*G550*F550-(H548*H549*F548+(H549^2)*F549+H549*H550*F550)</f>
        <v>0.31410079114012845</v>
      </c>
      <c r="O564" s="22">
        <f>G548*G550*F548+G549*G550*F549+(G550^2)*F550-(H548*H550*F548+H549*H550*F549+(H550^2)*F550)</f>
        <v>-0.26356185799817372</v>
      </c>
      <c r="P564" s="22">
        <f>(G548^2)*E548+G548*G549*E549+G548*G550*E550-((H548^2)*E548+H548*H549*E549+H548*H550*E550)</f>
        <v>-0.69709821675263794</v>
      </c>
      <c r="Q564" s="22">
        <f>G548*G549*E548+(G549^2)*E549+G549*G550*E550-(H548*H549*E548+(H549^2)*E549+H549*H550*E550)</f>
        <v>0.45421890885073185</v>
      </c>
      <c r="R564" s="50">
        <f>G548*G550*E548+G549*G550*E549+(G550^2)*E550-(H548*H550*E548+H549*H550*E549+(H550^2)*E550)</f>
        <v>-0.38113491889039586</v>
      </c>
      <c r="S564" s="20">
        <f>J548</f>
        <v>3.6535317200155071E-3</v>
      </c>
    </row>
    <row r="565" spans="1:19">
      <c r="A565">
        <f>E568</f>
        <v>0.42210030843205487</v>
      </c>
      <c r="B565">
        <f>C565/(SQRT(C565^2+C566^2+C567^2))</f>
        <v>0.42003306472826107</v>
      </c>
      <c r="C565">
        <f t="array" ref="C565:C570">(A565:A570)-(MMULT(MMULT(MINVERSE(MMULT(TRANSPOSE(M550:R570),M550:R570)),TRANSPOSE(M550:R570)),S550:S570))</f>
        <v>0.41989914996232564</v>
      </c>
      <c r="D565" t="s">
        <v>35</v>
      </c>
      <c r="E565" s="12">
        <f t="shared" ref="E565:F565" si="294">E560</f>
        <v>0.21316920440474374</v>
      </c>
      <c r="F565" s="13">
        <f t="shared" si="294"/>
        <v>-0.77980476264370091</v>
      </c>
      <c r="G565" s="17">
        <f>(SIN((RADIANS(45+$C$19))))*(SIN(RADIANS($A$19)))</f>
        <v>8.4295628199445527E-2</v>
      </c>
      <c r="H565" s="18">
        <f>(SIN((RADIANS($C$19-45))))*(SIN(RADIANS($A$19)))</f>
        <v>0.15181546915089592</v>
      </c>
      <c r="J565" s="20"/>
      <c r="M565" s="21">
        <f>(G553^2)*F553+G553*G554*F554+G553*G555*F555-((H553^2)*F553+H553*H554*F554+H553*H555*F555)</f>
        <v>0.75458868887047081</v>
      </c>
      <c r="N565" s="22">
        <f>G553*G554*F553+(G554^2)*F554+G554*G555*F555-(H553*H554*F553+(H554^2)*F554+H554*H555*F555)</f>
        <v>0.30319083681779768</v>
      </c>
      <c r="O565" s="22">
        <f>G553*G555*F553+G554*G555*F554+(G555^2)*F555-(H553*H555*F553+H554*H555*F554+(H555^2)*F555)</f>
        <v>-0.1750473112525833</v>
      </c>
      <c r="P565" s="22">
        <f>(G553^2)*E553+G553*G554*E554+G553*G555*E555-((H553^2)*E553+H553*H554*E554+H553*H555*E555)</f>
        <v>-0.6834620463509522</v>
      </c>
      <c r="Q565" s="22">
        <f>G553*G554*E553+(G554^2)*E554+G554*G555*E555-(H553*H554*E553+(H554^2)*E554+H554*H555*E555)</f>
        <v>0.59205148905378968</v>
      </c>
      <c r="R565" s="50">
        <f>G553*G555*E553+G554*G555*E554+(G555^2)*E555-(H553*H555*E553+H554*H555*E554+(H555^2)*E555)</f>
        <v>-0.34182108657932414</v>
      </c>
      <c r="S565" s="20">
        <f>J553</f>
        <v>1.4046855588151719E-2</v>
      </c>
    </row>
    <row r="566" spans="1:19">
      <c r="A566">
        <f>E569</f>
        <v>-0.88113008115431679</v>
      </c>
      <c r="B566">
        <f>C566/(SQRT(C565^2+C566^2+C567^2))</f>
        <v>-0.88136849055777466</v>
      </c>
      <c r="C566">
        <v>-0.88108749302442035</v>
      </c>
      <c r="D566" s="20"/>
      <c r="G566" s="20"/>
      <c r="H566" s="20"/>
      <c r="J566" s="20"/>
      <c r="M566" s="21">
        <f>(G558^2)*F558+G558*G559*F559+G558*G560*F560-((H558^2)*F558+H558*H559*F559+H558*H560*F560)</f>
        <v>0.69264958692163547</v>
      </c>
      <c r="N566" s="22">
        <f>G558*G559*F558+(G559^2)*F559+G559*G560*F560-(H558*H559*F558+(H559^2)*F559+H559*H560*F560)</f>
        <v>0.29285738426415053</v>
      </c>
      <c r="O566" s="22">
        <f>G558*G560*F558+G559*G560*F559+(G560^2)*F560-(H558*H560*F558+H559*H560*F559+(H560^2)*F560)</f>
        <v>-0.10659137075721017</v>
      </c>
      <c r="P566" s="22">
        <f>(G558^2)*E558+G558*G559*E559+G558*G560*E560-((H558^2)*E558+H558*H559*E559+H558*H560*E560)</f>
        <v>-0.63386553840508175</v>
      </c>
      <c r="Q566" s="22">
        <f>G558*G559*E558+(G559^2)*E559+G559*G560*E560-(H558*H559*E558+(H559^2)*E559+H559*H560*E560)</f>
        <v>0.72056916503375223</v>
      </c>
      <c r="R566" s="50">
        <f>G558*G560*E558+G559*G560*E559+(G560^2)*E560-(H558*H560*E558+H559*H560*E559+(H560^2)*E560)</f>
        <v>-0.2622657278023367</v>
      </c>
      <c r="S566" s="20">
        <f>J558</f>
        <v>1.1600155810920249E-2</v>
      </c>
    </row>
    <row r="567" spans="1:19">
      <c r="A567">
        <f>E570</f>
        <v>0.21316920440474374</v>
      </c>
      <c r="B567">
        <f>C567/(SQRT(C565^2+C566^2+C567^2))</f>
        <v>0.21624478811498407</v>
      </c>
      <c r="C567">
        <v>0.21617584504212406</v>
      </c>
      <c r="E567" s="12" t="s">
        <v>29</v>
      </c>
      <c r="F567" s="13" t="s">
        <v>30</v>
      </c>
      <c r="G567" s="17" t="s">
        <v>31</v>
      </c>
      <c r="H567" s="18" t="s">
        <v>11</v>
      </c>
      <c r="I567">
        <v>19</v>
      </c>
      <c r="J567" s="19" t="s">
        <v>32</v>
      </c>
      <c r="M567" s="21">
        <f>(G563^2)*F563+G563*G564*F564+G563*G565*F565-((H563^2)*F563+H563*H564*F564+H563*H565*F565)</f>
        <v>0.62164881831750463</v>
      </c>
      <c r="N567" s="22">
        <f>G563*G564*F563+(G564^2)*F564+G564*G565*F565-(H563*H564*F563+(H564^2)*F564+H564*H565*F565)</f>
        <v>0.28919094791129751</v>
      </c>
      <c r="O567" s="22">
        <f>G563*G565*F563+G564*G565*F564+(G565^2)*F565-(H563*H565*F563+H564*H565*F564+(H565^2)*F565)</f>
        <v>-5.099216669341803E-2</v>
      </c>
      <c r="P567" s="22">
        <f>(G563^2)*E563+G563*G564*E564+G563*G565*E565-((H563^2)*E563+H563*H564*E564+H563*H565*E565)</f>
        <v>-0.54480628422495114</v>
      </c>
      <c r="Q567" s="22">
        <f>G563*G564*E563+(G564^2)*E564+G564*G565*E565-(H563*H564*E563+(H564^2)*E564+H564*H565*E565)</f>
        <v>0.82391736090379264</v>
      </c>
      <c r="R567" s="50">
        <f>G563*G565*E563+G564*G565*E564+(G565^2)*E565-(H563*H565*E563+H564*H565*E564+(H565^2)*E565)</f>
        <v>-0.14527886060145234</v>
      </c>
      <c r="S567" s="20">
        <f>J563</f>
        <v>-3.2866450588441773E-3</v>
      </c>
    </row>
    <row r="568" spans="1:19">
      <c r="A568">
        <f>F568</f>
        <v>0.57791922963422104</v>
      </c>
      <c r="B568">
        <f>C568/(SQRT(C568^2+C569^2+C570^2))</f>
        <v>0.57553385538280077</v>
      </c>
      <c r="C568">
        <v>0.57535057895855257</v>
      </c>
      <c r="D568" t="s">
        <v>33</v>
      </c>
      <c r="E568" s="12">
        <f t="shared" ref="E568:F568" si="295">E478</f>
        <v>0.42210030843205487</v>
      </c>
      <c r="F568" s="13">
        <f t="shared" si="295"/>
        <v>0.57791922963422104</v>
      </c>
      <c r="G568" s="17">
        <f>COS((RADIANS(45+$C$20)))</f>
        <v>0.41579014513656215</v>
      </c>
      <c r="H568" s="18">
        <f>COS((RADIANS($C$20-45)))</f>
        <v>0.90946058474642899</v>
      </c>
      <c r="J568" s="19">
        <f>((SUMPRODUCT(G568:G570,E568:E570))*(SUMPRODUCT(G568:G570,F568:F570)))-((SUMPRODUCT(H568:H570,E568:E570))*(SUMPRODUCT(H568:H570,F568:F570)))</f>
        <v>9.9722651643997084E-3</v>
      </c>
      <c r="M568" s="21">
        <f>(G568^2)*F568+G568*G569*F569+G568*G570*F570-((H568^2)*F568+H568*H569*F569+H568*H570*F570)</f>
        <v>-0.56009958995939535</v>
      </c>
      <c r="N568" s="22">
        <f>G568*G569*F568+(G569^2)*F569+G569*G570*F570-(H568*H569*F568+(H569^2)*F569+H569*H570*F570)</f>
        <v>-0.27963007972233367</v>
      </c>
      <c r="O568" s="22">
        <f>G568*G570*F568+G569*G570*F569+(G570^2)*F570-(H568*H570*F568+H569*H570*F569+(H570^2)*F570)</f>
        <v>3.4258836011779132E-17</v>
      </c>
      <c r="P568" s="22">
        <f>(G568^2)*E568+G568*G569*E569+G568*G570*E570-((H568^2)*E568+H568*H569*E569+H568*H570*E570)</f>
        <v>0.3902357398228698</v>
      </c>
      <c r="Q568" s="22">
        <f>G568*G569*E568+(G569^2)*E569+G569*G570*E570-(H568*H569*E568+(H569^2)*E569+H569*H570*E570)</f>
        <v>-0.89569802816481969</v>
      </c>
      <c r="R568" s="50">
        <f>G568*G570*E568+G569*G570*E569+(G570^2)*E570-(H568*H570*E568+H569*H570*E569+(H570^2)*E570)</f>
        <v>1.0973630552708264E-16</v>
      </c>
      <c r="S568" s="20">
        <f>J568</f>
        <v>9.9722651643997084E-3</v>
      </c>
    </row>
    <row r="569" spans="1:19">
      <c r="A569">
        <f>F569</f>
        <v>0.24065306184877414</v>
      </c>
      <c r="B569">
        <f>C569/(SQRT(C568^2+C569^2+C570^2))</f>
        <v>0.24349372764740157</v>
      </c>
      <c r="C569">
        <v>0.24341618805644144</v>
      </c>
      <c r="D569" t="s">
        <v>34</v>
      </c>
      <c r="E569" s="12">
        <f t="shared" ref="E569:F569" si="296">E479</f>
        <v>-0.88113008115431679</v>
      </c>
      <c r="F569" s="13">
        <f t="shared" si="296"/>
        <v>0.24065306184877414</v>
      </c>
      <c r="G569" s="17">
        <f>(SIN((RADIANS(45+$C$20))))*(COS(RADIANS($A$20)))</f>
        <v>-0.90946058474642899</v>
      </c>
      <c r="H569" s="18">
        <f>(SIN((RADIANS($C$20-45))))*(COS(RADIANS($A$20)))</f>
        <v>0.41579014513656215</v>
      </c>
      <c r="J569" s="20"/>
      <c r="M569" s="21">
        <f>2*E563</f>
        <v>0.84420061686410974</v>
      </c>
      <c r="N569" s="22">
        <f>2*E564</f>
        <v>-1.7622601623086336</v>
      </c>
      <c r="O569" s="22">
        <f>2*E565</f>
        <v>0.42633840880948748</v>
      </c>
      <c r="P569" s="22">
        <f>0</f>
        <v>0</v>
      </c>
      <c r="Q569" s="22">
        <v>0</v>
      </c>
      <c r="R569" s="50">
        <v>0</v>
      </c>
      <c r="S569" s="23">
        <f>E563^2+E564^2+E565^2-1</f>
        <v>0</v>
      </c>
    </row>
    <row r="570" spans="1:19">
      <c r="A570" s="2">
        <f>F570</f>
        <v>-0.77980476264370091</v>
      </c>
      <c r="B570">
        <f>C570/(SQRT(C568^2+C569^2+C570^2))</f>
        <v>-0.78068661183895194</v>
      </c>
      <c r="C570">
        <v>-0.78043800535066621</v>
      </c>
      <c r="D570" t="s">
        <v>35</v>
      </c>
      <c r="E570" s="12">
        <f t="shared" ref="E570:F570" si="297">E480</f>
        <v>0.21316920440474374</v>
      </c>
      <c r="F570" s="13">
        <f t="shared" si="297"/>
        <v>-0.77980476264370091</v>
      </c>
      <c r="G570" s="17">
        <f>(SIN((RADIANS(45+$C$20))))*(SIN(RADIANS($A$20)))</f>
        <v>1.1142242302023774E-16</v>
      </c>
      <c r="H570" s="18">
        <f>(SIN((RADIANS($C$20-45))))*(SIN(RADIANS($A$20)))</f>
        <v>-5.0940465388028998E-17</v>
      </c>
      <c r="J570" s="20"/>
      <c r="M570" s="21">
        <v>0</v>
      </c>
      <c r="N570" s="22">
        <v>0</v>
      </c>
      <c r="O570" s="22">
        <v>0</v>
      </c>
      <c r="P570" s="22">
        <f>2*F563</f>
        <v>1.1558384592684421</v>
      </c>
      <c r="Q570" s="22">
        <f>2*F564</f>
        <v>0.48130612369754827</v>
      </c>
      <c r="R570" s="50">
        <f>2*F565</f>
        <v>-1.5596095252874018</v>
      </c>
      <c r="S570" s="51">
        <f>F563^2+F564^2+F565^2-1</f>
        <v>0</v>
      </c>
    </row>
    <row r="571" spans="1:19">
      <c r="A571" s="25"/>
    </row>
    <row r="572" spans="1:19">
      <c r="A572" s="2"/>
      <c r="E572" s="12" t="s">
        <v>29</v>
      </c>
      <c r="F572" s="13" t="s">
        <v>30</v>
      </c>
      <c r="G572" s="17" t="s">
        <v>31</v>
      </c>
      <c r="H572" s="18" t="s">
        <v>11</v>
      </c>
      <c r="I572">
        <v>1</v>
      </c>
      <c r="J572" s="19" t="s">
        <v>32</v>
      </c>
      <c r="L572" s="20"/>
    </row>
    <row r="573" spans="1:19">
      <c r="A573" s="2"/>
      <c r="D573" s="2" t="s">
        <v>33</v>
      </c>
      <c r="E573" s="12">
        <f>B565</f>
        <v>0.42003306472826107</v>
      </c>
      <c r="F573" s="13">
        <f>B568</f>
        <v>0.57553385538280077</v>
      </c>
      <c r="G573" s="17">
        <f>COS((RADIANS(45+$C$2)))</f>
        <v>-0.40926624831947545</v>
      </c>
      <c r="H573" s="18">
        <f>COS((RADIANS($C$2-45)))</f>
        <v>0.91241500315728119</v>
      </c>
      <c r="J573" s="19">
        <f>((SUMPRODUCT(G573:G575,E573:E575))*(SUMPRODUCT(G573:G575,F573:F575)))-((SUMPRODUCT(H573:H575,E573:E575))*(SUMPRODUCT(H573:H575,F573:F575)))</f>
        <v>-1.0171319960602145E-3</v>
      </c>
      <c r="L573" s="20"/>
    </row>
    <row r="574" spans="1:19">
      <c r="A574" s="2"/>
      <c r="D574" s="20" t="s">
        <v>34</v>
      </c>
      <c r="E574" s="12">
        <f t="shared" ref="E574:E575" si="298">B566</f>
        <v>-0.88136849055777466</v>
      </c>
      <c r="F574" s="13">
        <f t="shared" ref="F574:F575" si="299">B569</f>
        <v>0.24349372764740157</v>
      </c>
      <c r="G574" s="17">
        <f>(SIN((RADIANS(45+$C$2))))*(COS(RADIANS($A$2)))</f>
        <v>0.91241500315728119</v>
      </c>
      <c r="H574" s="18">
        <f>(SIN((RADIANS($C$2-45))))*(COS(RADIANS($A$2)))</f>
        <v>0.40926624831947545</v>
      </c>
      <c r="J574" s="20"/>
      <c r="L574" s="20"/>
    </row>
    <row r="575" spans="1:19">
      <c r="A575" s="2"/>
      <c r="D575" s="20" t="s">
        <v>35</v>
      </c>
      <c r="E575" s="12">
        <f t="shared" si="298"/>
        <v>0.21624478811498407</v>
      </c>
      <c r="F575" s="13">
        <f t="shared" si="299"/>
        <v>-0.78068661183895194</v>
      </c>
      <c r="G575" s="17">
        <f>(SIN((RADIANS(45+$C$2))))*(SIN(RADIANS($A$2)))</f>
        <v>0</v>
      </c>
      <c r="H575" s="18">
        <f>(SIN((RADIANS($C$2-45))))*(SIN(RADIANS($A$2)))</f>
        <v>0</v>
      </c>
      <c r="J575" s="20"/>
      <c r="L575" s="20"/>
    </row>
    <row r="576" spans="1:19">
      <c r="A576" s="2"/>
      <c r="J576" s="20"/>
      <c r="L576" s="20"/>
    </row>
    <row r="577" spans="1:12">
      <c r="A577" s="2"/>
      <c r="E577" s="12" t="s">
        <v>29</v>
      </c>
      <c r="F577" s="13" t="s">
        <v>30</v>
      </c>
      <c r="G577" s="17" t="s">
        <v>31</v>
      </c>
      <c r="H577" s="18" t="s">
        <v>11</v>
      </c>
      <c r="I577">
        <v>2</v>
      </c>
      <c r="J577" s="19" t="s">
        <v>32</v>
      </c>
      <c r="L577" s="20"/>
    </row>
    <row r="578" spans="1:12">
      <c r="A578" s="2"/>
      <c r="D578" t="s">
        <v>33</v>
      </c>
      <c r="E578" s="12">
        <f t="shared" ref="E578:F578" si="300">E663</f>
        <v>0.42003306472826107</v>
      </c>
      <c r="F578" s="13">
        <f t="shared" si="300"/>
        <v>0.57553385538280077</v>
      </c>
      <c r="G578" s="17">
        <f>COS((RADIANS(45+$C$3)))</f>
        <v>-0.32158407322903065</v>
      </c>
      <c r="H578" s="18">
        <f>COS((RADIANS($C$3-45)))</f>
        <v>0.94688102940413033</v>
      </c>
      <c r="J578" s="19">
        <f>((SUMPRODUCT(G578:G580,E578:E580))*(SUMPRODUCT(G578:(G580),F578:F580)))-((SUMPRODUCT(H578:H580,E578:E580))*(SUMPRODUCT(H578:H580,F578:F580)))</f>
        <v>4.0090881765310338E-3</v>
      </c>
      <c r="L578" s="20"/>
    </row>
    <row r="579" spans="1:12">
      <c r="A579" s="2"/>
      <c r="D579" t="s">
        <v>34</v>
      </c>
      <c r="E579" s="12">
        <f t="shared" ref="E579:F579" si="301">E664</f>
        <v>-0.88136849055777466</v>
      </c>
      <c r="F579" s="13">
        <f t="shared" si="301"/>
        <v>0.24349372764740157</v>
      </c>
      <c r="G579" s="17">
        <f>(SIN((RADIANS(45+$C$3))))*(COS(RADIANS($A$3)))</f>
        <v>0.93249577893736801</v>
      </c>
      <c r="H579" s="18">
        <f>(SIN((RADIANS($C$3-45))))*(COS(RADIANS($A$3)))</f>
        <v>0.31669848856119509</v>
      </c>
      <c r="J579" s="20"/>
      <c r="L579" s="20"/>
    </row>
    <row r="580" spans="1:12">
      <c r="A580" s="2"/>
      <c r="D580" t="s">
        <v>35</v>
      </c>
      <c r="E580" s="12">
        <f t="shared" ref="E580:F580" si="302">E665</f>
        <v>0.21624478811498407</v>
      </c>
      <c r="F580" s="13">
        <f t="shared" si="302"/>
        <v>-0.78068661183895194</v>
      </c>
      <c r="G580" s="17">
        <f>(SIN((RADIANS(45+$C$3))))*(SIN(RADIANS($A$3)))</f>
        <v>0.1644241652234143</v>
      </c>
      <c r="H580" s="18">
        <f>(SIN((RADIANS($C$3-45))))*(SIN(RADIANS($A$3)))</f>
        <v>5.5842488282929856E-2</v>
      </c>
      <c r="J580" s="20"/>
      <c r="L580" s="20"/>
    </row>
    <row r="581" spans="1:12">
      <c r="A581" s="2"/>
      <c r="L581" s="20"/>
    </row>
    <row r="582" spans="1:12">
      <c r="A582" s="2"/>
      <c r="E582" s="12" t="s">
        <v>29</v>
      </c>
      <c r="F582" s="13" t="s">
        <v>30</v>
      </c>
      <c r="G582" s="17" t="s">
        <v>31</v>
      </c>
      <c r="H582" s="18" t="s">
        <v>11</v>
      </c>
      <c r="I582">
        <v>3</v>
      </c>
      <c r="J582" s="19" t="s">
        <v>32</v>
      </c>
      <c r="L582" s="20"/>
    </row>
    <row r="583" spans="1:12">
      <c r="A583" s="2"/>
      <c r="D583" t="s">
        <v>33</v>
      </c>
      <c r="E583" s="12">
        <f t="shared" ref="E583:F583" si="303">E578</f>
        <v>0.42003306472826107</v>
      </c>
      <c r="F583" s="13">
        <f t="shared" si="303"/>
        <v>0.57553385538280077</v>
      </c>
      <c r="G583" s="17">
        <f>COS((RADIANS(45+$C$4)))</f>
        <v>-0.22595003639994804</v>
      </c>
      <c r="H583" s="18">
        <f>COS((RADIANS($C$4-45)))</f>
        <v>0.97413889207384696</v>
      </c>
      <c r="J583" s="19">
        <f>((SUMPRODUCT(G583:G585,E583:E585))*(SUMPRODUCT(G583:(G585),F583:F585)))-((SUMPRODUCT(H583:H585,E583:E585))*(SUMPRODUCT(H583:H585,F583:F585)))</f>
        <v>6.9718762579543958E-3</v>
      </c>
      <c r="L583" s="20"/>
    </row>
    <row r="584" spans="1:12">
      <c r="A584" s="2"/>
      <c r="D584" t="s">
        <v>34</v>
      </c>
      <c r="E584" s="12">
        <f t="shared" ref="E584:F584" si="304">E579</f>
        <v>-0.88136849055777466</v>
      </c>
      <c r="F584" s="13">
        <f t="shared" si="304"/>
        <v>0.24349372764740157</v>
      </c>
      <c r="G584" s="17">
        <f>(SIN((RADIANS(45+$C$4))))*(COS(RADIANS($A$4)))</f>
        <v>0.91539112850235449</v>
      </c>
      <c r="H584" s="18">
        <f>(SIN((RADIANS($C$4-45))))*(COS(RADIANS($A$4)))</f>
        <v>0.2123235818713386</v>
      </c>
      <c r="J584" s="20"/>
      <c r="L584" s="20"/>
    </row>
    <row r="585" spans="1:12">
      <c r="A585" s="2"/>
      <c r="D585" t="s">
        <v>35</v>
      </c>
      <c r="E585" s="12">
        <f t="shared" ref="E585:F585" si="305">E580</f>
        <v>0.21624478811498407</v>
      </c>
      <c r="F585" s="13">
        <f t="shared" si="305"/>
        <v>-0.78068661183895194</v>
      </c>
      <c r="G585" s="17">
        <f>(SIN((RADIANS(45+$C$4))))*(SIN(RADIANS($A$4)))</f>
        <v>0.33317512348620526</v>
      </c>
      <c r="H585" s="18">
        <f>(SIN((RADIANS($C$4-45))))*(SIN(RADIANS($A$4)))</f>
        <v>7.7279463833950304E-2</v>
      </c>
      <c r="J585" s="20"/>
      <c r="L585" s="20"/>
    </row>
    <row r="586" spans="1:12">
      <c r="A586" s="2"/>
      <c r="L586" s="20"/>
    </row>
    <row r="587" spans="1:12">
      <c r="A587" s="2"/>
      <c r="E587" s="12" t="s">
        <v>29</v>
      </c>
      <c r="F587" s="13" t="s">
        <v>30</v>
      </c>
      <c r="G587" s="17" t="s">
        <v>31</v>
      </c>
      <c r="H587" s="18" t="s">
        <v>11</v>
      </c>
      <c r="I587">
        <v>4</v>
      </c>
      <c r="J587" s="19" t="s">
        <v>32</v>
      </c>
      <c r="L587" s="20"/>
    </row>
    <row r="588" spans="1:12">
      <c r="A588" s="2"/>
      <c r="D588" t="s">
        <v>33</v>
      </c>
      <c r="E588" s="12">
        <f t="shared" ref="E588:F588" si="306">E583</f>
        <v>0.42003306472826107</v>
      </c>
      <c r="F588" s="13">
        <f t="shared" si="306"/>
        <v>0.57553385538280077</v>
      </c>
      <c r="G588" s="17">
        <f>COS((RADIANS(45+$C$5)))</f>
        <v>-0.13846012312424741</v>
      </c>
      <c r="H588" s="18">
        <f>COS((RADIANS($C$5-45)))</f>
        <v>0.99036800953202153</v>
      </c>
      <c r="J588" s="19">
        <f>((SUMPRODUCT(G588:G590,E588:E590))*(SUMPRODUCT(G588:G590,F588:F590)))-((SUMPRODUCT(H588:H590,E588:E590))*(SUMPRODUCT(H588:H590,F588:F590)))</f>
        <v>4.6875938781006377E-3</v>
      </c>
      <c r="L588" s="20"/>
    </row>
    <row r="589" spans="1:12">
      <c r="A589" s="2"/>
      <c r="D589" t="s">
        <v>34</v>
      </c>
      <c r="E589" s="12">
        <f t="shared" ref="E589:F589" si="307">E584</f>
        <v>-0.88136849055777466</v>
      </c>
      <c r="F589" s="13">
        <f t="shared" si="307"/>
        <v>0.24349372764740157</v>
      </c>
      <c r="G589" s="17">
        <f>(SIN((RADIANS(45+$C$5))))*(COS(RADIANS($A$5)))</f>
        <v>0.85768385535015979</v>
      </c>
      <c r="H589" s="18">
        <f>(SIN((RADIANS($C$5-45))))*(COS(RADIANS($A$5)))</f>
        <v>0.11990998403671958</v>
      </c>
      <c r="J589" s="20"/>
      <c r="L589" s="20"/>
    </row>
    <row r="590" spans="1:12">
      <c r="A590" s="2"/>
      <c r="D590" t="s">
        <v>35</v>
      </c>
      <c r="E590" s="12">
        <f t="shared" ref="E590:F590" si="308">E585</f>
        <v>0.21624478811498407</v>
      </c>
      <c r="F590" s="13">
        <f t="shared" si="308"/>
        <v>-0.78068661183895194</v>
      </c>
      <c r="G590" s="17">
        <f>(SIN((RADIANS(45+$C$5))))*(SIN(RADIANS($A$5)))</f>
        <v>0.49518400476601071</v>
      </c>
      <c r="H590" s="18">
        <f>(SIN((RADIANS($C$5-45))))*(SIN(RADIANS($A$5)))</f>
        <v>6.923006156212376E-2</v>
      </c>
      <c r="J590" s="20"/>
      <c r="L590" s="20"/>
    </row>
    <row r="591" spans="1:12">
      <c r="A591" s="2"/>
      <c r="J591" s="20"/>
      <c r="L591" s="20"/>
    </row>
    <row r="592" spans="1:12">
      <c r="A592" s="2"/>
      <c r="E592" s="12" t="s">
        <v>29</v>
      </c>
      <c r="F592" s="13" t="s">
        <v>30</v>
      </c>
      <c r="G592" s="17" t="s">
        <v>31</v>
      </c>
      <c r="H592" s="18" t="s">
        <v>11</v>
      </c>
      <c r="I592">
        <v>5</v>
      </c>
      <c r="J592" s="19" t="s">
        <v>32</v>
      </c>
      <c r="L592" s="20"/>
    </row>
    <row r="593" spans="1:12">
      <c r="A593" s="2"/>
      <c r="D593" t="s">
        <v>33</v>
      </c>
      <c r="E593" s="12">
        <f t="shared" ref="E593:F593" si="309">E588</f>
        <v>0.42003306472826107</v>
      </c>
      <c r="F593" s="13">
        <f t="shared" si="309"/>
        <v>0.57553385538280077</v>
      </c>
      <c r="G593" s="17">
        <f>COS((RADIANS(45+$C$6)))</f>
        <v>-7.600118185574084E-2</v>
      </c>
      <c r="H593" s="18">
        <f>COS((RADIANS($C$6-45)))</f>
        <v>0.99710772755832688</v>
      </c>
      <c r="J593" s="19">
        <f>((SUMPRODUCT(G593:G595,E593:E595))*(SUMPRODUCT(G593:(G595),F593:F595)))-((SUMPRODUCT(H593:H595,E593:E595))*(SUMPRODUCT(H593:H595,F593:F595)))</f>
        <v>-5.0144035564397282E-3</v>
      </c>
      <c r="L593" s="20"/>
    </row>
    <row r="594" spans="1:12">
      <c r="A594" s="2"/>
      <c r="D594" t="s">
        <v>34</v>
      </c>
      <c r="E594" s="12">
        <f t="shared" ref="E594:F594" si="310">E589</f>
        <v>-0.88136849055777466</v>
      </c>
      <c r="F594" s="13">
        <f t="shared" si="310"/>
        <v>0.24349372764740157</v>
      </c>
      <c r="G594" s="17">
        <f>(SIN((RADIANS(45+$C$6))))*(COS(RADIANS($A$6)))</f>
        <v>0.76382883388704814</v>
      </c>
      <c r="H594" s="18">
        <f>(SIN((RADIANS($C$6-45))))*(COS(RADIANS($A$6)))</f>
        <v>5.8220283031065245E-2</v>
      </c>
      <c r="J594" s="20"/>
      <c r="L594" s="20"/>
    </row>
    <row r="595" spans="1:12">
      <c r="A595" s="2"/>
      <c r="D595" t="s">
        <v>35</v>
      </c>
      <c r="E595" s="12">
        <f t="shared" ref="E595:F595" si="311">E590</f>
        <v>0.21624478811498407</v>
      </c>
      <c r="F595" s="13">
        <f t="shared" si="311"/>
        <v>-0.78068661183895194</v>
      </c>
      <c r="G595" s="17">
        <f>(SIN((RADIANS(45+$C$6))))*(SIN(RADIANS($A$6)))</f>
        <v>0.64092849279719399</v>
      </c>
      <c r="H595" s="18">
        <f>(SIN((RADIANS($C$6-45))))*(SIN(RADIANS($A$6)))</f>
        <v>4.8852618018403696E-2</v>
      </c>
      <c r="J595" s="20"/>
      <c r="L595" s="20"/>
    </row>
    <row r="596" spans="1:12">
      <c r="A596" s="2"/>
      <c r="L596" s="20"/>
    </row>
    <row r="597" spans="1:12">
      <c r="A597" s="2"/>
      <c r="E597" s="12" t="s">
        <v>29</v>
      </c>
      <c r="F597" s="13" t="s">
        <v>30</v>
      </c>
      <c r="G597" s="17" t="s">
        <v>31</v>
      </c>
      <c r="H597" s="18" t="s">
        <v>11</v>
      </c>
      <c r="I597">
        <v>6</v>
      </c>
      <c r="J597" s="19" t="s">
        <v>32</v>
      </c>
      <c r="L597" s="20"/>
    </row>
    <row r="598" spans="1:12">
      <c r="A598" s="2"/>
      <c r="D598" t="s">
        <v>33</v>
      </c>
      <c r="E598" s="12">
        <f t="shared" ref="E598:F598" si="312">E593</f>
        <v>0.42003306472826107</v>
      </c>
      <c r="F598" s="13">
        <f t="shared" si="312"/>
        <v>0.57553385538280077</v>
      </c>
      <c r="G598" s="17">
        <f>COS((RADIANS(45+$C$7)))</f>
        <v>-6.2071975655520473E-2</v>
      </c>
      <c r="H598" s="18">
        <f>COS((RADIANS($C$7-45)))</f>
        <v>0.99807167570181077</v>
      </c>
      <c r="J598" s="19">
        <f>((SUMPRODUCT(G598:G600,E598:E600))*(SUMPRODUCT(G598:G600,F598:F600)))-((SUMPRODUCT(H598:H600,E598:E600))*(SUMPRODUCT(H598:H600,F598:F600)))</f>
        <v>-1.2679588658172036E-2</v>
      </c>
      <c r="L598" s="20"/>
    </row>
    <row r="599" spans="1:12">
      <c r="A599" s="2"/>
      <c r="D599" t="s">
        <v>34</v>
      </c>
      <c r="E599" s="12">
        <f t="shared" ref="E599:F599" si="313">E594</f>
        <v>-0.88136849055777466</v>
      </c>
      <c r="F599" s="13">
        <f t="shared" si="313"/>
        <v>0.24349372764740157</v>
      </c>
      <c r="G599" s="17">
        <f>(SIN((RADIANS(45+$C$7))))*(COS(RADIANS($A$7)))</f>
        <v>0.64154810672020579</v>
      </c>
      <c r="H599" s="18">
        <f>(SIN((RADIANS($C$7-45))))*(COS(RADIANS($A$7)))</f>
        <v>3.9899096860133154E-2</v>
      </c>
      <c r="J599" s="20"/>
      <c r="L599" s="20"/>
    </row>
    <row r="600" spans="1:12">
      <c r="A600" s="2"/>
      <c r="D600" t="s">
        <v>35</v>
      </c>
      <c r="E600" s="12">
        <f t="shared" ref="E600:F600" si="314">E595</f>
        <v>0.21624478811498407</v>
      </c>
      <c r="F600" s="13">
        <f t="shared" si="314"/>
        <v>-0.78068661183895194</v>
      </c>
      <c r="G600" s="17">
        <f>(SIN((RADIANS(45+$C$7))))*(SIN(RADIANS($A$7)))</f>
        <v>0.76456726100581884</v>
      </c>
      <c r="H600" s="18">
        <f>(SIN((RADIANS($C$7-45))))*(SIN(RADIANS($A$7)))</f>
        <v>4.754989202432805E-2</v>
      </c>
      <c r="J600" s="20"/>
      <c r="L600" s="20"/>
    </row>
    <row r="601" spans="1:12">
      <c r="A601" s="2"/>
      <c r="J601" s="20"/>
      <c r="L601" s="20"/>
    </row>
    <row r="602" spans="1:12">
      <c r="A602" s="2"/>
      <c r="E602" s="12" t="s">
        <v>29</v>
      </c>
      <c r="F602" s="13" t="s">
        <v>30</v>
      </c>
      <c r="G602" s="17" t="s">
        <v>31</v>
      </c>
      <c r="H602" s="18" t="s">
        <v>11</v>
      </c>
      <c r="I602">
        <v>7</v>
      </c>
      <c r="J602" s="19" t="s">
        <v>32</v>
      </c>
      <c r="L602" s="20"/>
    </row>
    <row r="603" spans="1:12">
      <c r="A603" s="2"/>
      <c r="D603" t="s">
        <v>33</v>
      </c>
      <c r="E603" s="12">
        <f t="shared" ref="E603:F603" si="315">E598</f>
        <v>0.42003306472826107</v>
      </c>
      <c r="F603" s="13">
        <f t="shared" si="315"/>
        <v>0.57553385538280077</v>
      </c>
      <c r="G603" s="17">
        <f>COS((RADIANS(45+$C$8)))</f>
        <v>-0.12635046299859032</v>
      </c>
      <c r="H603" s="18">
        <f>COS((RADIANS($C$8-45)))</f>
        <v>0.99198566547104994</v>
      </c>
      <c r="J603" s="19">
        <f>((SUMPRODUCT(G603:G605,E603:E605))*(SUMPRODUCT(G603:(G605),F603:F605)))-((SUMPRODUCT(H603:H605,E603:E605))*(SUMPRODUCT(H603:H605,F603:F605)))</f>
        <v>-3.1037324683602652E-3</v>
      </c>
      <c r="L603" s="20"/>
    </row>
    <row r="604" spans="1:12">
      <c r="A604" s="2"/>
      <c r="D604" t="s">
        <v>34</v>
      </c>
      <c r="E604" s="12">
        <f t="shared" ref="E604:F604" si="316">E599</f>
        <v>-0.88136849055777466</v>
      </c>
      <c r="F604" s="13">
        <f t="shared" si="316"/>
        <v>0.24349372764740157</v>
      </c>
      <c r="G604" s="17">
        <f>(SIN((RADIANS(45+$C$8))))*(COS(RADIANS($A$8)))</f>
        <v>0.49599283273552508</v>
      </c>
      <c r="H604" s="18">
        <f>(SIN((RADIANS($C$8-45))))*(COS(RADIANS($A$8)))</f>
        <v>6.3175231499295187E-2</v>
      </c>
      <c r="J604" s="20"/>
      <c r="L604" s="20"/>
    </row>
    <row r="605" spans="1:12">
      <c r="A605" s="2"/>
      <c r="D605" t="s">
        <v>35</v>
      </c>
      <c r="E605" s="12">
        <f t="shared" ref="E605:F605" si="317">E600</f>
        <v>0.21624478811498407</v>
      </c>
      <c r="F605" s="13">
        <f t="shared" si="317"/>
        <v>-0.78068661183895194</v>
      </c>
      <c r="G605" s="17">
        <f>(SIN((RADIANS(45+$C$8))))*(SIN(RADIANS($A$8)))</f>
        <v>0.85908478648794107</v>
      </c>
      <c r="H605" s="18">
        <f>(SIN((RADIANS($C$8-45))))*(SIN(RADIANS($A$8)))</f>
        <v>0.10942271073670497</v>
      </c>
      <c r="J605" s="20"/>
      <c r="L605" s="20"/>
    </row>
    <row r="606" spans="1:12">
      <c r="A606" s="2"/>
      <c r="L606" s="20"/>
    </row>
    <row r="607" spans="1:12">
      <c r="A607" s="2"/>
      <c r="E607" s="12" t="s">
        <v>29</v>
      </c>
      <c r="F607" s="13" t="s">
        <v>30</v>
      </c>
      <c r="G607" s="17" t="s">
        <v>31</v>
      </c>
      <c r="H607" s="18" t="s">
        <v>11</v>
      </c>
      <c r="I607">
        <v>8</v>
      </c>
      <c r="J607" s="19" t="s">
        <v>32</v>
      </c>
      <c r="L607" s="20"/>
    </row>
    <row r="608" spans="1:12">
      <c r="A608" s="2"/>
      <c r="D608" t="s">
        <v>33</v>
      </c>
      <c r="E608" s="12">
        <f t="shared" ref="E608:F608" si="318">E603</f>
        <v>0.42003306472826107</v>
      </c>
      <c r="F608" s="13">
        <f t="shared" si="318"/>
        <v>0.57553385538280077</v>
      </c>
      <c r="G608" s="17">
        <f>COS((RADIANS(45+$C$9)))</f>
        <v>-0.24968292296171704</v>
      </c>
      <c r="H608" s="18">
        <f>COS((RADIANS($C$9-45)))</f>
        <v>0.96832765011709399</v>
      </c>
      <c r="J608" s="19">
        <f>((SUMPRODUCT(G608:G610,E608:E610))*(SUMPRODUCT(G608:G610,F608:F610)))-((SUMPRODUCT(H608:H610,E608:E610))*(SUMPRODUCT(H608:H610,F608:F610)))</f>
        <v>3.7478581678408729E-3</v>
      </c>
      <c r="L608" s="20"/>
    </row>
    <row r="609" spans="1:12">
      <c r="A609" s="2"/>
      <c r="D609" t="s">
        <v>34</v>
      </c>
      <c r="E609" s="12">
        <f t="shared" ref="E609:F609" si="319">E604</f>
        <v>-0.88136849055777466</v>
      </c>
      <c r="F609" s="13">
        <f t="shared" si="319"/>
        <v>0.24349372764740157</v>
      </c>
      <c r="G609" s="17">
        <f>(SIN((RADIANS(45+$C$9))))*(COS(RADIANS($A$9)))</f>
        <v>0.33118756167925656</v>
      </c>
      <c r="H609" s="18">
        <f>(SIN((RADIANS($C$9-45))))*(COS(RADIANS($A$9)))</f>
        <v>8.539658909733841E-2</v>
      </c>
      <c r="J609" s="20"/>
      <c r="L609" s="20"/>
    </row>
    <row r="610" spans="1:12">
      <c r="A610" s="2"/>
      <c r="D610" t="s">
        <v>35</v>
      </c>
      <c r="E610" s="12">
        <f t="shared" ref="E610:F610" si="320">E605</f>
        <v>0.21624478811498407</v>
      </c>
      <c r="F610" s="13">
        <f t="shared" si="320"/>
        <v>-0.78068661183895194</v>
      </c>
      <c r="G610" s="17">
        <f>(SIN((RADIANS(45+$C$9))))*(SIN(RADIANS($A$9)))</f>
        <v>0.90993034731799216</v>
      </c>
      <c r="H610" s="18">
        <f>(SIN((RADIANS($C$9-45))))*(SIN(RADIANS($A$9)))</f>
        <v>0.23462520024338199</v>
      </c>
      <c r="J610" s="20"/>
      <c r="L610" s="20"/>
    </row>
    <row r="611" spans="1:12">
      <c r="A611" s="2"/>
      <c r="J611" s="20"/>
      <c r="L611" s="20"/>
    </row>
    <row r="612" spans="1:12">
      <c r="E612" s="12" t="s">
        <v>29</v>
      </c>
      <c r="F612" s="13" t="s">
        <v>30</v>
      </c>
      <c r="G612" s="17" t="s">
        <v>31</v>
      </c>
      <c r="H612" s="18" t="s">
        <v>11</v>
      </c>
      <c r="I612">
        <v>9</v>
      </c>
      <c r="J612" s="19" t="s">
        <v>32</v>
      </c>
      <c r="L612" s="20"/>
    </row>
    <row r="613" spans="1:12">
      <c r="D613" t="s">
        <v>33</v>
      </c>
      <c r="E613" s="12">
        <f t="shared" ref="E613:F613" si="321">E608</f>
        <v>0.42003306472826107</v>
      </c>
      <c r="F613" s="13">
        <f t="shared" si="321"/>
        <v>0.57553385538280077</v>
      </c>
      <c r="G613" s="17">
        <f>COS((RADIANS(45+$C$10)))</f>
        <v>-0.40607883220739371</v>
      </c>
      <c r="H613" s="18">
        <f>COS((RADIANS($C$10-45)))</f>
        <v>0.91383805022174436</v>
      </c>
      <c r="J613" s="19">
        <f>((SUMPRODUCT(G613:G615,E613:E615))*(SUMPRODUCT(G613:(G615),F613:F615)))-((SUMPRODUCT(H613:H615,E613:E615))*(SUMPRODUCT(H613:H615,F613:F615)))</f>
        <v>9.7128802394549768E-3</v>
      </c>
      <c r="L613" s="20"/>
    </row>
    <row r="614" spans="1:12">
      <c r="D614" t="s">
        <v>34</v>
      </c>
      <c r="E614" s="12">
        <f t="shared" ref="E614:F614" si="322">E609</f>
        <v>-0.88136849055777466</v>
      </c>
      <c r="F614" s="13">
        <f t="shared" si="322"/>
        <v>0.24349372764740157</v>
      </c>
      <c r="G614" s="17">
        <f>(SIN((RADIANS(45+$C$10))))*(COS(RADIANS($A$10)))</f>
        <v>0.15868631210370673</v>
      </c>
      <c r="H614" s="18">
        <f>(SIN((RADIANS($C$10-45))))*(COS(RADIANS($A$10)))</f>
        <v>7.0514849201929117E-2</v>
      </c>
      <c r="J614" s="20"/>
      <c r="L614" s="20"/>
    </row>
    <row r="615" spans="1:12">
      <c r="D615" t="s">
        <v>35</v>
      </c>
      <c r="E615" s="12">
        <f t="shared" ref="E615:F615" si="323">E610</f>
        <v>0.21624478811498407</v>
      </c>
      <c r="F615" s="13">
        <f t="shared" si="323"/>
        <v>-0.78068661183895194</v>
      </c>
      <c r="G615" s="17">
        <f>(SIN((RADIANS(45+$C$10))))*(SIN(RADIANS($A$10)))</f>
        <v>0.89995479685593338</v>
      </c>
      <c r="H615" s="18">
        <f>(SIN((RADIANS($C$10-45))))*(SIN(RADIANS($A$10)))</f>
        <v>0.39990958229198481</v>
      </c>
      <c r="J615" s="20"/>
      <c r="L615" s="20"/>
    </row>
    <row r="616" spans="1:12">
      <c r="L616" s="20"/>
    </row>
    <row r="617" spans="1:12">
      <c r="E617" s="12" t="s">
        <v>29</v>
      </c>
      <c r="F617" s="13" t="s">
        <v>30</v>
      </c>
      <c r="G617" s="17" t="s">
        <v>31</v>
      </c>
      <c r="H617" s="18" t="s">
        <v>11</v>
      </c>
      <c r="I617">
        <v>10</v>
      </c>
      <c r="J617" s="19" t="s">
        <v>32</v>
      </c>
      <c r="L617" s="20"/>
    </row>
    <row r="618" spans="1:12">
      <c r="D618" t="s">
        <v>33</v>
      </c>
      <c r="E618" s="12">
        <f t="shared" ref="E618:F618" si="324">E613</f>
        <v>0.42003306472826107</v>
      </c>
      <c r="F618" s="13">
        <f t="shared" si="324"/>
        <v>0.57553385538280077</v>
      </c>
      <c r="G618" s="17">
        <f>COS((RADIANS(45+$C$11)))</f>
        <v>-0.53521878369665565</v>
      </c>
      <c r="H618" s="18">
        <f>COS((RADIANS($C$11-45)))</f>
        <v>0.84471347424927035</v>
      </c>
      <c r="J618" s="19">
        <f>((SUMPRODUCT(G618:G620,E618:E620))*(SUMPRODUCT(G618:G620,F618:F620)))-((SUMPRODUCT(H618:H620,E618:E620))*(SUMPRODUCT(H618:H620,F618:F620)))</f>
        <v>8.6255683874843225E-3</v>
      </c>
      <c r="L618" s="20"/>
    </row>
    <row r="619" spans="1:12">
      <c r="D619" t="s">
        <v>34</v>
      </c>
      <c r="E619" s="12">
        <f t="shared" ref="E619:F619" si="325">E614</f>
        <v>-0.88136849055777466</v>
      </c>
      <c r="F619" s="13">
        <f t="shared" si="325"/>
        <v>0.24349372764740157</v>
      </c>
      <c r="G619" s="17">
        <f>(SIN((RADIANS(45+$C$11))))*(COS(RADIANS($A$11)))</f>
        <v>5.1744970390849291E-17</v>
      </c>
      <c r="H619" s="18">
        <f>(SIN((RADIANS($C$11-45))))*(COS(RADIANS($A$11)))</f>
        <v>3.278612329420142E-17</v>
      </c>
      <c r="J619" s="20"/>
      <c r="L619" s="20"/>
    </row>
    <row r="620" spans="1:12">
      <c r="D620" t="s">
        <v>35</v>
      </c>
      <c r="E620" s="12">
        <f t="shared" ref="E620:F620" si="326">E615</f>
        <v>0.21624478811498407</v>
      </c>
      <c r="F620" s="13">
        <f t="shared" si="326"/>
        <v>-0.78068661183895194</v>
      </c>
      <c r="G620" s="17">
        <f>(SIN((RADIANS(45+$C$11))))*(SIN(RADIANS($A$11)))</f>
        <v>0.84471347424927024</v>
      </c>
      <c r="H620" s="18">
        <f>(SIN((RADIANS($C$11-45))))*(SIN(RADIANS($A$11)))</f>
        <v>0.53521878369665554</v>
      </c>
      <c r="J620" s="20"/>
      <c r="L620" s="20"/>
    </row>
    <row r="621" spans="1:12">
      <c r="J621" s="20"/>
      <c r="L621" s="20"/>
    </row>
    <row r="622" spans="1:12">
      <c r="E622" s="12" t="s">
        <v>29</v>
      </c>
      <c r="F622" s="13" t="s">
        <v>30</v>
      </c>
      <c r="G622" s="17" t="s">
        <v>31</v>
      </c>
      <c r="H622" s="18" t="s">
        <v>11</v>
      </c>
      <c r="I622">
        <v>11</v>
      </c>
      <c r="J622" s="19" t="s">
        <v>32</v>
      </c>
      <c r="L622" s="20"/>
    </row>
    <row r="623" spans="1:12">
      <c r="D623" t="s">
        <v>33</v>
      </c>
      <c r="E623" s="12">
        <f t="shared" ref="E623:F623" si="327">E618</f>
        <v>0.42003306472826107</v>
      </c>
      <c r="F623" s="13">
        <f t="shared" si="327"/>
        <v>0.57553385538280077</v>
      </c>
      <c r="G623" s="17">
        <f>COS((RADIANS(45+$C$12)))</f>
        <v>-0.6137169411897504</v>
      </c>
      <c r="H623" s="18">
        <f>COS((RADIANS($C$12-45)))</f>
        <v>0.78952613389089055</v>
      </c>
      <c r="J623" s="19">
        <f>((SUMPRODUCT(G623:G625,E623:E625))*(SUMPRODUCT(G623:(G625),F623:F625)))-((SUMPRODUCT(H623:H625,E623:E625))*(SUMPRODUCT(H623:H625,F623:F625)))</f>
        <v>-6.8548226860707454E-3</v>
      </c>
      <c r="L623" s="20"/>
    </row>
    <row r="624" spans="1:12">
      <c r="D624" t="s">
        <v>34</v>
      </c>
      <c r="E624" s="12">
        <f t="shared" ref="E624:F624" si="328">E619</f>
        <v>-0.88136849055777466</v>
      </c>
      <c r="F624" s="13">
        <f t="shared" si="328"/>
        <v>0.24349372764740157</v>
      </c>
      <c r="G624" s="17">
        <f>(SIN((RADIANS(45+$C$12))))*(COS(RADIANS($A$12)))</f>
        <v>-0.13709977437056997</v>
      </c>
      <c r="H624" s="18">
        <f>(SIN((RADIANS($C$12-45))))*(COS(RADIANS($A$12)))</f>
        <v>-0.10657082844092282</v>
      </c>
      <c r="J624" s="20"/>
      <c r="L624" s="20"/>
    </row>
    <row r="625" spans="4:12">
      <c r="D625" t="s">
        <v>35</v>
      </c>
      <c r="E625" s="12">
        <f t="shared" ref="E625:F625" si="329">E620</f>
        <v>0.21624478811498407</v>
      </c>
      <c r="F625" s="13">
        <f t="shared" si="329"/>
        <v>-0.78068661183895194</v>
      </c>
      <c r="G625" s="17">
        <f>(SIN((RADIANS(45+$C$12))))*(SIN(RADIANS($A$12)))</f>
        <v>0.77753145786150357</v>
      </c>
      <c r="H625" s="18">
        <f>(SIN((RADIANS($C$12-45))))*(SIN(RADIANS($A$12)))</f>
        <v>0.60439320183860357</v>
      </c>
      <c r="J625" s="20"/>
      <c r="L625" s="20"/>
    </row>
    <row r="626" spans="4:12">
      <c r="L626" s="20"/>
    </row>
    <row r="627" spans="4:12">
      <c r="E627" s="12" t="s">
        <v>29</v>
      </c>
      <c r="F627" s="13" t="s">
        <v>30</v>
      </c>
      <c r="G627" s="17" t="s">
        <v>31</v>
      </c>
      <c r="H627" s="18" t="s">
        <v>11</v>
      </c>
      <c r="I627">
        <v>12</v>
      </c>
      <c r="J627" s="19" t="s">
        <v>32</v>
      </c>
      <c r="L627" s="20"/>
    </row>
    <row r="628" spans="4:12">
      <c r="D628" t="s">
        <v>33</v>
      </c>
      <c r="E628" s="12">
        <f t="shared" ref="E628:F628" si="330">E623</f>
        <v>0.42003306472826107</v>
      </c>
      <c r="F628" s="13">
        <f t="shared" si="330"/>
        <v>0.57553385538280077</v>
      </c>
      <c r="G628" s="17">
        <f>COS((RADIANS(45+$C$13)))</f>
        <v>-0.67505923099629039</v>
      </c>
      <c r="H628" s="18">
        <f>COS((RADIANS($C$13-45)))</f>
        <v>0.73776353572584286</v>
      </c>
      <c r="J628" s="19">
        <f>((SUMPRODUCT(G628:G630,E628:E630))*(SUMPRODUCT(G628:(G630),F628:F630)))-((SUMPRODUCT(H628:H630,E628:E630))*(SUMPRODUCT(H628:H630,F628:F630)))</f>
        <v>-5.4676134576833318E-3</v>
      </c>
      <c r="L628" s="20"/>
    </row>
    <row r="629" spans="4:12">
      <c r="D629" t="s">
        <v>34</v>
      </c>
      <c r="E629" s="12">
        <f t="shared" ref="E629:F629" si="331">E624</f>
        <v>-0.88136849055777466</v>
      </c>
      <c r="F629" s="13">
        <f t="shared" si="331"/>
        <v>0.24349372764740157</v>
      </c>
      <c r="G629" s="17">
        <f>(SIN((RADIANS(45+$C$13))))*(COS(RADIANS($A$13)))</f>
        <v>-0.25232999022940494</v>
      </c>
      <c r="H629" s="18">
        <f>(SIN((RADIANS($C$13-45))))*(COS(RADIANS($A$13)))</f>
        <v>-0.23088385493866695</v>
      </c>
      <c r="J629" s="20"/>
      <c r="L629" s="20"/>
    </row>
    <row r="630" spans="4:12">
      <c r="D630" t="s">
        <v>35</v>
      </c>
      <c r="E630" s="12">
        <f t="shared" ref="E630:F630" si="332">E625</f>
        <v>0.21624478811498407</v>
      </c>
      <c r="F630" s="13">
        <f t="shared" si="332"/>
        <v>-0.78068661183895194</v>
      </c>
      <c r="G630" s="17">
        <f>(SIN((RADIANS(45+$C$13))))*(SIN(RADIANS($A$13)))</f>
        <v>0.69327095040649556</v>
      </c>
      <c r="H630" s="18">
        <f>(SIN((RADIANS($C$13-45))))*(SIN(RADIANS($A$13)))</f>
        <v>0.63434817796062404</v>
      </c>
      <c r="J630" s="20"/>
      <c r="L630" s="20"/>
    </row>
    <row r="631" spans="4:12">
      <c r="L631" s="20"/>
    </row>
    <row r="632" spans="4:12">
      <c r="E632" s="12" t="s">
        <v>29</v>
      </c>
      <c r="F632" s="13" t="s">
        <v>30</v>
      </c>
      <c r="G632" s="17" t="s">
        <v>31</v>
      </c>
      <c r="H632" s="18" t="s">
        <v>11</v>
      </c>
      <c r="I632">
        <v>13</v>
      </c>
      <c r="J632" s="19" t="s">
        <v>32</v>
      </c>
      <c r="L632" s="20"/>
    </row>
    <row r="633" spans="4:12">
      <c r="D633" t="s">
        <v>33</v>
      </c>
      <c r="E633" s="12">
        <f t="shared" ref="E633:F633" si="333">E628</f>
        <v>0.42003306472826107</v>
      </c>
      <c r="F633" s="13">
        <f t="shared" si="333"/>
        <v>0.57553385538280077</v>
      </c>
      <c r="G633" s="17">
        <f>COS((RADIANS(45+$C$14)))</f>
        <v>-0.71396877306751372</v>
      </c>
      <c r="H633" s="18">
        <f>COS((RADIANS($C$14-45)))</f>
        <v>0.70017754254508147</v>
      </c>
      <c r="J633" s="19">
        <f>((SUMPRODUCT(G633:G635,E633:E635))*(SUMPRODUCT(G633:G635,F633:F635)))-((SUMPRODUCT(H633:H635,E633:E635))*(SUMPRODUCT(H633:H635,F633:F635)))</f>
        <v>-1.1800409612725785E-2</v>
      </c>
      <c r="L633" s="20"/>
    </row>
    <row r="634" spans="4:12">
      <c r="D634" t="s">
        <v>34</v>
      </c>
      <c r="E634" s="12">
        <f t="shared" ref="E634:F634" si="334">E629</f>
        <v>-0.88136849055777466</v>
      </c>
      <c r="F634" s="13">
        <f t="shared" si="334"/>
        <v>0.24349372764740157</v>
      </c>
      <c r="G634" s="17">
        <f>(SIN((RADIANS(45+$C$14))))*(COS(RADIANS($A$14)))</f>
        <v>-0.35008877127254046</v>
      </c>
      <c r="H634" s="18">
        <f>(SIN((RADIANS($C$14-45))))*(COS(RADIANS($A$14)))</f>
        <v>-0.35698438653375664</v>
      </c>
      <c r="J634" s="20"/>
      <c r="L634" s="20"/>
    </row>
    <row r="635" spans="4:12">
      <c r="D635" t="s">
        <v>35</v>
      </c>
      <c r="E635" s="12">
        <f t="shared" ref="E635:F635" si="335">E630</f>
        <v>0.21624478811498407</v>
      </c>
      <c r="F635" s="13">
        <f t="shared" si="335"/>
        <v>-0.78068661183895194</v>
      </c>
      <c r="G635" s="17">
        <f>(SIN((RADIANS(45+$C$14))))*(SIN(RADIANS($A$14)))</f>
        <v>0.60637153900340002</v>
      </c>
      <c r="H635" s="18">
        <f>(SIN((RADIANS($C$14-45))))*(SIN(RADIANS($A$14)))</f>
        <v>0.61831509498527371</v>
      </c>
      <c r="J635" s="20"/>
      <c r="L635" s="20"/>
    </row>
    <row r="636" spans="4:12">
      <c r="J636" s="20"/>
      <c r="L636" s="20"/>
    </row>
    <row r="637" spans="4:12">
      <c r="E637" s="12" t="s">
        <v>29</v>
      </c>
      <c r="F637" s="13" t="s">
        <v>30</v>
      </c>
      <c r="G637" s="17" t="s">
        <v>31</v>
      </c>
      <c r="H637" s="18" t="s">
        <v>11</v>
      </c>
      <c r="I637">
        <v>14</v>
      </c>
      <c r="J637" s="19" t="s">
        <v>32</v>
      </c>
      <c r="L637" s="20"/>
    </row>
    <row r="638" spans="4:12">
      <c r="D638" t="s">
        <v>33</v>
      </c>
      <c r="E638" s="12">
        <f t="shared" ref="E638:F638" si="336">E633</f>
        <v>0.42003306472826107</v>
      </c>
      <c r="F638" s="13">
        <f t="shared" si="336"/>
        <v>0.57553385538280077</v>
      </c>
      <c r="G638" s="17">
        <f>COS((RADIANS(45+$C$15)))</f>
        <v>-0.74731990417935112</v>
      </c>
      <c r="H638" s="18">
        <f>COS((RADIANS($C$15-45)))</f>
        <v>0.66446441651706645</v>
      </c>
      <c r="J638" s="19">
        <f>((SUMPRODUCT(G638:G640,E638:E640))*(SUMPRODUCT(G638:G640,F638:F640)))-((SUMPRODUCT(H638:H640,E638:E640))*(SUMPRODUCT(H638:H640,F638:F640)))</f>
        <v>-1.0839497762011818E-2</v>
      </c>
      <c r="L638" s="20"/>
    </row>
    <row r="639" spans="4:12">
      <c r="D639" t="s">
        <v>34</v>
      </c>
      <c r="E639" s="12">
        <f t="shared" ref="E639:F639" si="337">E634</f>
        <v>-0.88136849055777466</v>
      </c>
      <c r="F639" s="13">
        <f t="shared" si="337"/>
        <v>0.24349372764740157</v>
      </c>
      <c r="G639" s="17">
        <f>(SIN((RADIANS(45+$C$15))))*(COS(RADIANS($A$15)))</f>
        <v>-0.42710949401476617</v>
      </c>
      <c r="H639" s="18">
        <f>(SIN((RADIANS($C$15-45))))*(COS(RADIANS($A$15)))</f>
        <v>-0.48036797487861865</v>
      </c>
      <c r="J639" s="20"/>
      <c r="L639" s="20"/>
    </row>
    <row r="640" spans="4:12">
      <c r="D640" t="s">
        <v>35</v>
      </c>
      <c r="E640" s="12">
        <f t="shared" ref="E640:F640" si="338">E635</f>
        <v>0.21624478811498407</v>
      </c>
      <c r="F640" s="13">
        <f t="shared" si="338"/>
        <v>-0.78068661183895194</v>
      </c>
      <c r="G640" s="17">
        <f>(SIN((RADIANS(45+$C$15))))*(SIN(RADIANS($A$15)))</f>
        <v>0.50900927392319273</v>
      </c>
      <c r="H640" s="18">
        <f>(SIN((RADIANS($C$15-45))))*(SIN(RADIANS($A$15)))</f>
        <v>0.57248025982879891</v>
      </c>
      <c r="J640" s="20"/>
      <c r="L640" s="20"/>
    </row>
    <row r="641" spans="1:19">
      <c r="A641" s="3" t="s">
        <v>28</v>
      </c>
      <c r="J641" s="20"/>
      <c r="L641" s="20"/>
    </row>
    <row r="642" spans="1:19">
      <c r="A642" s="3">
        <f>DEGREES(ACOS(((C660*C663+C661*C664+C662*C665)/(((SQRT((C660^2)+(C661^2)+(C662^2)))*(SQRT((C663^2)+(C664^2)+(C665^2))))))))</f>
        <v>98.145707628064599</v>
      </c>
      <c r="E642" s="12" t="s">
        <v>29</v>
      </c>
      <c r="F642" s="13" t="s">
        <v>30</v>
      </c>
      <c r="G642" s="17" t="s">
        <v>31</v>
      </c>
      <c r="H642" s="18" t="s">
        <v>11</v>
      </c>
      <c r="I642">
        <v>15</v>
      </c>
      <c r="J642" s="19" t="s">
        <v>32</v>
      </c>
      <c r="L642" s="20"/>
    </row>
    <row r="643" spans="1:19">
      <c r="D643" t="s">
        <v>33</v>
      </c>
      <c r="E643" s="12">
        <f t="shared" ref="E643:F643" si="339">E638</f>
        <v>0.42003306472826107</v>
      </c>
      <c r="F643" s="13">
        <f t="shared" si="339"/>
        <v>0.57553385538280077</v>
      </c>
      <c r="G643" s="17">
        <f>COS((RADIANS(45+$C$16)))</f>
        <v>-0.78215977570361728</v>
      </c>
      <c r="H643" s="18">
        <f>COS((RADIANS($C$16-45)))</f>
        <v>0.62307791268128498</v>
      </c>
      <c r="J643" s="19">
        <f>((SUMPRODUCT(G643:G645,E643:E645))*(SUMPRODUCT(G643:(G645),F643:F645)))-((SUMPRODUCT(H643:H645,E643:E645))*(SUMPRODUCT(H643:H645,F643:F645)))</f>
        <v>4.4106824760986318E-3</v>
      </c>
    </row>
    <row r="644" spans="1:19">
      <c r="D644" t="s">
        <v>34</v>
      </c>
      <c r="E644" s="12">
        <f t="shared" ref="E644:F644" si="340">E639</f>
        <v>-0.88136849055777466</v>
      </c>
      <c r="F644" s="13">
        <f t="shared" si="340"/>
        <v>0.24349372764740157</v>
      </c>
      <c r="G644" s="17">
        <f>(SIN((RADIANS(45+$C$16))))*(COS(RADIANS($A$16)))</f>
        <v>-0.47730537263967016</v>
      </c>
      <c r="H644" s="18">
        <f>(SIN((RADIANS($C$16-45))))*(COS(RADIANS($A$16)))</f>
        <v>-0.5991691498089422</v>
      </c>
      <c r="J644" s="20"/>
      <c r="L644" s="20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20"/>
    </row>
    <row r="645" spans="1:19">
      <c r="D645" t="s">
        <v>35</v>
      </c>
      <c r="E645" s="12">
        <f t="shared" ref="E645:F645" si="341">E640</f>
        <v>0.21624478811498407</v>
      </c>
      <c r="F645" s="13">
        <f t="shared" si="341"/>
        <v>-0.78068661183895194</v>
      </c>
      <c r="G645" s="17">
        <f>(SIN((RADIANS(45+$C$16))))*(SIN(RADIANS($A$16)))</f>
        <v>0.4005067621408816</v>
      </c>
      <c r="H645" s="18">
        <f>(SIN((RADIANS($C$16-45))))*(SIN(RADIANS($A$16)))</f>
        <v>0.502762612617488</v>
      </c>
      <c r="J645" s="20"/>
      <c r="L645" s="20"/>
      <c r="M645" s="21">
        <f>(G573^2)*F573+G573*G574*F574+G573*G575*F575-((H573^2)*F573+H573*H574*F574+H573*H575*F575)</f>
        <v>-0.56458250325492754</v>
      </c>
      <c r="N645" s="22">
        <f>G573*G574*F573+(G574^2)*F574+G574*G575*F575-(H573*H574*F573+(H574^2)*F574+H574*H575*F575)</f>
        <v>-0.26790858723418598</v>
      </c>
      <c r="O645" s="22">
        <f>G573*G575*F573+G574*G575*F574+(G575^2)*F575-(H573*H575*F573+H574*H575*F574+(H575^2)*F575)</f>
        <v>0</v>
      </c>
      <c r="P645" s="22">
        <f>(G573^2)*E573+G573*G574*E574+G573*G575*E575-((H573^2)*E573+H573*H574*E574+H573*H575*E575)</f>
        <v>0.37891947212528865</v>
      </c>
      <c r="Q645" s="22">
        <f>G573*G574*E573+(G574^2)*E574+G574*G575*E575-(H573*H574*E573+(H574^2)*E574+H574*H575*E575)</f>
        <v>-0.89981010510962711</v>
      </c>
      <c r="R645" s="50">
        <f>G573*G575*E573+G574*G575*E574+(G575^2)*E575-(H573*H575*E573+H574*H575*E574+(H575^2)*E575)</f>
        <v>0</v>
      </c>
      <c r="S645" s="20">
        <f>J573</f>
        <v>-1.0171319960602145E-3</v>
      </c>
    </row>
    <row r="646" spans="1:19">
      <c r="A646" s="9" t="s">
        <v>47</v>
      </c>
      <c r="B646" s="9" t="s">
        <v>46</v>
      </c>
      <c r="C646" s="9" t="s">
        <v>48</v>
      </c>
      <c r="L646" s="20"/>
      <c r="M646" s="21">
        <f>(G578^2)*F578+G578*G579*F579+G578*G580*F580-((H578^2)*F578+H578*H579*F579+H578*H580*F580)</f>
        <v>-0.51997094979408587</v>
      </c>
      <c r="N646" s="22">
        <f>G578*G579*F578+(G579^2)*F579+G579*G580*F580-(H578*H579*F578+(H579^2)*F579+H579*H580*F580)</f>
        <v>-0.26376170803671972</v>
      </c>
      <c r="O646" s="22">
        <f>G578*G580*F578+G579*G580*F579+(G580^2)*F580-(H578*H580*F578+H579*H580*F579+(H580^2)*F580)</f>
        <v>-4.6508305604622449E-2</v>
      </c>
      <c r="P646" s="22">
        <f>(G578^2)*E578+G578*G579*E579+G578*G580*E580-((H578^2)*E578+H578*H579*E579+H578*H580*E580)</f>
        <v>0.17257722378344981</v>
      </c>
      <c r="Q646" s="22">
        <f>G578*G579*E578+(G579^2)*E579+G579*G580*E580-(H578*H579*E578+(H579^2)*E579+H579*H580*E580)</f>
        <v>-0.90057724020915897</v>
      </c>
      <c r="R646" s="50">
        <f>G578*G580*E578+G579*G580*E579+(G580^2)*E580-(H578*H580*E578+H579*H580*E579+(H580^2)*E580)</f>
        <v>-0.15879606566084303</v>
      </c>
      <c r="S646" s="20">
        <f>J578</f>
        <v>4.0090881765310338E-3</v>
      </c>
    </row>
    <row r="647" spans="1:19">
      <c r="A647" s="9">
        <f>C660+C663</f>
        <v>0.99523746459331108</v>
      </c>
      <c r="B647" s="9">
        <f>C661*C665-C662*C664</f>
        <v>0.63500460623352439</v>
      </c>
      <c r="C647" s="9">
        <f>A648*B649-A649*B648</f>
        <v>-0.13333909570141284</v>
      </c>
      <c r="E647" s="12" t="s">
        <v>29</v>
      </c>
      <c r="F647" s="13" t="s">
        <v>30</v>
      </c>
      <c r="G647" s="17" t="s">
        <v>31</v>
      </c>
      <c r="H647" s="18" t="s">
        <v>11</v>
      </c>
      <c r="I647">
        <v>16</v>
      </c>
      <c r="J647" s="19" t="s">
        <v>32</v>
      </c>
      <c r="L647" s="20"/>
      <c r="M647" s="21">
        <f>(G583^2)*F583+G583*G584*F584+G583*G585*F585-((H583^2)*F583+H583*H584*F584+H583*H585*F585)</f>
        <v>-0.49995119313672781</v>
      </c>
      <c r="N647" s="22">
        <f>G583*G584*F583+(G584^2)*F584+G584*G585*F585-(H583*H584*F583+(H584^2)*F584+H584*H585*F585)</f>
        <v>-0.27031048635752292</v>
      </c>
      <c r="O647" s="22">
        <f>G583*G585*F583+G584*G585*F584+(G585^2)*F585-(H583*H585*F583+H584*H585*F584+(H585^2)*F585)</f>
        <v>-9.838497104415872E-2</v>
      </c>
      <c r="P647" s="22">
        <f>(G583^2)*E583+G583*G584*E584+G583*G585*E585-((H583^2)*E583+H583*H584*E584+H583*H585*E585)</f>
        <v>-4.5111458164752538E-2</v>
      </c>
      <c r="Q647" s="22">
        <f>G583*G584*E583+(G584^2)*E584+G584*G585*E585-(H583*H584*E583+(H584^2)*E584+H584*H585*E585)</f>
        <v>-0.81015125594891835</v>
      </c>
      <c r="R647" s="50">
        <f>G583*G585*E583+G584*G585*E584+(G585^2)*E585-(H583*H585*E583+H584*H585*E584+(H585^2)*E585)</f>
        <v>-0.29487094241878581</v>
      </c>
      <c r="S647" s="20">
        <f>J583</f>
        <v>6.9718762579543958E-3</v>
      </c>
    </row>
    <row r="648" spans="1:19">
      <c r="A648" s="9">
        <f>C661+C664</f>
        <v>-0.63766537990812766</v>
      </c>
      <c r="B648" s="9">
        <f>C662*C663-C660*C665</f>
        <v>0.45207379486134891</v>
      </c>
      <c r="C648" s="9">
        <f>A649*B647-A647*B649</f>
        <v>-0.96453983596441095</v>
      </c>
      <c r="D648" t="s">
        <v>33</v>
      </c>
      <c r="E648" s="12">
        <f t="shared" ref="E648:F648" si="342">E643</f>
        <v>0.42003306472826107</v>
      </c>
      <c r="F648" s="13">
        <f t="shared" si="342"/>
        <v>0.57553385538280077</v>
      </c>
      <c r="G648" s="17">
        <f>COS((RADIANS(45+$C$17)))</f>
        <v>-0.81471053200902233</v>
      </c>
      <c r="H648" s="18">
        <f>COS((RADIANS($C$17-45)))</f>
        <v>0.57986787204808643</v>
      </c>
      <c r="J648" s="19">
        <f>((SUMPRODUCT(G648:G650,E648:E650))*(SUMPRODUCT(G648:G650,F648:F650)))-((SUMPRODUCT(H648:H650,E648:E650))*(SUMPRODUCT(H648:H650,F648:F650)))</f>
        <v>1.5491385597819901E-2</v>
      </c>
      <c r="L648" s="20"/>
      <c r="M648" s="21">
        <f>(G588^2)*F588+G588*G589*F589+G588*G590*F590-((H588^2)*F588+H588*H589*F589+H588*H590*F590)</f>
        <v>-0.50424589636955031</v>
      </c>
      <c r="N648" s="22">
        <f>G588*G589*F588+(G589^2)*F589+G589*G590*F590-(H588*H589*F588+(H589^2)*F589+H589*H590*F590)</f>
        <v>-0.28616254040060451</v>
      </c>
      <c r="O648" s="22">
        <f>G588*G590*F588+G589*G590*F589+(G590^2)*F590-(H588*H590*F588+H589*H590*F589+(H590^2)*F590)</f>
        <v>-0.16521601973227612</v>
      </c>
      <c r="P648" s="22">
        <f>(G588^2)*E588+G588*G589*E589+G588*G590*E590-((H588^2)*E588+H588*H589*E589+H588*H590*E590)</f>
        <v>-0.22424701830500002</v>
      </c>
      <c r="Q648" s="22">
        <f>G588*G589*E588+(G589^2)*E589+G589*G590*E590-(H588*H589*E588+(H589^2)*E589+H589*H590*E590)</f>
        <v>-0.64539660487647077</v>
      </c>
      <c r="R648" s="50">
        <f>G588*G590*E588+G589*G590*E589+(G590^2)*E590-(H588*H590*E588+H589*H590*E589+(H590^2)*E590)</f>
        <v>-0.37261990355950086</v>
      </c>
      <c r="S648" s="20">
        <f>J588</f>
        <v>4.6875938781006377E-3</v>
      </c>
    </row>
    <row r="649" spans="1:19">
      <c r="A649" s="9">
        <f>C662+C665</f>
        <v>-0.56425635541797226</v>
      </c>
      <c r="B649" s="9">
        <f>C660*C664-C661*C663</f>
        <v>0.6091354804706699</v>
      </c>
      <c r="C649" s="9">
        <f>A647*B648-A648*B647</f>
        <v>0.85484123088419683</v>
      </c>
      <c r="D649" t="s">
        <v>34</v>
      </c>
      <c r="E649" s="12">
        <f t="shared" ref="E649:F649" si="343">E644</f>
        <v>-0.88136849055777466</v>
      </c>
      <c r="F649" s="13">
        <f t="shared" si="343"/>
        <v>0.24349372764740157</v>
      </c>
      <c r="G649" s="17">
        <f>(SIN((RADIANS(45+$C$17))))*(COS(RADIANS($A$17)))</f>
        <v>-0.50218030803206715</v>
      </c>
      <c r="H649" s="18">
        <f>(SIN((RADIANS($C$17-45))))*(COS(RADIANS($A$17)))</f>
        <v>-0.7055600174505483</v>
      </c>
      <c r="J649" s="20"/>
      <c r="L649" s="20"/>
      <c r="M649" s="21">
        <f>(G593^2)*F593+G593*G594*F594+G593*G595*F595-((H593^2)*F593+H593*H594*F594+H593*H595*F595)</f>
        <v>-0.52109907036703162</v>
      </c>
      <c r="N649" s="22">
        <f>G593*G594*F593+(G594^2)*F594+G594*G595*F595-(H593*H594*F593+(H594^2)*F594+H594*H595*F595)</f>
        <v>-0.30555660493373649</v>
      </c>
      <c r="O649" s="22">
        <f>G593*G595*F593+G594*G595*F594+(G595^2)*F595-(H593*H595*F593+H594*H595*F594+(H595^2)*F595)</f>
        <v>-0.25639243450368016</v>
      </c>
      <c r="P649" s="22">
        <f>(G593^2)*E593+G593*G594*E594+G593*G595*E595-((H593^2)*E593+H593*H594*E594+H593*H595*E595)</f>
        <v>-0.33391761069391074</v>
      </c>
      <c r="Q649" s="22">
        <f>G593*G594*E593+(G594^2)*E594+G594*G595*E595-(H593*H594*E593+(H594^2)*E594+H594*H595*E595)</f>
        <v>-0.454751036369826</v>
      </c>
      <c r="R649" s="50">
        <f>G593*G595*E593+G594*G595*E594+(G595^2)*E595-(H593*H595*E593+H594*H595*E594+(H595^2)*E595)</f>
        <v>-0.38158142689540686</v>
      </c>
      <c r="S649" s="20">
        <f>J593</f>
        <v>-5.0144035564397282E-3</v>
      </c>
    </row>
    <row r="650" spans="1:19">
      <c r="D650" t="s">
        <v>35</v>
      </c>
      <c r="E650" s="12">
        <f t="shared" ref="E650:F650" si="344">E645</f>
        <v>0.21624478811498407</v>
      </c>
      <c r="F650" s="13">
        <f t="shared" si="344"/>
        <v>-0.78068661183895194</v>
      </c>
      <c r="G650" s="17">
        <f>(SIN((RADIANS(45+$C$17))))*(SIN(RADIANS($A$17)))</f>
        <v>0.2899339360240431</v>
      </c>
      <c r="H650" s="18">
        <f>(SIN((RADIANS($C$17-45))))*(SIN(RADIANS($A$17)))</f>
        <v>0.40735526600451105</v>
      </c>
      <c r="J650" s="20"/>
      <c r="L650" s="20"/>
      <c r="M650" s="21">
        <f>(G598^2)*F598+G598*G599*F599+G598*G600*F600-((H598^2)*F598+H598*H599*F599+H598*H600*F600)</f>
        <v>-0.5163918001280976</v>
      </c>
      <c r="N650" s="22">
        <f>G598*G599*F598+(G599^2)*F599+G599*G600*F600-(H598*H599*F598+(H599^2)*F599+H599*H600*F600)</f>
        <v>-0.32745839203924143</v>
      </c>
      <c r="O650" s="22">
        <f>G598*G600*F598+G599*G600*F599+(G600^2)*F600-(H598*H600*F598+H599*H600*F599+(H600^2)*F600)</f>
        <v>-0.3902497151378892</v>
      </c>
      <c r="P650" s="22">
        <f>(G598^2)*E598+G598*G599*E599+G598*G600*E600-((H598^2)*E598+H598*H599*E599+H598*H600*E600)</f>
        <v>-0.36712553419594962</v>
      </c>
      <c r="Q650" s="22">
        <f>G598*G599*E598+(G599^2)*E599+G599*G600*E600-(H598*H599*E598+(H599^2)*E599+H599*H600*E600)</f>
        <v>-0.28914805413212236</v>
      </c>
      <c r="R650" s="50">
        <f>G598*G600*E598+G599*G600*E599+(G600^2)*E600-(H598*H600*E598+H599*H600*E599+(H600^2)*E600)</f>
        <v>-0.34459323230358185</v>
      </c>
      <c r="S650" s="20">
        <f>J598</f>
        <v>-1.2679588658172036E-2</v>
      </c>
    </row>
    <row r="651" spans="1:19">
      <c r="A651" s="10"/>
      <c r="B651" s="10" t="s">
        <v>25</v>
      </c>
      <c r="C651" s="10" t="s">
        <v>49</v>
      </c>
      <c r="J651" s="20"/>
      <c r="L651" s="20"/>
      <c r="M651" s="21">
        <f>(G603^2)*F603+G603*G604*F604+G603*G605*F605-((H603^2)*F603+H603*H604*F604+H603*H605*F605)</f>
        <v>-0.41819624037617176</v>
      </c>
      <c r="N651" s="22">
        <f>G603*G604*F603+(G604^2)*F604+G604*G605*F605-(H603*H604*F603+(H604^2)*F604+H604*H605*F605)</f>
        <v>-0.34046011385180924</v>
      </c>
      <c r="O651" s="22">
        <f>G603*G605*F603+G604*G605*F604+(G605^2)*F605-(H603*H605*F603+H604*H605*F604+(H605^2)*F605)</f>
        <v>-0.58969421514201792</v>
      </c>
      <c r="P651" s="22">
        <f>(G603^2)*E603+G603*G604*E604+G603*G605*E605-((H603^2)*E603+H603*H604*E604+H603*H605*E605)</f>
        <v>-0.34309795979332636</v>
      </c>
      <c r="Q651" s="22">
        <f>G603*G604*E603+(G604^2)*E604+G604*G605*E605-(H603*H604*E603+(H604^2)*E604+H604*H605*E605)</f>
        <v>-0.1753058623082164</v>
      </c>
      <c r="R651" s="50">
        <f>G603*G605*E603+G604*G605*E604+(G605^2)*E605-(H603*H605*E603+H604*H605*E604+(H605^2)*E605)</f>
        <v>-0.30363866038250459</v>
      </c>
      <c r="S651" s="20">
        <f>J603</f>
        <v>-3.1037324683602652E-3</v>
      </c>
    </row>
    <row r="652" spans="1:19">
      <c r="A652" s="10" t="s">
        <v>47</v>
      </c>
      <c r="B652" s="10">
        <f>DEGREES(ACOS(A649/(SQRT((A647^2)+(A648^2)+(A649^2)))))</f>
        <v>115.51868132021987</v>
      </c>
      <c r="C652" s="10">
        <f>DEGREES(ATAN(A648/A647))</f>
        <v>-32.648369908879104</v>
      </c>
      <c r="E652" s="12" t="s">
        <v>29</v>
      </c>
      <c r="F652" s="13" t="s">
        <v>30</v>
      </c>
      <c r="G652" s="17" t="s">
        <v>31</v>
      </c>
      <c r="H652" s="18" t="s">
        <v>11</v>
      </c>
      <c r="I652">
        <v>17</v>
      </c>
      <c r="J652" s="19" t="s">
        <v>32</v>
      </c>
      <c r="L652" s="24" t="s">
        <v>37</v>
      </c>
      <c r="M652" s="21">
        <f>(G608^2)*F608+G608*G609*F609+G608*G610*F610-((H608^2)*F608+H608*H609*F609+H608*H610*F610)</f>
        <v>-0.18930966814537209</v>
      </c>
      <c r="N652" s="22">
        <f>G608*G609*F608+(G609^2)*F609+G609*G610*F610-(H608*H609*F608+(H609^2)*F609+H609*H610*F610)</f>
        <v>-0.28987585678678751</v>
      </c>
      <c r="O652" s="22">
        <f>G608*G610*F608+G609*G610*F609+(G610^2)*F610-(H608*H610*F608+H609*H610*F609+(H610^2)*F610)</f>
        <v>-0.79642737096676031</v>
      </c>
      <c r="P652" s="22">
        <f>(G608^2)*E608+G608*G609*E609+G608*G610*E610-((H608^2)*E608+H608*H609*E609+H608*H610*E610)</f>
        <v>-0.32015706438116887</v>
      </c>
      <c r="Q652" s="22">
        <f>G608*G609*E608+(G609^2)*E609+G609*G610*E610-(H608*H609*E608+(H609^2)*E609+H609*H610*E610)</f>
        <v>-9.8877987234620018E-2</v>
      </c>
      <c r="R652" s="50">
        <f>G608*G610*E608+G609*G610*E609+(G610^2)*E610-(H608*H610*E608+H609*H610*E609+(H610^2)*E610)</f>
        <v>-0.27166503720824087</v>
      </c>
      <c r="S652" s="20">
        <f>J608</f>
        <v>3.7478581678408729E-3</v>
      </c>
    </row>
    <row r="653" spans="1:19">
      <c r="A653" s="10" t="s">
        <v>46</v>
      </c>
      <c r="B653" s="10">
        <f>DEGREES(ACOS(B649/(SQRT((B647^2)+(B648^2)+(B649^2)))))</f>
        <v>51.993943714325027</v>
      </c>
      <c r="C653" s="10">
        <f>DEGREES(ATAN(B648/B647))</f>
        <v>35.447903039888054</v>
      </c>
      <c r="D653" t="s">
        <v>33</v>
      </c>
      <c r="E653" s="12">
        <f t="shared" ref="E653:F653" si="345">E648</f>
        <v>0.42003306472826107</v>
      </c>
      <c r="F653" s="13">
        <f t="shared" si="345"/>
        <v>0.57553385538280077</v>
      </c>
      <c r="G653" s="17">
        <f>COS((RADIANS(45+$C$18)))</f>
        <v>-0.84487690812035343</v>
      </c>
      <c r="H653" s="18">
        <f>COS((RADIANS($C$18-45)))</f>
        <v>0.5349607556867999</v>
      </c>
      <c r="J653" s="19">
        <f>((SUMPRODUCT(G653:G655,E653:E655))*(SUMPRODUCT(G653:(G655),F653:F655)))-((SUMPRODUCT(H653:H655,E653:E655))*(SUMPRODUCT(H653:H655,F653:F655)))</f>
        <v>1.356174047110123E-2</v>
      </c>
      <c r="L653" s="20"/>
      <c r="M653" s="21">
        <f>(G613^2)*F613+G613*G614*F614+G613*G615*F615-((H613^2)*F613+H613*H614*F614+H613*H615*F615)</f>
        <v>0.15350406515119241</v>
      </c>
      <c r="N653" s="22">
        <f>G613*G614*F613+(G614^2)*F614+G614*G615*F615-(H613*H614*F613+(H614^2)*F614+H614*H615*F615)</f>
        <v>-0.1587282918351535</v>
      </c>
      <c r="O653" s="22">
        <f>G613*G615*F613+G614*G615*F614+(G615^2)*F615-(H613*H615*F613+H614*H615*F614+(H615^2)*F615)</f>
        <v>-0.90019287574367979</v>
      </c>
      <c r="P653" s="22">
        <f>(G613^2)*E613+G613*G614*E614+G613*G615*E615-((H613^2)*E613+H613*H614*E614+H613*H615*E615)</f>
        <v>-0.32597130514096234</v>
      </c>
      <c r="Q653" s="22">
        <f>G613*G614*E613+(G614^2)*E614+G614*G615*E615-(H613*H614*E613+(H614^2)*E614+H614*H615*E615)</f>
        <v>-4.7160707303920191E-2</v>
      </c>
      <c r="R653" s="50">
        <f>G613*G615*E613+G614*G615*E614+(G615^2)*E615-(H613*H615*E613+H614*H615*E614+(H615^2)*E615)</f>
        <v>-0.26746166193303456</v>
      </c>
      <c r="S653" s="20">
        <f>J613</f>
        <v>9.7128802394549768E-3</v>
      </c>
    </row>
    <row r="654" spans="1:19">
      <c r="A654" s="10" t="s">
        <v>48</v>
      </c>
      <c r="B654" s="10">
        <f>DEGREES(ACOS(C649/(SQRT((C647^2)+(C648^2)+(C649^2)))))</f>
        <v>48.719476282147603</v>
      </c>
      <c r="C654" s="10">
        <f>DEGREES(ATAN(C648/C647))</f>
        <v>82.129250876389676</v>
      </c>
      <c r="D654" t="s">
        <v>34</v>
      </c>
      <c r="E654" s="12">
        <f t="shared" ref="E654:F654" si="346">E649</f>
        <v>-0.88136849055777466</v>
      </c>
      <c r="F654" s="13">
        <f t="shared" si="346"/>
        <v>0.24349372764740157</v>
      </c>
      <c r="G654" s="17">
        <f>(SIN((RADIANS(45+$C$18))))*(COS(RADIANS($A$18)))</f>
        <v>-0.5026986745289389</v>
      </c>
      <c r="H654" s="18">
        <f>(SIN((RADIANS($C$18-45))))*(COS(RADIANS($A$18)))</f>
        <v>-0.79392459603310983</v>
      </c>
      <c r="J654" s="20"/>
      <c r="L654" s="20"/>
      <c r="M654" s="21">
        <f>(G618^2)*F618+G618*G619*F619+G618*G620*F620-((H618^2)*F618+H618*H619*F619+H618*H620*F620)</f>
        <v>0.4601070303779326</v>
      </c>
      <c r="N654" s="22">
        <f>G618*G619*F618+(G619^2)*F619+G619*G620*F620-(H618*H619*F618+(H619^2)*F619+H619*H620*F620)</f>
        <v>-5.2302946593189154E-17</v>
      </c>
      <c r="O654" s="22">
        <f>G618*G620*F618+G619*G620*F619+(G620^2)*F620-(H618*H620*F618+H619*H620*F619+(H620^2)*F620)</f>
        <v>-0.85382218593403469</v>
      </c>
      <c r="P654" s="22">
        <f>(G618^2)*E618+G618*G619*E619+G618*G620*E620-((H618^2)*E618+H618*H619*E619+H618*H620*E620)</f>
        <v>-0.37491979483935917</v>
      </c>
      <c r="Q654" s="22">
        <f>G618*G619*E618+(G619^2)*E619+G619*G620*E620-(H618*H619*E618+(H619^2)*E619+H619*H620*E620)</f>
        <v>-1.7608150884411576E-17</v>
      </c>
      <c r="R654" s="50">
        <f>G618*G620*E618+G619*G620*E619+(G620^2)*E620-(H618*H620*E618+H619*H620*E619+(H620^2)*E620)</f>
        <v>-0.28744517962478122</v>
      </c>
      <c r="S654" s="20">
        <f>J618</f>
        <v>8.6255683874843225E-3</v>
      </c>
    </row>
    <row r="655" spans="1:19">
      <c r="D655" t="s">
        <v>35</v>
      </c>
      <c r="E655" s="12">
        <f t="shared" ref="E655:F655" si="347">E650</f>
        <v>0.21624478811498407</v>
      </c>
      <c r="F655" s="13">
        <f t="shared" si="347"/>
        <v>-0.78068661183895194</v>
      </c>
      <c r="G655" s="17">
        <f>(SIN((RADIANS(45+$C$18))))*(SIN(RADIANS($A$18)))</f>
        <v>0.18296735433360739</v>
      </c>
      <c r="H655" s="18">
        <f>(SIN((RADIANS($C$18-45))))*(SIN(RADIANS($A$18)))</f>
        <v>0.28896492120787121</v>
      </c>
      <c r="J655" s="20"/>
      <c r="L655" s="20"/>
      <c r="M655" s="21">
        <f>(G623^2)*F623+G623*G624*F624+G623*G625*F625-((H623^2)*F623+H623*H624*F624+H623*H625*F625)</f>
        <v>0.64405207476485038</v>
      </c>
      <c r="N655" s="22">
        <f>G623*G624*F623+(G624^2)*F624+G624*G625*F625-(H623*H624*F623+(H624^2)*F624+H624*H625*F625)</f>
        <v>0.13159886718970729</v>
      </c>
      <c r="O655" s="22">
        <f>G623*G625*F623+G624*G625*F624+(G625^2)*F625-(H623*H625*F623+H624*H625*F624+(H625^2)*F625)</f>
        <v>-0.74633426297527272</v>
      </c>
      <c r="P655" s="22">
        <f>(G623^2)*E623+G623*G624*E624+G623*G625*E625-((H623^2)*E623+H623*H624*E624+H623*H625*E625)</f>
        <v>-0.45831812540388062</v>
      </c>
      <c r="Q655" s="22">
        <f>G623*G624*E623+(G624^2)*E624+G624*G625*E625-(H623*H624*E623+(H624^2)*E624+H624*H625*E625)</f>
        <v>5.5003952403855874E-2</v>
      </c>
      <c r="R655" s="50">
        <f>G623*G625*E623+G624*G625*E624+(G625^2)*E625-(H623*H625*E623+H624*H625*E624+(H625^2)*E625)</f>
        <v>-0.31194291527510559</v>
      </c>
      <c r="S655" s="20">
        <f>J623</f>
        <v>-6.8548226860707454E-3</v>
      </c>
    </row>
    <row r="656" spans="1:19">
      <c r="M656" s="21">
        <f>(G628^2)*F628+G628*G629*F629+G628*G630*F630-((H628^2)*F628+H628*H629*F629+H628*H630*F630)</f>
        <v>0.76268677016171771</v>
      </c>
      <c r="N656" s="22">
        <f>G628*G629*F628+(G629^2)*F629+G629*G630*F630-(H628*H629*F628+(H629^2)*F629+H629*H630*F630)</f>
        <v>0.22082149932447423</v>
      </c>
      <c r="O656" s="22">
        <f>G628*G630*F628+G629*G630*F629+(G630^2)*F630-(H628*H630*F628+H629*H630*F629+(H630^2)*F630)</f>
        <v>-0.60670208312410701</v>
      </c>
      <c r="P656" s="22">
        <f>(G628^2)*E628+G628*G629*E629+G628*G630*E630-((H628^2)*E628+H628*H629*E629+H628*H630*E630)</f>
        <v>-0.5398759718467967</v>
      </c>
      <c r="Q656" s="22">
        <f>G628*G629*E628+(G629^2)*E629+G629*G630*E630-(H628*H629*E628+(H629^2)*E629+H629*H630*E630)</f>
        <v>0.12780425395379255</v>
      </c>
      <c r="R656" s="50">
        <f>G628*G630*E628+G629*G630*E629+(G630^2)*E630-(H628*H630*E628+H629*H630*E629+(H630^2)*E630)</f>
        <v>-0.35113930184828918</v>
      </c>
      <c r="S656" s="20">
        <f>J628</f>
        <v>-5.4676134576833318E-3</v>
      </c>
    </row>
    <row r="657" spans="1:19">
      <c r="E657" s="12" t="s">
        <v>29</v>
      </c>
      <c r="F657" s="13" t="s">
        <v>30</v>
      </c>
      <c r="G657" s="17" t="s">
        <v>31</v>
      </c>
      <c r="H657" s="18" t="s">
        <v>11</v>
      </c>
      <c r="I657">
        <v>18</v>
      </c>
      <c r="J657" s="19" t="s">
        <v>32</v>
      </c>
      <c r="M657" s="21">
        <f>(G633^2)*F633+G633*G634*F634+G633*G635*F635-((H633^2)*F633+H633*H634*F634+H633*H635*F635)</f>
        <v>0.80891408615642901</v>
      </c>
      <c r="N657" s="22">
        <f>G633*G634*F633+(G634^2)*F634+G634*G635*F635-(H633*H634*F633+(H634^2)*F634+H634*H635*F635)</f>
        <v>0.27993211819978109</v>
      </c>
      <c r="O657" s="22">
        <f>G633*G635*F633+G634*G635*F634+(G635^2)*F635-(H633*H635*F633+H634*H635*F634+(H635^2)*F635)</f>
        <v>-0.48485665139239753</v>
      </c>
      <c r="P657" s="22">
        <f>(G633^2)*E633+G633*G634*E634+G633*G635*E635-((H633^2)*E633+H633*H634*E634+H633*H635*E635)</f>
        <v>-0.6196464605499139</v>
      </c>
      <c r="Q657" s="22">
        <f>G633*G634*E633+(G634^2)*E634+G634*G635*E635-(H633*H634*E633+(H634^2)*E634+H634*H635*E635)</f>
        <v>0.21610006019176006</v>
      </c>
      <c r="R657" s="50">
        <f>G633*G635*E633+G634*G635*E634+(G635^2)*E635-(H633*H635*E633+H634*H635*E634+(H635^2)*E635)</f>
        <v>-0.37429628377082114</v>
      </c>
      <c r="S657" s="20">
        <f>J633</f>
        <v>-1.1800409612725785E-2</v>
      </c>
    </row>
    <row r="658" spans="1:19">
      <c r="D658" t="s">
        <v>33</v>
      </c>
      <c r="E658" s="12">
        <f t="shared" ref="E658:F658" si="348">E653</f>
        <v>0.42003306472826107</v>
      </c>
      <c r="F658" s="13">
        <f t="shared" si="348"/>
        <v>0.57553385538280077</v>
      </c>
      <c r="G658" s="17">
        <f>COS((RADIANS(45+$C$19)))</f>
        <v>-0.87427044263078257</v>
      </c>
      <c r="H658" s="18">
        <f>COS((RADIANS($C$19-45)))</f>
        <v>0.48543917553301702</v>
      </c>
      <c r="J658" s="19">
        <f>((SUMPRODUCT(G658:G660,E658:E660))*(SUMPRODUCT(G658:G660,F658:F660)))-((SUMPRODUCT(H658:H660,E658:E660))*(SUMPRODUCT(H658:H660,F658:F660)))</f>
        <v>-1.0291806400626533E-3</v>
      </c>
      <c r="M658" s="21">
        <f>(G638^2)*F638+G638*G639*F639+G638*G640*F640-((H638^2)*F638+H638*H639*F639+H638*H640*F640)</f>
        <v>0.81669788749834726</v>
      </c>
      <c r="N658" s="22">
        <f>G638*G639*F638+(G639^2)*F639+G639*G640*F640-(H638*H639*F638+(H639^2)*F639+H639*H640*F640)</f>
        <v>0.31067170615073997</v>
      </c>
      <c r="O658" s="22">
        <f>G638*G640*F638+G639*G640*F639+(G640^2)*F640-(H638*H640*F638+H639*H640*F639+(H640^2)*F640)</f>
        <v>-0.37024412192251704</v>
      </c>
      <c r="P658" s="22">
        <f>(G638^2)*E638+G638*G639*E639+G638*G640*E640-((H638^2)*E638+H638*H639*E639+H638*H640*E640)</f>
        <v>-0.67802640369484335</v>
      </c>
      <c r="Q658" s="22">
        <f>G638*G639*E638+(G639^2)*E639+G639*G640*E640-(H638*H639*E638+(H639^2)*E639+H639*H640*E640)</f>
        <v>0.32319122602033795</v>
      </c>
      <c r="R658" s="50">
        <f>G638*G640*E638+G639*G640*E639+(G640^2)*E640-(H638*H640*E638+H639*H640*E639+(H640^2)*E640)</f>
        <v>-0.38516430470466495</v>
      </c>
      <c r="S658" s="20">
        <f>J638</f>
        <v>-1.0839497762011818E-2</v>
      </c>
    </row>
    <row r="659" spans="1:19" ht="17">
      <c r="A659" t="s">
        <v>45</v>
      </c>
      <c r="B659" t="s">
        <v>77</v>
      </c>
      <c r="C659" t="s">
        <v>44</v>
      </c>
      <c r="D659" t="s">
        <v>34</v>
      </c>
      <c r="E659" s="12">
        <f t="shared" ref="E659:F659" si="349">E654</f>
        <v>-0.88136849055777466</v>
      </c>
      <c r="F659" s="13">
        <f t="shared" si="349"/>
        <v>0.24349372764740157</v>
      </c>
      <c r="G659" s="17">
        <f>(SIN((RADIANS(45+$C$19))))*(COS(RADIANS($A$19)))</f>
        <v>-0.47806426368076954</v>
      </c>
      <c r="H659" s="18">
        <f>(SIN((RADIANS($C$19-45))))*(COS(RADIANS($A$19)))</f>
        <v>-0.86098831013220967</v>
      </c>
      <c r="J659" s="20"/>
      <c r="M659" s="21">
        <f>(G643^2)*F643+G643*G644*F644+G643*G645*F645-((H643^2)*F643+H643*H644*F644+H643*H645*F645)</f>
        <v>0.79958212668166206</v>
      </c>
      <c r="N659" s="22">
        <f>G643*G644*F643+(G644^2)*F644+G644*G645*F645-(H643*H644*F643+(H644^2)*F644+H644*H645*F645)</f>
        <v>0.31185001402400814</v>
      </c>
      <c r="O659" s="22">
        <f>G643*G645*F643+G644*G645*F644+(G645^2)*F645-(H643*H645*F643+H644*H645*F644+(H645^2)*F645)</f>
        <v>-0.26167323175017487</v>
      </c>
      <c r="P659" s="22">
        <f>(G643^2)*E643+G643*G644*E644+G643*G645*E645-((H643^2)*E643+H643*H644*E644+H643*H645*E645)</f>
        <v>-0.69966527133790124</v>
      </c>
      <c r="Q659" s="22">
        <f>G643*G644*E643+(G644^2)*E644+G644*G645*E645-(H643*H644*E643+(H644^2)*E644+H644*H645*E645)</f>
        <v>0.45304520725285991</v>
      </c>
      <c r="R659" s="50">
        <f>G643*G645*E643+G644*G645*E644+(G645^2)*E645-(H643*H645*E643+H644*H645*E644+(H645^2)*E645)</f>
        <v>-0.3801500663125093</v>
      </c>
      <c r="S659" s="20">
        <f>J643</f>
        <v>4.4106824760986318E-3</v>
      </c>
    </row>
    <row r="660" spans="1:19">
      <c r="A660">
        <f>E663</f>
        <v>0.42003306472826107</v>
      </c>
      <c r="B660">
        <f>C660/(SQRT(C660^2+C661^2+C662^2))</f>
        <v>0.42002945689873855</v>
      </c>
      <c r="C660">
        <f t="array" ref="C660:C665">(A660:A665)-(MMULT(MMULT(MINVERSE(MMULT(TRANSPOSE(M645:R665),M645:R665)),TRANSPOSE(M645:R665)),S645:S665))</f>
        <v>0.41989264831294454</v>
      </c>
      <c r="D660" t="s">
        <v>35</v>
      </c>
      <c r="E660" s="12">
        <f t="shared" ref="E660:F660" si="350">E655</f>
        <v>0.21624478811498407</v>
      </c>
      <c r="F660" s="13">
        <f t="shared" si="350"/>
        <v>-0.78068661183895194</v>
      </c>
      <c r="G660" s="17">
        <f>(SIN((RADIANS(45+$C$19))))*(SIN(RADIANS($A$19)))</f>
        <v>8.4295628199445527E-2</v>
      </c>
      <c r="H660" s="18">
        <f>(SIN((RADIANS($C$19-45))))*(SIN(RADIANS($A$19)))</f>
        <v>0.15181546915089592</v>
      </c>
      <c r="J660" s="20"/>
      <c r="M660" s="21">
        <f>(G648^2)*F648+G648*G649*F649+G648*G650*F650-((H648^2)*F648+H648*H649*F649+H648*H650*F650)</f>
        <v>0.75654848263221708</v>
      </c>
      <c r="N660" s="22">
        <f>G648*G649*F648+(G649^2)*F649+G649*G650*F650-(H648*H649*F648+(H649^2)*F649+H649*H650*F650)</f>
        <v>0.30041616154673867</v>
      </c>
      <c r="O660" s="22">
        <f>G648*G650*F648+G649*G650*F649+(G650^2)*F650-(H648*H650*F648+H649*H650*F649+(H650^2)*F650)</f>
        <v>-0.17344535173792364</v>
      </c>
      <c r="P660" s="22">
        <f>(G648^2)*E648+G648*G649*E649+G648*G650*E650-((H648^2)*E648+H648*H649*E649+H648*H650*E650)</f>
        <v>-0.68578714472097502</v>
      </c>
      <c r="Q660" s="22">
        <f>G648*G649*E648+(G649^2)*E649+G649*G650*E650-(H648*H649*E648+(H649^2)*E649+H649*H650*E650)</f>
        <v>0.59085466242614348</v>
      </c>
      <c r="R660" s="50">
        <f>G648*G650*E648+G649*G650*E649+(G650^2)*E650-(H648*H650*E648+H649*H650*E649+(H650^2)*E650)</f>
        <v>-0.3411300984036793</v>
      </c>
      <c r="S660" s="20">
        <f>J648</f>
        <v>1.5491385597819901E-2</v>
      </c>
    </row>
    <row r="661" spans="1:19">
      <c r="A661">
        <f>E664</f>
        <v>-0.88136849055777466</v>
      </c>
      <c r="B661">
        <f>C661/(SQRT(C660^2+C661^2+C662^2))</f>
        <v>-0.88136974560462678</v>
      </c>
      <c r="C661">
        <v>-0.88108267300417609</v>
      </c>
      <c r="D661" s="20"/>
      <c r="G661" s="20"/>
      <c r="H661" s="20"/>
      <c r="J661" s="20"/>
      <c r="M661" s="21">
        <f>(G653^2)*F653+G653*G654*F654+G653*G655*F655-((H653^2)*F653+H653*H654*F654+H653*H655*F655)</f>
        <v>0.69431512760812253</v>
      </c>
      <c r="N661" s="22">
        <f>G653*G654*F653+(G654^2)*F654+G654*G655*F655-(H653*H654*F653+(H654^2)*F654+H654*H655*F655)</f>
        <v>0.2896372940297417</v>
      </c>
      <c r="O661" s="22">
        <f>G653*G655*F653+G654*G655*F654+(G655^2)*F655-(H653*H655*F653+H654*H655*F654+(H655^2)*F655)</f>
        <v>-0.10541935376023406</v>
      </c>
      <c r="P661" s="22">
        <f>(G653^2)*E653+G653*G654*E654+G653*G655*E655-((H653^2)*E653+H653*H654*E654+H653*H655*E655)</f>
        <v>-0.63590295338173652</v>
      </c>
      <c r="Q661" s="22">
        <f>G653*G654*E653+(G654^2)*E654+G654*G655*E655-(H653*H654*E653+(H654^2)*E654+H654*H655*E655)</f>
        <v>0.71932590246244565</v>
      </c>
      <c r="R661" s="50">
        <f>G653*G655*E653+G654*G655*E654+(G655^2)*E655-(H653*H655*E653+H654*H655*E654+(H655^2)*E655)</f>
        <v>-0.26181321723300394</v>
      </c>
      <c r="S661" s="20">
        <f>J653</f>
        <v>1.356174047110123E-2</v>
      </c>
    </row>
    <row r="662" spans="1:19">
      <c r="A662">
        <f>E665</f>
        <v>0.21624478811498407</v>
      </c>
      <c r="B662">
        <f>C662/(SQRT(C660^2+C661^2+C662^2))</f>
        <v>0.21624668059923211</v>
      </c>
      <c r="C662">
        <v>0.21617624648545858</v>
      </c>
      <c r="E662" s="12" t="s">
        <v>29</v>
      </c>
      <c r="F662" s="13" t="s">
        <v>30</v>
      </c>
      <c r="G662" s="17" t="s">
        <v>31</v>
      </c>
      <c r="H662" s="18" t="s">
        <v>11</v>
      </c>
      <c r="I662">
        <v>19</v>
      </c>
      <c r="J662" s="19" t="s">
        <v>32</v>
      </c>
      <c r="M662" s="21">
        <f>(G658^2)*F658+G658*G659*F659+G658*G660*F660-((H658^2)*F658+H658*H659*F659+H658*H660*F660)</f>
        <v>0.62289221113172188</v>
      </c>
      <c r="N662" s="22">
        <f>G658*G659*F658+(G659^2)*F659+G659*G660*F660-(H658*H659*F658+(H659^2)*F659+H659*H660*F660)</f>
        <v>0.28566068090026298</v>
      </c>
      <c r="O662" s="22">
        <f>G658*G660*F658+G659*G660*F659+(G660^2)*F660-(H658*H660*F658+H659*H660*F659+(H660^2)*F660)</f>
        <v>-5.0369685370267619E-2</v>
      </c>
      <c r="P662" s="22">
        <f>(G658^2)*E658+G658*G659*E659+G658*G660*E660-((H658^2)*E658+H658*H659*E659+H658*H660*E660)</f>
        <v>-0.5465518446824339</v>
      </c>
      <c r="Q662" s="22">
        <f>G658*G659*E658+(G659^2)*E659+G659*G660*E660-(H658*H659*E658+(H659^2)*E659+H659*H660*E660)</f>
        <v>0.822589638355115</v>
      </c>
      <c r="R662" s="50">
        <f>G658*G660*E658+G659*G660*E659+(G660^2)*E660-(H658*H660*E658+H659*H660*E659+(H660^2)*E660)</f>
        <v>-0.1450447472932255</v>
      </c>
      <c r="S662" s="20">
        <f>J658</f>
        <v>-1.0291806400626533E-3</v>
      </c>
    </row>
    <row r="663" spans="1:19">
      <c r="A663">
        <f>F663</f>
        <v>0.57553385538280077</v>
      </c>
      <c r="B663">
        <f>C663/(SQRT(C663^2+C664^2+C665^2))</f>
        <v>0.57553227398380946</v>
      </c>
      <c r="C663">
        <v>0.57534481628036649</v>
      </c>
      <c r="D663" t="s">
        <v>33</v>
      </c>
      <c r="E663" s="12">
        <f t="shared" ref="E663:F663" si="351">E573</f>
        <v>0.42003306472826107</v>
      </c>
      <c r="F663" s="13">
        <f t="shared" si="351"/>
        <v>0.57553385538280077</v>
      </c>
      <c r="G663" s="17">
        <f>COS((RADIANS(45+$C$20)))</f>
        <v>0.41579014513656215</v>
      </c>
      <c r="H663" s="18">
        <f>COS((RADIANS($C$20-45)))</f>
        <v>0.90946058474642899</v>
      </c>
      <c r="J663" s="19">
        <f>((SUMPRODUCT(G663:G665,E663:E665))*(SUMPRODUCT(G663:G665,F663:F665)))-((SUMPRODUCT(H663:H665,E663:E665))*(SUMPRODUCT(H663:H665,F663:F665)))</f>
        <v>7.721898794662823E-3</v>
      </c>
      <c r="M663" s="21">
        <f>(G663^2)*F663+G663*G664*F664+G663*G665*F665-((H663^2)*F663+H663*H664*F664+H663*H665*F665)</f>
        <v>-0.560687355310035</v>
      </c>
      <c r="N663" s="22">
        <f>G663*G664*F663+(G664^2)*F664+G664*G665*F665-(H663*H664*F663+(H664^2)*F664+H664*H665*F665)</f>
        <v>-0.27596757724569043</v>
      </c>
      <c r="O663" s="22">
        <f>G663*G665*F663+G664*G665*F664+(G665^2)*F665-(H663*H665*F663+H664*H665*F664+(H665^2)*F665)</f>
        <v>3.3810125086743284E-17</v>
      </c>
      <c r="P663" s="22">
        <f>(G663^2)*E663+G663*G664*E664+G663*G665*E665-((H663^2)*E663+H663*H664*E664+H663*H665*E665)</f>
        <v>0.39176851389799711</v>
      </c>
      <c r="Q663" s="22">
        <f>G663*G664*E663+(G664^2)*E664+G664*G665*E665-(H663*H664*E663+(H664^2)*E664+H664*H665*E665)</f>
        <v>-0.89429056974300047</v>
      </c>
      <c r="R663" s="50">
        <f>G663*G665*E663+G664*G665*E664+(G665^2)*E665-(H663*H665*E663+H664*H665*E664+(H665^2)*E665)</f>
        <v>1.0956387097599865E-16</v>
      </c>
      <c r="S663" s="20">
        <f>J663</f>
        <v>7.721898794662823E-3</v>
      </c>
    </row>
    <row r="664" spans="1:19">
      <c r="A664">
        <f>F664</f>
        <v>0.24349372764740157</v>
      </c>
      <c r="B664">
        <f>C664/(SQRT(C663^2+C664^2+C665^2))</f>
        <v>0.24349660283422783</v>
      </c>
      <c r="C664">
        <v>0.24341729309604843</v>
      </c>
      <c r="D664" t="s">
        <v>34</v>
      </c>
      <c r="E664" s="12">
        <f t="shared" ref="E664:F664" si="352">E574</f>
        <v>-0.88136849055777466</v>
      </c>
      <c r="F664" s="13">
        <f t="shared" si="352"/>
        <v>0.24349372764740157</v>
      </c>
      <c r="G664" s="17">
        <f>(SIN((RADIANS(45+$C$20))))*(COS(RADIANS($A$20)))</f>
        <v>-0.90946058474642899</v>
      </c>
      <c r="H664" s="18">
        <f>(SIN((RADIANS($C$20-45))))*(COS(RADIANS($A$20)))</f>
        <v>0.41579014513656215</v>
      </c>
      <c r="J664" s="20"/>
      <c r="M664" s="21">
        <f>2*E658</f>
        <v>0.84006612945652215</v>
      </c>
      <c r="N664" s="22">
        <f>2*E659</f>
        <v>-1.7627369811155493</v>
      </c>
      <c r="O664" s="22">
        <f>2*E660</f>
        <v>0.43248957622996814</v>
      </c>
      <c r="P664" s="22">
        <f>0</f>
        <v>0</v>
      </c>
      <c r="Q664" s="22">
        <v>0</v>
      </c>
      <c r="R664" s="50">
        <v>0</v>
      </c>
      <c r="S664" s="23">
        <f>E658^2+E659^2+E660^2-1</f>
        <v>0</v>
      </c>
    </row>
    <row r="665" spans="1:19">
      <c r="A665" s="2">
        <f>F665</f>
        <v>-0.78068661183895194</v>
      </c>
      <c r="B665">
        <f>C665/(SQRT(C663^2+C664^2+C665^2))</f>
        <v>-0.78068688090118155</v>
      </c>
      <c r="C665">
        <v>-0.78043260190343089</v>
      </c>
      <c r="D665" t="s">
        <v>35</v>
      </c>
      <c r="E665" s="12">
        <f t="shared" ref="E665:F665" si="353">E575</f>
        <v>0.21624478811498407</v>
      </c>
      <c r="F665" s="13">
        <f t="shared" si="353"/>
        <v>-0.78068661183895194</v>
      </c>
      <c r="G665" s="17">
        <f>(SIN((RADIANS(45+$C$20))))*(SIN(RADIANS($A$20)))</f>
        <v>1.1142242302023774E-16</v>
      </c>
      <c r="H665" s="18">
        <f>(SIN((RADIANS($C$20-45))))*(SIN(RADIANS($A$20)))</f>
        <v>-5.0940465388028998E-17</v>
      </c>
      <c r="J665" s="20"/>
      <c r="M665" s="21">
        <v>0</v>
      </c>
      <c r="N665" s="22">
        <v>0</v>
      </c>
      <c r="O665" s="22">
        <v>0</v>
      </c>
      <c r="P665" s="22">
        <f>2*F658</f>
        <v>1.1510677107656015</v>
      </c>
      <c r="Q665" s="22">
        <f>2*F659</f>
        <v>0.48698745529480314</v>
      </c>
      <c r="R665" s="50">
        <f>2*F660</f>
        <v>-1.5613732236779039</v>
      </c>
      <c r="S665" s="51">
        <f>F658^2+F659^2+F660^2-1</f>
        <v>0</v>
      </c>
    </row>
    <row r="666" spans="1:19">
      <c r="A666" s="25"/>
    </row>
    <row r="667" spans="1:19">
      <c r="A667" s="2"/>
      <c r="E667" s="12" t="s">
        <v>29</v>
      </c>
      <c r="F667" s="13" t="s">
        <v>30</v>
      </c>
      <c r="G667" s="17" t="s">
        <v>31</v>
      </c>
      <c r="H667" s="18" t="s">
        <v>11</v>
      </c>
      <c r="I667">
        <v>1</v>
      </c>
      <c r="J667" s="19" t="s">
        <v>32</v>
      </c>
      <c r="L667" s="20"/>
    </row>
    <row r="668" spans="1:19">
      <c r="A668" s="2"/>
      <c r="D668" s="2" t="s">
        <v>33</v>
      </c>
      <c r="E668" s="12">
        <f>B660</f>
        <v>0.42002945689873855</v>
      </c>
      <c r="F668" s="13">
        <f>B663</f>
        <v>0.57553227398380946</v>
      </c>
      <c r="G668" s="17">
        <f>COS((RADIANS(45+$C$2)))</f>
        <v>-0.40926624831947545</v>
      </c>
      <c r="H668" s="18">
        <f>COS((RADIANS($C$2-45)))</f>
        <v>0.91241500315728119</v>
      </c>
      <c r="J668" s="19">
        <f>((SUMPRODUCT(G668:G670,E668:E670))*(SUMPRODUCT(G668:G670,F668:F670)))-((SUMPRODUCT(H668:H670,E668:E670))*(SUMPRODUCT(H668:H670,F668:F670)))</f>
        <v>-1.0179451857683236E-3</v>
      </c>
      <c r="L668" s="20"/>
    </row>
    <row r="669" spans="1:19">
      <c r="A669" s="2"/>
      <c r="D669" s="20" t="s">
        <v>34</v>
      </c>
      <c r="E669" s="12">
        <f t="shared" ref="E669:E670" si="354">B661</f>
        <v>-0.88136974560462678</v>
      </c>
      <c r="F669" s="13">
        <f t="shared" ref="F669:F670" si="355">B664</f>
        <v>0.24349660283422783</v>
      </c>
      <c r="G669" s="17">
        <f>(SIN((RADIANS(45+$C$2))))*(COS(RADIANS($A$2)))</f>
        <v>0.91241500315728119</v>
      </c>
      <c r="H669" s="18">
        <f>(SIN((RADIANS($C$2-45))))*(COS(RADIANS($A$2)))</f>
        <v>0.40926624831947545</v>
      </c>
      <c r="J669" s="20"/>
      <c r="L669" s="20"/>
    </row>
    <row r="670" spans="1:19">
      <c r="A670" s="2"/>
      <c r="D670" s="20" t="s">
        <v>35</v>
      </c>
      <c r="E670" s="12">
        <f t="shared" si="354"/>
        <v>0.21624668059923211</v>
      </c>
      <c r="F670" s="13">
        <f t="shared" si="355"/>
        <v>-0.78068688090118155</v>
      </c>
      <c r="G670" s="17">
        <f>(SIN((RADIANS(45+$C$2))))*(SIN(RADIANS($A$2)))</f>
        <v>0</v>
      </c>
      <c r="H670" s="18">
        <f>(SIN((RADIANS($C$2-45))))*(SIN(RADIANS($A$2)))</f>
        <v>0</v>
      </c>
      <c r="J670" s="20"/>
      <c r="L670" s="20"/>
    </row>
    <row r="671" spans="1:19">
      <c r="A671" s="2"/>
      <c r="J671" s="20"/>
      <c r="L671" s="20"/>
    </row>
    <row r="672" spans="1:19">
      <c r="A672" s="2"/>
      <c r="E672" s="12" t="s">
        <v>29</v>
      </c>
      <c r="F672" s="13" t="s">
        <v>30</v>
      </c>
      <c r="G672" s="17" t="s">
        <v>31</v>
      </c>
      <c r="H672" s="18" t="s">
        <v>11</v>
      </c>
      <c r="I672">
        <v>2</v>
      </c>
      <c r="J672" s="19" t="s">
        <v>32</v>
      </c>
      <c r="L672" s="20"/>
    </row>
    <row r="673" spans="1:12">
      <c r="A673" s="2"/>
      <c r="D673" t="s">
        <v>33</v>
      </c>
      <c r="E673" s="12">
        <f t="shared" ref="E673:F673" si="356">E758</f>
        <v>0.42002945689873855</v>
      </c>
      <c r="F673" s="13">
        <f t="shared" si="356"/>
        <v>0.57553227398380946</v>
      </c>
      <c r="G673" s="17">
        <f>COS((RADIANS(45+$C$3)))</f>
        <v>-0.32158407322903065</v>
      </c>
      <c r="H673" s="18">
        <f>COS((RADIANS($C$3-45)))</f>
        <v>0.94688102940413033</v>
      </c>
      <c r="J673" s="19">
        <f>((SUMPRODUCT(G673:G675,E673:E675))*(SUMPRODUCT(G673:(G675),F673:F675)))-((SUMPRODUCT(H673:H675,E673:E675))*(SUMPRODUCT(H673:H675,F673:F675)))</f>
        <v>4.0083876436142196E-3</v>
      </c>
      <c r="L673" s="20"/>
    </row>
    <row r="674" spans="1:12">
      <c r="A674" s="2"/>
      <c r="D674" t="s">
        <v>34</v>
      </c>
      <c r="E674" s="12">
        <f t="shared" ref="E674:F674" si="357">E759</f>
        <v>-0.88136974560462678</v>
      </c>
      <c r="F674" s="13">
        <f t="shared" si="357"/>
        <v>0.24349660283422783</v>
      </c>
      <c r="G674" s="17">
        <f>(SIN((RADIANS(45+$C$3))))*(COS(RADIANS($A$3)))</f>
        <v>0.93249577893736801</v>
      </c>
      <c r="H674" s="18">
        <f>(SIN((RADIANS($C$3-45))))*(COS(RADIANS($A$3)))</f>
        <v>0.31669848856119509</v>
      </c>
      <c r="J674" s="20"/>
      <c r="L674" s="20"/>
    </row>
    <row r="675" spans="1:12">
      <c r="A675" s="2"/>
      <c r="D675" t="s">
        <v>35</v>
      </c>
      <c r="E675" s="12">
        <f t="shared" ref="E675:F675" si="358">E760</f>
        <v>0.21624668059923211</v>
      </c>
      <c r="F675" s="13">
        <f t="shared" si="358"/>
        <v>-0.78068688090118155</v>
      </c>
      <c r="G675" s="17">
        <f>(SIN((RADIANS(45+$C$3))))*(SIN(RADIANS($A$3)))</f>
        <v>0.1644241652234143</v>
      </c>
      <c r="H675" s="18">
        <f>(SIN((RADIANS($C$3-45))))*(SIN(RADIANS($A$3)))</f>
        <v>5.5842488282929856E-2</v>
      </c>
      <c r="J675" s="20"/>
      <c r="L675" s="20"/>
    </row>
    <row r="676" spans="1:12">
      <c r="A676" s="2"/>
      <c r="L676" s="20"/>
    </row>
    <row r="677" spans="1:12">
      <c r="A677" s="2"/>
      <c r="E677" s="12" t="s">
        <v>29</v>
      </c>
      <c r="F677" s="13" t="s">
        <v>30</v>
      </c>
      <c r="G677" s="17" t="s">
        <v>31</v>
      </c>
      <c r="H677" s="18" t="s">
        <v>11</v>
      </c>
      <c r="I677">
        <v>3</v>
      </c>
      <c r="J677" s="19" t="s">
        <v>32</v>
      </c>
      <c r="L677" s="20"/>
    </row>
    <row r="678" spans="1:12">
      <c r="A678" s="2"/>
      <c r="D678" t="s">
        <v>33</v>
      </c>
      <c r="E678" s="12">
        <f t="shared" ref="E678:F678" si="359">E673</f>
        <v>0.42002945689873855</v>
      </c>
      <c r="F678" s="13">
        <f t="shared" si="359"/>
        <v>0.57553227398380946</v>
      </c>
      <c r="G678" s="17">
        <f>COS((RADIANS(45+$C$4)))</f>
        <v>-0.22595003639994804</v>
      </c>
      <c r="H678" s="18">
        <f>COS((RADIANS($C$4-45)))</f>
        <v>0.97413889207384696</v>
      </c>
      <c r="J678" s="19">
        <f>((SUMPRODUCT(G678:G680,E678:E680))*(SUMPRODUCT(G678:(G680),F678:F680)))-((SUMPRODUCT(H678:H680,E678:E680))*(SUMPRODUCT(H678:H680,F678:F680)))</f>
        <v>6.9716543959799093E-3</v>
      </c>
      <c r="L678" s="20"/>
    </row>
    <row r="679" spans="1:12">
      <c r="A679" s="2"/>
      <c r="D679" t="s">
        <v>34</v>
      </c>
      <c r="E679" s="12">
        <f t="shared" ref="E679:F679" si="360">E674</f>
        <v>-0.88136974560462678</v>
      </c>
      <c r="F679" s="13">
        <f t="shared" si="360"/>
        <v>0.24349660283422783</v>
      </c>
      <c r="G679" s="17">
        <f>(SIN((RADIANS(45+$C$4))))*(COS(RADIANS($A$4)))</f>
        <v>0.91539112850235449</v>
      </c>
      <c r="H679" s="18">
        <f>(SIN((RADIANS($C$4-45))))*(COS(RADIANS($A$4)))</f>
        <v>0.2123235818713386</v>
      </c>
      <c r="J679" s="20"/>
      <c r="L679" s="20"/>
    </row>
    <row r="680" spans="1:12">
      <c r="A680" s="2"/>
      <c r="D680" t="s">
        <v>35</v>
      </c>
      <c r="E680" s="12">
        <f t="shared" ref="E680:F680" si="361">E675</f>
        <v>0.21624668059923211</v>
      </c>
      <c r="F680" s="13">
        <f t="shared" si="361"/>
        <v>-0.78068688090118155</v>
      </c>
      <c r="G680" s="17">
        <f>(SIN((RADIANS(45+$C$4))))*(SIN(RADIANS($A$4)))</f>
        <v>0.33317512348620526</v>
      </c>
      <c r="H680" s="18">
        <f>(SIN((RADIANS($C$4-45))))*(SIN(RADIANS($A$4)))</f>
        <v>7.7279463833950304E-2</v>
      </c>
      <c r="J680" s="20"/>
      <c r="L680" s="20"/>
    </row>
    <row r="681" spans="1:12">
      <c r="A681" s="2"/>
      <c r="L681" s="20"/>
    </row>
    <row r="682" spans="1:12">
      <c r="A682" s="2"/>
      <c r="E682" s="12" t="s">
        <v>29</v>
      </c>
      <c r="F682" s="13" t="s">
        <v>30</v>
      </c>
      <c r="G682" s="17" t="s">
        <v>31</v>
      </c>
      <c r="H682" s="18" t="s">
        <v>11</v>
      </c>
      <c r="I682">
        <v>4</v>
      </c>
      <c r="J682" s="19" t="s">
        <v>32</v>
      </c>
      <c r="L682" s="20"/>
    </row>
    <row r="683" spans="1:12">
      <c r="A683" s="2"/>
      <c r="D683" t="s">
        <v>33</v>
      </c>
      <c r="E683" s="12">
        <f t="shared" ref="E683:F683" si="362">E678</f>
        <v>0.42002945689873855</v>
      </c>
      <c r="F683" s="13">
        <f t="shared" si="362"/>
        <v>0.57553227398380946</v>
      </c>
      <c r="G683" s="17">
        <f>COS((RADIANS(45+$C$5)))</f>
        <v>-0.13846012312424741</v>
      </c>
      <c r="H683" s="18">
        <f>COS((RADIANS($C$5-45)))</f>
        <v>0.99036800953202153</v>
      </c>
      <c r="J683" s="19">
        <f>((SUMPRODUCT(G683:G685,E683:E685))*(SUMPRODUCT(G683:G685,F683:F685)))-((SUMPRODUCT(H683:H685,E683:E685))*(SUMPRODUCT(H683:H685,F683:F685)))</f>
        <v>4.6880588326116968E-3</v>
      </c>
      <c r="L683" s="20"/>
    </row>
    <row r="684" spans="1:12">
      <c r="A684" s="2"/>
      <c r="D684" t="s">
        <v>34</v>
      </c>
      <c r="E684" s="12">
        <f t="shared" ref="E684:F684" si="363">E679</f>
        <v>-0.88136974560462678</v>
      </c>
      <c r="F684" s="13">
        <f t="shared" si="363"/>
        <v>0.24349660283422783</v>
      </c>
      <c r="G684" s="17">
        <f>(SIN((RADIANS(45+$C$5))))*(COS(RADIANS($A$5)))</f>
        <v>0.85768385535015979</v>
      </c>
      <c r="H684" s="18">
        <f>(SIN((RADIANS($C$5-45))))*(COS(RADIANS($A$5)))</f>
        <v>0.11990998403671958</v>
      </c>
      <c r="J684" s="20"/>
      <c r="L684" s="20"/>
    </row>
    <row r="685" spans="1:12">
      <c r="A685" s="2"/>
      <c r="D685" t="s">
        <v>35</v>
      </c>
      <c r="E685" s="12">
        <f t="shared" ref="E685:F685" si="364">E680</f>
        <v>0.21624668059923211</v>
      </c>
      <c r="F685" s="13">
        <f t="shared" si="364"/>
        <v>-0.78068688090118155</v>
      </c>
      <c r="G685" s="17">
        <f>(SIN((RADIANS(45+$C$5))))*(SIN(RADIANS($A$5)))</f>
        <v>0.49518400476601071</v>
      </c>
      <c r="H685" s="18">
        <f>(SIN((RADIANS($C$5-45))))*(SIN(RADIANS($A$5)))</f>
        <v>6.923006156212376E-2</v>
      </c>
      <c r="J685" s="20"/>
      <c r="L685" s="20"/>
    </row>
    <row r="686" spans="1:12">
      <c r="A686" s="2"/>
      <c r="J686" s="20"/>
      <c r="L686" s="20"/>
    </row>
    <row r="687" spans="1:12">
      <c r="A687" s="2"/>
      <c r="E687" s="12" t="s">
        <v>29</v>
      </c>
      <c r="F687" s="13" t="s">
        <v>30</v>
      </c>
      <c r="G687" s="17" t="s">
        <v>31</v>
      </c>
      <c r="H687" s="18" t="s">
        <v>11</v>
      </c>
      <c r="I687">
        <v>5</v>
      </c>
      <c r="J687" s="19" t="s">
        <v>32</v>
      </c>
      <c r="L687" s="20"/>
    </row>
    <row r="688" spans="1:12">
      <c r="A688" s="2"/>
      <c r="D688" t="s">
        <v>33</v>
      </c>
      <c r="E688" s="12">
        <f t="shared" ref="E688:F688" si="365">E683</f>
        <v>0.42002945689873855</v>
      </c>
      <c r="F688" s="13">
        <f t="shared" si="365"/>
        <v>0.57553227398380946</v>
      </c>
      <c r="G688" s="17">
        <f>COS((RADIANS(45+$C$6)))</f>
        <v>-7.600118185574084E-2</v>
      </c>
      <c r="H688" s="18">
        <f>COS((RADIANS($C$6-45)))</f>
        <v>0.99710772755832688</v>
      </c>
      <c r="J688" s="19">
        <f>((SUMPRODUCT(G688:G690,E688:E690))*(SUMPRODUCT(G688:(G690),F688:F690)))-((SUMPRODUCT(H688:H690,E688:E690))*(SUMPRODUCT(H688:H690,F688:F690)))</f>
        <v>-5.0133020226416358E-3</v>
      </c>
      <c r="L688" s="20"/>
    </row>
    <row r="689" spans="1:12">
      <c r="A689" s="2"/>
      <c r="D689" t="s">
        <v>34</v>
      </c>
      <c r="E689" s="12">
        <f t="shared" ref="E689:F689" si="366">E684</f>
        <v>-0.88136974560462678</v>
      </c>
      <c r="F689" s="13">
        <f t="shared" si="366"/>
        <v>0.24349660283422783</v>
      </c>
      <c r="G689" s="17">
        <f>(SIN((RADIANS(45+$C$6))))*(COS(RADIANS($A$6)))</f>
        <v>0.76382883388704814</v>
      </c>
      <c r="H689" s="18">
        <f>(SIN((RADIANS($C$6-45))))*(COS(RADIANS($A$6)))</f>
        <v>5.8220283031065245E-2</v>
      </c>
      <c r="J689" s="20"/>
      <c r="L689" s="20"/>
    </row>
    <row r="690" spans="1:12">
      <c r="A690" s="2"/>
      <c r="D690" t="s">
        <v>35</v>
      </c>
      <c r="E690" s="12">
        <f t="shared" ref="E690:F690" si="367">E685</f>
        <v>0.21624668059923211</v>
      </c>
      <c r="F690" s="13">
        <f t="shared" si="367"/>
        <v>-0.78068688090118155</v>
      </c>
      <c r="G690" s="17">
        <f>(SIN((RADIANS(45+$C$6))))*(SIN(RADIANS($A$6)))</f>
        <v>0.64092849279719399</v>
      </c>
      <c r="H690" s="18">
        <f>(SIN((RADIANS($C$6-45))))*(SIN(RADIANS($A$6)))</f>
        <v>4.8852618018403696E-2</v>
      </c>
      <c r="J690" s="20"/>
      <c r="L690" s="20"/>
    </row>
    <row r="691" spans="1:12">
      <c r="A691" s="2"/>
      <c r="L691" s="20"/>
    </row>
    <row r="692" spans="1:12">
      <c r="A692" s="2"/>
      <c r="E692" s="12" t="s">
        <v>29</v>
      </c>
      <c r="F692" s="13" t="s">
        <v>30</v>
      </c>
      <c r="G692" s="17" t="s">
        <v>31</v>
      </c>
      <c r="H692" s="18" t="s">
        <v>11</v>
      </c>
      <c r="I692">
        <v>6</v>
      </c>
      <c r="J692" s="19" t="s">
        <v>32</v>
      </c>
      <c r="L692" s="20"/>
    </row>
    <row r="693" spans="1:12">
      <c r="A693" s="2"/>
      <c r="D693" t="s">
        <v>33</v>
      </c>
      <c r="E693" s="12">
        <f t="shared" ref="E693:F693" si="368">E688</f>
        <v>0.42002945689873855</v>
      </c>
      <c r="F693" s="13">
        <f t="shared" si="368"/>
        <v>0.57553227398380946</v>
      </c>
      <c r="G693" s="17">
        <f>COS((RADIANS(45+$C$7)))</f>
        <v>-6.2071975655520473E-2</v>
      </c>
      <c r="H693" s="18">
        <f>COS((RADIANS($C$7-45)))</f>
        <v>0.99807167570181077</v>
      </c>
      <c r="J693" s="19">
        <f>((SUMPRODUCT(G693:G695,E693:E695))*(SUMPRODUCT(G693:G695,F693:F695)))-((SUMPRODUCT(H693:H695,E693:E695))*(SUMPRODUCT(H693:H695,F693:F695)))</f>
        <v>-1.267821123986182E-2</v>
      </c>
      <c r="L693" s="20"/>
    </row>
    <row r="694" spans="1:12">
      <c r="A694" s="2"/>
      <c r="D694" t="s">
        <v>34</v>
      </c>
      <c r="E694" s="12">
        <f t="shared" ref="E694:F694" si="369">E689</f>
        <v>-0.88136974560462678</v>
      </c>
      <c r="F694" s="13">
        <f t="shared" si="369"/>
        <v>0.24349660283422783</v>
      </c>
      <c r="G694" s="17">
        <f>(SIN((RADIANS(45+$C$7))))*(COS(RADIANS($A$7)))</f>
        <v>0.64154810672020579</v>
      </c>
      <c r="H694" s="18">
        <f>(SIN((RADIANS($C$7-45))))*(COS(RADIANS($A$7)))</f>
        <v>3.9899096860133154E-2</v>
      </c>
      <c r="J694" s="20"/>
      <c r="L694" s="20"/>
    </row>
    <row r="695" spans="1:12">
      <c r="A695" s="2"/>
      <c r="D695" t="s">
        <v>35</v>
      </c>
      <c r="E695" s="12">
        <f t="shared" ref="E695:F695" si="370">E690</f>
        <v>0.21624668059923211</v>
      </c>
      <c r="F695" s="13">
        <f t="shared" si="370"/>
        <v>-0.78068688090118155</v>
      </c>
      <c r="G695" s="17">
        <f>(SIN((RADIANS(45+$C$7))))*(SIN(RADIANS($A$7)))</f>
        <v>0.76456726100581884</v>
      </c>
      <c r="H695" s="18">
        <f>(SIN((RADIANS($C$7-45))))*(SIN(RADIANS($A$7)))</f>
        <v>4.754989202432805E-2</v>
      </c>
      <c r="J695" s="20"/>
      <c r="L695" s="20"/>
    </row>
    <row r="696" spans="1:12">
      <c r="A696" s="2"/>
      <c r="J696" s="20"/>
      <c r="L696" s="20"/>
    </row>
    <row r="697" spans="1:12">
      <c r="A697" s="2"/>
      <c r="E697" s="12" t="s">
        <v>29</v>
      </c>
      <c r="F697" s="13" t="s">
        <v>30</v>
      </c>
      <c r="G697" s="17" t="s">
        <v>31</v>
      </c>
      <c r="H697" s="18" t="s">
        <v>11</v>
      </c>
      <c r="I697">
        <v>7</v>
      </c>
      <c r="J697" s="19" t="s">
        <v>32</v>
      </c>
      <c r="L697" s="20"/>
    </row>
    <row r="698" spans="1:12">
      <c r="A698" s="2"/>
      <c r="D698" t="s">
        <v>33</v>
      </c>
      <c r="E698" s="12">
        <f t="shared" ref="E698:F698" si="371">E693</f>
        <v>0.42002945689873855</v>
      </c>
      <c r="F698" s="13">
        <f t="shared" si="371"/>
        <v>0.57553227398380946</v>
      </c>
      <c r="G698" s="17">
        <f>COS((RADIANS(45+$C$8)))</f>
        <v>-0.12635046299859032</v>
      </c>
      <c r="H698" s="18">
        <f>COS((RADIANS($C$8-45)))</f>
        <v>0.99198566547104994</v>
      </c>
      <c r="J698" s="19">
        <f>((SUMPRODUCT(G698:G700,E698:E700))*(SUMPRODUCT(G698:(G700),F698:F700)))-((SUMPRODUCT(H698:H700,E698:E700))*(SUMPRODUCT(H698:H700,F698:F700)))</f>
        <v>-3.1027921487339349E-3</v>
      </c>
      <c r="L698" s="20"/>
    </row>
    <row r="699" spans="1:12">
      <c r="A699" s="2"/>
      <c r="D699" t="s">
        <v>34</v>
      </c>
      <c r="E699" s="12">
        <f t="shared" ref="E699:F699" si="372">E694</f>
        <v>-0.88136974560462678</v>
      </c>
      <c r="F699" s="13">
        <f t="shared" si="372"/>
        <v>0.24349660283422783</v>
      </c>
      <c r="G699" s="17">
        <f>(SIN((RADIANS(45+$C$8))))*(COS(RADIANS($A$8)))</f>
        <v>0.49599283273552508</v>
      </c>
      <c r="H699" s="18">
        <f>(SIN((RADIANS($C$8-45))))*(COS(RADIANS($A$8)))</f>
        <v>6.3175231499295187E-2</v>
      </c>
      <c r="J699" s="20"/>
      <c r="L699" s="20"/>
    </row>
    <row r="700" spans="1:12">
      <c r="A700" s="2"/>
      <c r="D700" t="s">
        <v>35</v>
      </c>
      <c r="E700" s="12">
        <f t="shared" ref="E700:F700" si="373">E695</f>
        <v>0.21624668059923211</v>
      </c>
      <c r="F700" s="13">
        <f t="shared" si="373"/>
        <v>-0.78068688090118155</v>
      </c>
      <c r="G700" s="17">
        <f>(SIN((RADIANS(45+$C$8))))*(SIN(RADIANS($A$8)))</f>
        <v>0.85908478648794107</v>
      </c>
      <c r="H700" s="18">
        <f>(SIN((RADIANS($C$8-45))))*(SIN(RADIANS($A$8)))</f>
        <v>0.10942271073670497</v>
      </c>
      <c r="J700" s="20"/>
      <c r="L700" s="20"/>
    </row>
    <row r="701" spans="1:12">
      <c r="A701" s="2"/>
      <c r="L701" s="20"/>
    </row>
    <row r="702" spans="1:12">
      <c r="A702" s="2"/>
      <c r="E702" s="12" t="s">
        <v>29</v>
      </c>
      <c r="F702" s="13" t="s">
        <v>30</v>
      </c>
      <c r="G702" s="17" t="s">
        <v>31</v>
      </c>
      <c r="H702" s="18" t="s">
        <v>11</v>
      </c>
      <c r="I702">
        <v>8</v>
      </c>
      <c r="J702" s="19" t="s">
        <v>32</v>
      </c>
      <c r="L702" s="20"/>
    </row>
    <row r="703" spans="1:12">
      <c r="A703" s="2"/>
      <c r="D703" t="s">
        <v>33</v>
      </c>
      <c r="E703" s="12">
        <f t="shared" ref="E703:F703" si="374">E698</f>
        <v>0.42002945689873855</v>
      </c>
      <c r="F703" s="13">
        <f t="shared" si="374"/>
        <v>0.57553227398380946</v>
      </c>
      <c r="G703" s="17">
        <f>COS((RADIANS(45+$C$9)))</f>
        <v>-0.24968292296171704</v>
      </c>
      <c r="H703" s="18">
        <f>COS((RADIANS($C$9-45)))</f>
        <v>0.96832765011709399</v>
      </c>
      <c r="J703" s="19">
        <f>((SUMPRODUCT(G703:G705,E703:E705))*(SUMPRODUCT(G703:G705,F703:F705)))-((SUMPRODUCT(H703:H705,E703:E705))*(SUMPRODUCT(H703:H705,F703:F705)))</f>
        <v>3.7476928427255529E-3</v>
      </c>
      <c r="L703" s="20"/>
    </row>
    <row r="704" spans="1:12">
      <c r="A704" s="2"/>
      <c r="D704" t="s">
        <v>34</v>
      </c>
      <c r="E704" s="12">
        <f t="shared" ref="E704:F704" si="375">E699</f>
        <v>-0.88136974560462678</v>
      </c>
      <c r="F704" s="13">
        <f t="shared" si="375"/>
        <v>0.24349660283422783</v>
      </c>
      <c r="G704" s="17">
        <f>(SIN((RADIANS(45+$C$9))))*(COS(RADIANS($A$9)))</f>
        <v>0.33118756167925656</v>
      </c>
      <c r="H704" s="18">
        <f>(SIN((RADIANS($C$9-45))))*(COS(RADIANS($A$9)))</f>
        <v>8.539658909733841E-2</v>
      </c>
      <c r="J704" s="20"/>
      <c r="L704" s="20"/>
    </row>
    <row r="705" spans="1:12">
      <c r="A705" s="2"/>
      <c r="D705" t="s">
        <v>35</v>
      </c>
      <c r="E705" s="12">
        <f t="shared" ref="E705:F705" si="376">E700</f>
        <v>0.21624668059923211</v>
      </c>
      <c r="F705" s="13">
        <f t="shared" si="376"/>
        <v>-0.78068688090118155</v>
      </c>
      <c r="G705" s="17">
        <f>(SIN((RADIANS(45+$C$9))))*(SIN(RADIANS($A$9)))</f>
        <v>0.90993034731799216</v>
      </c>
      <c r="H705" s="18">
        <f>(SIN((RADIANS($C$9-45))))*(SIN(RADIANS($A$9)))</f>
        <v>0.23462520024338199</v>
      </c>
      <c r="J705" s="20"/>
      <c r="L705" s="20"/>
    </row>
    <row r="706" spans="1:12">
      <c r="A706" s="2"/>
      <c r="J706" s="20"/>
      <c r="L706" s="20"/>
    </row>
    <row r="707" spans="1:12">
      <c r="E707" s="12" t="s">
        <v>29</v>
      </c>
      <c r="F707" s="13" t="s">
        <v>30</v>
      </c>
      <c r="G707" s="17" t="s">
        <v>31</v>
      </c>
      <c r="H707" s="18" t="s">
        <v>11</v>
      </c>
      <c r="I707">
        <v>9</v>
      </c>
      <c r="J707" s="19" t="s">
        <v>32</v>
      </c>
      <c r="L707" s="20"/>
    </row>
    <row r="708" spans="1:12">
      <c r="D708" t="s">
        <v>33</v>
      </c>
      <c r="E708" s="12">
        <f t="shared" ref="E708:F708" si="377">E703</f>
        <v>0.42002945689873855</v>
      </c>
      <c r="F708" s="13">
        <f t="shared" si="377"/>
        <v>0.57553227398380946</v>
      </c>
      <c r="G708" s="17">
        <f>COS((RADIANS(45+$C$10)))</f>
        <v>-0.40607883220739371</v>
      </c>
      <c r="H708" s="18">
        <f>COS((RADIANS($C$10-45)))</f>
        <v>0.91383805022174436</v>
      </c>
      <c r="J708" s="19">
        <f>((SUMPRODUCT(G708:G710,E708:E710))*(SUMPRODUCT(G708:(G710),F708:F710)))-((SUMPRODUCT(H708:H710,E708:E710))*(SUMPRODUCT(H708:H710,F708:F710)))</f>
        <v>9.7112738912359386E-3</v>
      </c>
      <c r="L708" s="20"/>
    </row>
    <row r="709" spans="1:12">
      <c r="D709" t="s">
        <v>34</v>
      </c>
      <c r="E709" s="12">
        <f t="shared" ref="E709:F709" si="378">E704</f>
        <v>-0.88136974560462678</v>
      </c>
      <c r="F709" s="13">
        <f t="shared" si="378"/>
        <v>0.24349660283422783</v>
      </c>
      <c r="G709" s="17">
        <f>(SIN((RADIANS(45+$C$10))))*(COS(RADIANS($A$10)))</f>
        <v>0.15868631210370673</v>
      </c>
      <c r="H709" s="18">
        <f>(SIN((RADIANS($C$10-45))))*(COS(RADIANS($A$10)))</f>
        <v>7.0514849201929117E-2</v>
      </c>
      <c r="J709" s="20"/>
      <c r="L709" s="20"/>
    </row>
    <row r="710" spans="1:12">
      <c r="D710" t="s">
        <v>35</v>
      </c>
      <c r="E710" s="12">
        <f t="shared" ref="E710:F710" si="379">E705</f>
        <v>0.21624668059923211</v>
      </c>
      <c r="F710" s="13">
        <f t="shared" si="379"/>
        <v>-0.78068688090118155</v>
      </c>
      <c r="G710" s="17">
        <f>(SIN((RADIANS(45+$C$10))))*(SIN(RADIANS($A$10)))</f>
        <v>0.89995479685593338</v>
      </c>
      <c r="H710" s="18">
        <f>(SIN((RADIANS($C$10-45))))*(SIN(RADIANS($A$10)))</f>
        <v>0.39990958229198481</v>
      </c>
      <c r="J710" s="20"/>
      <c r="L710" s="20"/>
    </row>
    <row r="711" spans="1:12">
      <c r="L711" s="20"/>
    </row>
    <row r="712" spans="1:12">
      <c r="E712" s="12" t="s">
        <v>29</v>
      </c>
      <c r="F712" s="13" t="s">
        <v>30</v>
      </c>
      <c r="G712" s="17" t="s">
        <v>31</v>
      </c>
      <c r="H712" s="18" t="s">
        <v>11</v>
      </c>
      <c r="I712">
        <v>10</v>
      </c>
      <c r="J712" s="19" t="s">
        <v>32</v>
      </c>
      <c r="L712" s="20"/>
    </row>
    <row r="713" spans="1:12">
      <c r="D713" t="s">
        <v>33</v>
      </c>
      <c r="E713" s="12">
        <f t="shared" ref="E713:F713" si="380">E708</f>
        <v>0.42002945689873855</v>
      </c>
      <c r="F713" s="13">
        <f t="shared" si="380"/>
        <v>0.57553227398380946</v>
      </c>
      <c r="G713" s="17">
        <f>COS((RADIANS(45+$C$11)))</f>
        <v>-0.53521878369665565</v>
      </c>
      <c r="H713" s="18">
        <f>COS((RADIANS($C$11-45)))</f>
        <v>0.84471347424927035</v>
      </c>
      <c r="J713" s="19">
        <f>((SUMPRODUCT(G713:G715,E713:E715))*(SUMPRODUCT(G713:G715,F713:F715)))-((SUMPRODUCT(H713:H715,E713:E715))*(SUMPRODUCT(H713:H715,F713:F715)))</f>
        <v>8.6229627923196106E-3</v>
      </c>
      <c r="L713" s="20"/>
    </row>
    <row r="714" spans="1:12">
      <c r="D714" t="s">
        <v>34</v>
      </c>
      <c r="E714" s="12">
        <f t="shared" ref="E714:F714" si="381">E709</f>
        <v>-0.88136974560462678</v>
      </c>
      <c r="F714" s="13">
        <f t="shared" si="381"/>
        <v>0.24349660283422783</v>
      </c>
      <c r="G714" s="17">
        <f>(SIN((RADIANS(45+$C$11))))*(COS(RADIANS($A$11)))</f>
        <v>5.1744970390849291E-17</v>
      </c>
      <c r="H714" s="18">
        <f>(SIN((RADIANS($C$11-45))))*(COS(RADIANS($A$11)))</f>
        <v>3.278612329420142E-17</v>
      </c>
      <c r="J714" s="20"/>
      <c r="L714" s="20"/>
    </row>
    <row r="715" spans="1:12">
      <c r="D715" t="s">
        <v>35</v>
      </c>
      <c r="E715" s="12">
        <f t="shared" ref="E715:F715" si="382">E710</f>
        <v>0.21624668059923211</v>
      </c>
      <c r="F715" s="13">
        <f t="shared" si="382"/>
        <v>-0.78068688090118155</v>
      </c>
      <c r="G715" s="17">
        <f>(SIN((RADIANS(45+$C$11))))*(SIN(RADIANS($A$11)))</f>
        <v>0.84471347424927024</v>
      </c>
      <c r="H715" s="18">
        <f>(SIN((RADIANS($C$11-45))))*(SIN(RADIANS($A$11)))</f>
        <v>0.53521878369665554</v>
      </c>
      <c r="J715" s="20"/>
      <c r="L715" s="20"/>
    </row>
    <row r="716" spans="1:12">
      <c r="J716" s="20"/>
      <c r="L716" s="20"/>
    </row>
    <row r="717" spans="1:12">
      <c r="E717" s="12" t="s">
        <v>29</v>
      </c>
      <c r="F717" s="13" t="s">
        <v>30</v>
      </c>
      <c r="G717" s="17" t="s">
        <v>31</v>
      </c>
      <c r="H717" s="18" t="s">
        <v>11</v>
      </c>
      <c r="I717">
        <v>11</v>
      </c>
      <c r="J717" s="19" t="s">
        <v>32</v>
      </c>
      <c r="L717" s="20"/>
    </row>
    <row r="718" spans="1:12">
      <c r="D718" t="s">
        <v>33</v>
      </c>
      <c r="E718" s="12">
        <f t="shared" ref="E718:F718" si="383">E713</f>
        <v>0.42002945689873855</v>
      </c>
      <c r="F718" s="13">
        <f t="shared" si="383"/>
        <v>0.57553227398380946</v>
      </c>
      <c r="G718" s="17">
        <f>COS((RADIANS(45+$C$12)))</f>
        <v>-0.6137169411897504</v>
      </c>
      <c r="H718" s="18">
        <f>COS((RADIANS($C$12-45)))</f>
        <v>0.78952613389089055</v>
      </c>
      <c r="J718" s="19">
        <f>((SUMPRODUCT(G718:G720,E718:E720))*(SUMPRODUCT(G718:(G720),F718:F720)))-((SUMPRODUCT(H718:H720,E718:E720))*(SUMPRODUCT(H718:H720,F718:F720)))</f>
        <v>-6.8577570435056356E-3</v>
      </c>
      <c r="L718" s="20"/>
    </row>
    <row r="719" spans="1:12">
      <c r="D719" t="s">
        <v>34</v>
      </c>
      <c r="E719" s="12">
        <f t="shared" ref="E719:F719" si="384">E714</f>
        <v>-0.88136974560462678</v>
      </c>
      <c r="F719" s="13">
        <f t="shared" si="384"/>
        <v>0.24349660283422783</v>
      </c>
      <c r="G719" s="17">
        <f>(SIN((RADIANS(45+$C$12))))*(COS(RADIANS($A$12)))</f>
        <v>-0.13709977437056997</v>
      </c>
      <c r="H719" s="18">
        <f>(SIN((RADIANS($C$12-45))))*(COS(RADIANS($A$12)))</f>
        <v>-0.10657082844092282</v>
      </c>
      <c r="J719" s="20"/>
      <c r="L719" s="20"/>
    </row>
    <row r="720" spans="1:12">
      <c r="D720" t="s">
        <v>35</v>
      </c>
      <c r="E720" s="12">
        <f t="shared" ref="E720:F720" si="385">E715</f>
        <v>0.21624668059923211</v>
      </c>
      <c r="F720" s="13">
        <f t="shared" si="385"/>
        <v>-0.78068688090118155</v>
      </c>
      <c r="G720" s="17">
        <f>(SIN((RADIANS(45+$C$12))))*(SIN(RADIANS($A$12)))</f>
        <v>0.77753145786150357</v>
      </c>
      <c r="H720" s="18">
        <f>(SIN((RADIANS($C$12-45))))*(SIN(RADIANS($A$12)))</f>
        <v>0.60439320183860357</v>
      </c>
      <c r="J720" s="20"/>
      <c r="L720" s="20"/>
    </row>
    <row r="721" spans="1:12">
      <c r="L721" s="20"/>
    </row>
    <row r="722" spans="1:12">
      <c r="E722" s="12" t="s">
        <v>29</v>
      </c>
      <c r="F722" s="13" t="s">
        <v>30</v>
      </c>
      <c r="G722" s="17" t="s">
        <v>31</v>
      </c>
      <c r="H722" s="18" t="s">
        <v>11</v>
      </c>
      <c r="I722">
        <v>12</v>
      </c>
      <c r="J722" s="19" t="s">
        <v>32</v>
      </c>
      <c r="L722" s="20"/>
    </row>
    <row r="723" spans="1:12">
      <c r="D723" t="s">
        <v>33</v>
      </c>
      <c r="E723" s="12">
        <f t="shared" ref="E723:F723" si="386">E718</f>
        <v>0.42002945689873855</v>
      </c>
      <c r="F723" s="13">
        <f t="shared" si="386"/>
        <v>0.57553227398380946</v>
      </c>
      <c r="G723" s="17">
        <f>COS((RADIANS(45+$C$13)))</f>
        <v>-0.67505923099629039</v>
      </c>
      <c r="H723" s="18">
        <f>COS((RADIANS($C$13-45)))</f>
        <v>0.73776353572584286</v>
      </c>
      <c r="J723" s="19">
        <f>((SUMPRODUCT(G723:G725,E723:E725))*(SUMPRODUCT(G723:(G725),F723:F725)))-((SUMPRODUCT(H723:H725,E723:E725))*(SUMPRODUCT(H723:H725,F723:F725)))</f>
        <v>-5.4704747199565418E-3</v>
      </c>
      <c r="L723" s="20"/>
    </row>
    <row r="724" spans="1:12">
      <c r="D724" t="s">
        <v>34</v>
      </c>
      <c r="E724" s="12">
        <f t="shared" ref="E724:F724" si="387">E719</f>
        <v>-0.88136974560462678</v>
      </c>
      <c r="F724" s="13">
        <f t="shared" si="387"/>
        <v>0.24349660283422783</v>
      </c>
      <c r="G724" s="17">
        <f>(SIN((RADIANS(45+$C$13))))*(COS(RADIANS($A$13)))</f>
        <v>-0.25232999022940494</v>
      </c>
      <c r="H724" s="18">
        <f>(SIN((RADIANS($C$13-45))))*(COS(RADIANS($A$13)))</f>
        <v>-0.23088385493866695</v>
      </c>
      <c r="J724" s="20"/>
      <c r="L724" s="20"/>
    </row>
    <row r="725" spans="1:12">
      <c r="D725" t="s">
        <v>35</v>
      </c>
      <c r="E725" s="12">
        <f t="shared" ref="E725:F725" si="388">E720</f>
        <v>0.21624668059923211</v>
      </c>
      <c r="F725" s="13">
        <f t="shared" si="388"/>
        <v>-0.78068688090118155</v>
      </c>
      <c r="G725" s="17">
        <f>(SIN((RADIANS(45+$C$13))))*(SIN(RADIANS($A$13)))</f>
        <v>0.69327095040649556</v>
      </c>
      <c r="H725" s="18">
        <f>(SIN((RADIANS($C$13-45))))*(SIN(RADIANS($A$13)))</f>
        <v>0.63434817796062404</v>
      </c>
      <c r="J725" s="20"/>
      <c r="L725" s="20"/>
    </row>
    <row r="726" spans="1:12">
      <c r="L726" s="20"/>
    </row>
    <row r="727" spans="1:12">
      <c r="E727" s="12" t="s">
        <v>29</v>
      </c>
      <c r="F727" s="13" t="s">
        <v>30</v>
      </c>
      <c r="G727" s="17" t="s">
        <v>31</v>
      </c>
      <c r="H727" s="18" t="s">
        <v>11</v>
      </c>
      <c r="I727">
        <v>13</v>
      </c>
      <c r="J727" s="19" t="s">
        <v>32</v>
      </c>
      <c r="L727" s="20"/>
    </row>
    <row r="728" spans="1:12">
      <c r="D728" t="s">
        <v>33</v>
      </c>
      <c r="E728" s="12">
        <f t="shared" ref="E728:F728" si="389">E723</f>
        <v>0.42002945689873855</v>
      </c>
      <c r="F728" s="13">
        <f t="shared" si="389"/>
        <v>0.57553227398380946</v>
      </c>
      <c r="G728" s="17">
        <f>COS((RADIANS(45+$C$14)))</f>
        <v>-0.71396877306751372</v>
      </c>
      <c r="H728" s="18">
        <f>COS((RADIANS($C$14-45)))</f>
        <v>0.70017754254508147</v>
      </c>
      <c r="J728" s="19">
        <f>((SUMPRODUCT(G728:G730,E728:E730))*(SUMPRODUCT(G728:G730,F728:F730)))-((SUMPRODUCT(H728:H730,E728:E730))*(SUMPRODUCT(H728:H730,F728:F730)))</f>
        <v>-1.180289500527705E-2</v>
      </c>
      <c r="L728" s="20"/>
    </row>
    <row r="729" spans="1:12">
      <c r="D729" t="s">
        <v>34</v>
      </c>
      <c r="E729" s="12">
        <f t="shared" ref="E729:F729" si="390">E724</f>
        <v>-0.88136974560462678</v>
      </c>
      <c r="F729" s="13">
        <f t="shared" si="390"/>
        <v>0.24349660283422783</v>
      </c>
      <c r="G729" s="17">
        <f>(SIN((RADIANS(45+$C$14))))*(COS(RADIANS($A$14)))</f>
        <v>-0.35008877127254046</v>
      </c>
      <c r="H729" s="18">
        <f>(SIN((RADIANS($C$14-45))))*(COS(RADIANS($A$14)))</f>
        <v>-0.35698438653375664</v>
      </c>
      <c r="J729" s="20"/>
      <c r="L729" s="20"/>
    </row>
    <row r="730" spans="1:12">
      <c r="D730" t="s">
        <v>35</v>
      </c>
      <c r="E730" s="12">
        <f t="shared" ref="E730:F730" si="391">E725</f>
        <v>0.21624668059923211</v>
      </c>
      <c r="F730" s="13">
        <f t="shared" si="391"/>
        <v>-0.78068688090118155</v>
      </c>
      <c r="G730" s="17">
        <f>(SIN((RADIANS(45+$C$14))))*(SIN(RADIANS($A$14)))</f>
        <v>0.60637153900340002</v>
      </c>
      <c r="H730" s="18">
        <f>(SIN((RADIANS($C$14-45))))*(SIN(RADIANS($A$14)))</f>
        <v>0.61831509498527371</v>
      </c>
      <c r="J730" s="20"/>
      <c r="L730" s="20"/>
    </row>
    <row r="731" spans="1:12">
      <c r="J731" s="20"/>
      <c r="L731" s="20"/>
    </row>
    <row r="732" spans="1:12">
      <c r="E732" s="12" t="s">
        <v>29</v>
      </c>
      <c r="F732" s="13" t="s">
        <v>30</v>
      </c>
      <c r="G732" s="17" t="s">
        <v>31</v>
      </c>
      <c r="H732" s="18" t="s">
        <v>11</v>
      </c>
      <c r="I732">
        <v>14</v>
      </c>
      <c r="J732" s="19" t="s">
        <v>32</v>
      </c>
      <c r="L732" s="20"/>
    </row>
    <row r="733" spans="1:12">
      <c r="D733" t="s">
        <v>33</v>
      </c>
      <c r="E733" s="12">
        <f t="shared" ref="E733:F733" si="392">E728</f>
        <v>0.42002945689873855</v>
      </c>
      <c r="F733" s="13">
        <f t="shared" si="392"/>
        <v>0.57553227398380946</v>
      </c>
      <c r="G733" s="17">
        <f>COS((RADIANS(45+$C$15)))</f>
        <v>-0.74731990417935112</v>
      </c>
      <c r="H733" s="18">
        <f>COS((RADIANS($C$15-45)))</f>
        <v>0.66446441651706645</v>
      </c>
      <c r="J733" s="19">
        <f>((SUMPRODUCT(G733:G735,E733:E735))*(SUMPRODUCT(G733:G735,F733:F735)))-((SUMPRODUCT(H733:H735,E733:E735))*(SUMPRODUCT(H733:H735,F733:F735)))</f>
        <v>-1.0841429761490939E-2</v>
      </c>
      <c r="L733" s="20"/>
    </row>
    <row r="734" spans="1:12">
      <c r="D734" t="s">
        <v>34</v>
      </c>
      <c r="E734" s="12">
        <f t="shared" ref="E734:F734" si="393">E729</f>
        <v>-0.88136974560462678</v>
      </c>
      <c r="F734" s="13">
        <f t="shared" si="393"/>
        <v>0.24349660283422783</v>
      </c>
      <c r="G734" s="17">
        <f>(SIN((RADIANS(45+$C$15))))*(COS(RADIANS($A$15)))</f>
        <v>-0.42710949401476617</v>
      </c>
      <c r="H734" s="18">
        <f>(SIN((RADIANS($C$15-45))))*(COS(RADIANS($A$15)))</f>
        <v>-0.48036797487861865</v>
      </c>
      <c r="J734" s="20"/>
      <c r="L734" s="20"/>
    </row>
    <row r="735" spans="1:12">
      <c r="D735" t="s">
        <v>35</v>
      </c>
      <c r="E735" s="12">
        <f t="shared" ref="E735:F735" si="394">E730</f>
        <v>0.21624668059923211</v>
      </c>
      <c r="F735" s="13">
        <f t="shared" si="394"/>
        <v>-0.78068688090118155</v>
      </c>
      <c r="G735" s="17">
        <f>(SIN((RADIANS(45+$C$15))))*(SIN(RADIANS($A$15)))</f>
        <v>0.50900927392319273</v>
      </c>
      <c r="H735" s="18">
        <f>(SIN((RADIANS($C$15-45))))*(SIN(RADIANS($A$15)))</f>
        <v>0.57248025982879891</v>
      </c>
      <c r="J735" s="20"/>
      <c r="L735" s="20"/>
    </row>
    <row r="736" spans="1:12">
      <c r="A736" s="3" t="s">
        <v>28</v>
      </c>
      <c r="J736" s="20"/>
      <c r="L736" s="20"/>
    </row>
    <row r="737" spans="1:19">
      <c r="A737" s="3">
        <f>DEGREES(ACOS(((C755*C758+C756*C759+C757*C760)/(((SQRT((C755^2)+(C756^2)+(C757^2)))*(SQRT((C758^2)+(C759^2)+(C760^2))))))))</f>
        <v>98.145707792940186</v>
      </c>
      <c r="E737" s="12" t="s">
        <v>29</v>
      </c>
      <c r="F737" s="13" t="s">
        <v>30</v>
      </c>
      <c r="G737" s="17" t="s">
        <v>31</v>
      </c>
      <c r="H737" s="18" t="s">
        <v>11</v>
      </c>
      <c r="I737">
        <v>15</v>
      </c>
      <c r="J737" s="19" t="s">
        <v>32</v>
      </c>
      <c r="L737" s="20"/>
    </row>
    <row r="738" spans="1:19">
      <c r="D738" t="s">
        <v>33</v>
      </c>
      <c r="E738" s="12">
        <f t="shared" ref="E738:F738" si="395">E733</f>
        <v>0.42002945689873855</v>
      </c>
      <c r="F738" s="13">
        <f t="shared" si="395"/>
        <v>0.57553227398380946</v>
      </c>
      <c r="G738" s="17">
        <f>COS((RADIANS(45+$C$16)))</f>
        <v>-0.78215977570361728</v>
      </c>
      <c r="H738" s="18">
        <f>COS((RADIANS($C$16-45)))</f>
        <v>0.62307791268128498</v>
      </c>
      <c r="J738" s="19">
        <f>((SUMPRODUCT(G738:G740,E738:E740))*(SUMPRODUCT(G738:(G740),F738:F740)))-((SUMPRODUCT(H738:H740,E738:E740))*(SUMPRODUCT(H738:H740,F738:F740)))</f>
        <v>4.409422442274602E-3</v>
      </c>
    </row>
    <row r="739" spans="1:19">
      <c r="D739" t="s">
        <v>34</v>
      </c>
      <c r="E739" s="12">
        <f t="shared" ref="E739:F739" si="396">E734</f>
        <v>-0.88136974560462678</v>
      </c>
      <c r="F739" s="13">
        <f t="shared" si="396"/>
        <v>0.24349660283422783</v>
      </c>
      <c r="G739" s="17">
        <f>(SIN((RADIANS(45+$C$16))))*(COS(RADIANS($A$16)))</f>
        <v>-0.47730537263967016</v>
      </c>
      <c r="H739" s="18">
        <f>(SIN((RADIANS($C$16-45))))*(COS(RADIANS($A$16)))</f>
        <v>-0.5991691498089422</v>
      </c>
      <c r="J739" s="20"/>
      <c r="L739" s="20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20"/>
    </row>
    <row r="740" spans="1:19">
      <c r="D740" t="s">
        <v>35</v>
      </c>
      <c r="E740" s="12">
        <f t="shared" ref="E740:F740" si="397">E735</f>
        <v>0.21624668059923211</v>
      </c>
      <c r="F740" s="13">
        <f t="shared" si="397"/>
        <v>-0.78068688090118155</v>
      </c>
      <c r="G740" s="17">
        <f>(SIN((RADIANS(45+$C$16))))*(SIN(RADIANS($A$16)))</f>
        <v>0.4005067621408816</v>
      </c>
      <c r="H740" s="18">
        <f>(SIN((RADIANS($C$16-45))))*(SIN(RADIANS($A$16)))</f>
        <v>0.502762612617488</v>
      </c>
      <c r="J740" s="20"/>
      <c r="L740" s="20"/>
      <c r="M740" s="21">
        <f>(G668^2)*F668+G668*G669*F669+G668*G670*F670-((H668^2)*F668+H668*H669*F669+H668*H670*F670)</f>
        <v>-0.56458359892935384</v>
      </c>
      <c r="N740" s="22">
        <f>G668*G669*F668+(G669^2)*F669+G669*G670*F670-(H668*H669*F668+(H669^2)*F669+H669*H670*F670)</f>
        <v>-0.26790549417427589</v>
      </c>
      <c r="O740" s="22">
        <f>G668*G670*F668+G669*G670*F669+(G670^2)*F670-(H668*H670*F668+H669*H670*F669+(H670^2)*F670)</f>
        <v>0</v>
      </c>
      <c r="P740" s="22">
        <f>(G668^2)*E668+G668*G669*E669+G668*G670*E670-((H668^2)*E668+H668*H669*E669+H668*H670*E670)</f>
        <v>0.37892280866099332</v>
      </c>
      <c r="Q740" s="22">
        <f>G668*G669*E668+(G669^2)*E669+G669*G670*E670-(H668*H669*E668+(H669^2)*E669+H669*H670*E670)</f>
        <v>-0.89980824524243941</v>
      </c>
      <c r="R740" s="50">
        <f>G668*G670*E668+G669*G670*E669+(G670^2)*E670-(H668*H670*E668+H669*H670*E669+(H670^2)*E670)</f>
        <v>0</v>
      </c>
      <c r="S740" s="20">
        <f>J668</f>
        <v>-1.0179451857683236E-3</v>
      </c>
    </row>
    <row r="741" spans="1:19">
      <c r="A741" s="9" t="s">
        <v>47</v>
      </c>
      <c r="B741" s="9" t="s">
        <v>46</v>
      </c>
      <c r="C741" s="9" t="s">
        <v>48</v>
      </c>
      <c r="L741" s="20"/>
      <c r="M741" s="21">
        <f>(G673^2)*F673+G673*G674*F674+G673*G675*F675-((H673^2)*F673+H673*H674*F674+H673*H675*F675)</f>
        <v>-0.51997139142388482</v>
      </c>
      <c r="N741" s="22">
        <f>G673*G674*F673+(G674^2)*F674+G674*G675*F675-(H673*H674*F673+(H674^2)*F674+H674*H675*F675)</f>
        <v>-0.26375858434692306</v>
      </c>
      <c r="O741" s="22">
        <f>G673*G675*F673+G674*G675*F674+(G675^2)*F675-(H673*H675*F673+H674*H675*F674+(H675^2)*F675)</f>
        <v>-4.6507754813831931E-2</v>
      </c>
      <c r="P741" s="22">
        <f>(G673^2)*E673+G673*G674*E674+G673*G675*E675-((H673^2)*E673+H673*H674*E674+H673*H675*E675)</f>
        <v>0.17258063797770606</v>
      </c>
      <c r="Q741" s="22">
        <f>G673*G674*E673+(G674^2)*E674+G674*G675*E675-(H673*H674*E673+(H674^2)*E674+H674*H675*E675)</f>
        <v>-0.90057578515722359</v>
      </c>
      <c r="R741" s="50">
        <f>G673*G675*E673+G674*G675*E674+(G675^2)*E675-(H673*H675*E673+H674*H675*E674+(H675^2)*E675)</f>
        <v>-0.15879580909592847</v>
      </c>
      <c r="S741" s="20">
        <f>J673</f>
        <v>4.0083876436142196E-3</v>
      </c>
    </row>
    <row r="742" spans="1:19">
      <c r="A742" s="9">
        <f>C755+C758</f>
        <v>0.99523746232712396</v>
      </c>
      <c r="B742" s="9">
        <f>C756*C760-C757*C759</f>
        <v>0.63500460636303335</v>
      </c>
      <c r="C742" s="9">
        <f>A743*B744-A744*B743</f>
        <v>-0.13333909658939841</v>
      </c>
      <c r="E742" s="12" t="s">
        <v>29</v>
      </c>
      <c r="F742" s="13" t="s">
        <v>30</v>
      </c>
      <c r="G742" s="17" t="s">
        <v>31</v>
      </c>
      <c r="H742" s="18" t="s">
        <v>11</v>
      </c>
      <c r="I742">
        <v>16</v>
      </c>
      <c r="J742" s="19" t="s">
        <v>32</v>
      </c>
      <c r="L742" s="20"/>
      <c r="M742" s="21">
        <f>(G678^2)*F678+G678*G679*F679+G678*G680*F680-((H678^2)*F678+H678*H679*F679+H678*H680*F680)</f>
        <v>-0.49995092206394831</v>
      </c>
      <c r="N742" s="22">
        <f>G678*G679*F678+(G679^2)*F679+G679*G680*F680-(H678*H679*F678+(H679^2)*F679+H679*H680*F680)</f>
        <v>-0.27030763021333931</v>
      </c>
      <c r="O742" s="22">
        <f>G678*G680*F678+G679*G680*F679+(G680^2)*F680-(H678*H680*F678+H679*H680*F679+(H680^2)*F680)</f>
        <v>-9.838393149269109E-2</v>
      </c>
      <c r="P742" s="22">
        <f>(G678^2)*E678+G678*G679*E679+G678*G680*E680-((H678^2)*E678+H678*H679*E679+H678*H680*E680)</f>
        <v>-4.5107984485892733E-2</v>
      </c>
      <c r="Q742" s="22">
        <f>G678*G679*E678+(G679^2)*E679+G679*G680*E680-(H678*H679*E678+(H679^2)*E679+H679*H680*E680)</f>
        <v>-0.81015021246294261</v>
      </c>
      <c r="R742" s="50">
        <f>G678*G680*E678+G679*G680*E679+(G680^2)*E680-(H678*H680*E678+H679*H680*E679+(H680^2)*E680)</f>
        <v>-0.29487056262095079</v>
      </c>
      <c r="S742" s="20">
        <f>J678</f>
        <v>6.9716543959799093E-3</v>
      </c>
    </row>
    <row r="743" spans="1:19">
      <c r="A743" s="9">
        <f>C756+C759</f>
        <v>-0.63766537907919152</v>
      </c>
      <c r="B743" s="9">
        <f>C757*C758-C755*C760</f>
        <v>0.45207379307282852</v>
      </c>
      <c r="C743" s="9">
        <f>A744*B742-A742*B744</f>
        <v>-0.96453983507733332</v>
      </c>
      <c r="D743" t="s">
        <v>33</v>
      </c>
      <c r="E743" s="12">
        <f t="shared" ref="E743:F743" si="398">E738</f>
        <v>0.42002945689873855</v>
      </c>
      <c r="F743" s="13">
        <f t="shared" si="398"/>
        <v>0.57553227398380946</v>
      </c>
      <c r="G743" s="17">
        <f>COS((RADIANS(45+$C$17)))</f>
        <v>-0.81471053200902233</v>
      </c>
      <c r="H743" s="18">
        <f>COS((RADIANS($C$17-45)))</f>
        <v>0.57986787204808643</v>
      </c>
      <c r="J743" s="19">
        <f>((SUMPRODUCT(G743:G745,E743:E745))*(SUMPRODUCT(G743:G745,F743:F745)))-((SUMPRODUCT(H743:H745,E743:E745))*(SUMPRODUCT(H743:H745,F743:F745)))</f>
        <v>1.5490825924487972E-2</v>
      </c>
      <c r="L743" s="20"/>
      <c r="M743" s="21">
        <f>(G683^2)*F683+G683*G684*F684+G683*G685*F685-((H683^2)*F683+H683*H684*F684+H683*H685*F685)</f>
        <v>-0.50424502159534745</v>
      </c>
      <c r="N743" s="22">
        <f>G683*G684*F683+(G684^2)*F684+G684*G685*F685-(H683*H684*F683+(H684^2)*F684+H684*H685*F685)</f>
        <v>-0.28616020313375862</v>
      </c>
      <c r="O743" s="22">
        <f>G683*G685*F683+G684*G685*F684+(G685^2)*F685-(H683*H685*F683+H684*H685*F684+(H685^2)*F685)</f>
        <v>-0.16521467031063347</v>
      </c>
      <c r="P743" s="22">
        <f>(G683^2)*E683+G683*G684*E684+G683*G685*E685-((H683^2)*E683+H683*H684*E684+H683*H685*E685)</f>
        <v>-0.22424351023184957</v>
      </c>
      <c r="Q743" s="22">
        <f>G683*G684*E683+(G684^2)*E684+G684*G685*E685-(H683*H684*E683+(H684^2)*E684+H684*H685*E685)</f>
        <v>-0.64539586512551739</v>
      </c>
      <c r="R743" s="50">
        <f>G683*G685*E683+G684*G685*E684+(G685^2)*E685-(H683*H685*E683+H684*H685*E684+(H685^2)*E685)</f>
        <v>-0.37261947646408877</v>
      </c>
      <c r="S743" s="20">
        <f>J683</f>
        <v>4.6880588326116968E-3</v>
      </c>
    </row>
    <row r="744" spans="1:19">
      <c r="A744" s="9">
        <f>C757+C760</f>
        <v>-0.56425635528470486</v>
      </c>
      <c r="B744" s="9">
        <f>C755*C759-C756*C758</f>
        <v>0.60913548097797254</v>
      </c>
      <c r="C744" s="9">
        <f>A742*B743-A743*B742</f>
        <v>0.85484122763591563</v>
      </c>
      <c r="D744" t="s">
        <v>34</v>
      </c>
      <c r="E744" s="12">
        <f t="shared" ref="E744:F744" si="399">E739</f>
        <v>-0.88136974560462678</v>
      </c>
      <c r="F744" s="13">
        <f t="shared" si="399"/>
        <v>0.24349660283422783</v>
      </c>
      <c r="G744" s="17">
        <f>(SIN((RADIANS(45+$C$17))))*(COS(RADIANS($A$17)))</f>
        <v>-0.50218030803206715</v>
      </c>
      <c r="H744" s="18">
        <f>(SIN((RADIANS($C$17-45))))*(COS(RADIANS($A$17)))</f>
        <v>-0.7055600174505483</v>
      </c>
      <c r="J744" s="20"/>
      <c r="L744" s="20"/>
      <c r="M744" s="21">
        <f>(G688^2)*F688+G688*G689*F689+G688*G690*F690-((H688^2)*F688+H688*H689*F689+H688*H690*F690)</f>
        <v>-0.52109781484425766</v>
      </c>
      <c r="N744" s="22">
        <f>G688*G689*F688+(G689^2)*F689+G689*G690*F690-(H688*H689*F688+(H689^2)*F689+H689*H690*F690)</f>
        <v>-0.30555488454665186</v>
      </c>
      <c r="O744" s="22">
        <f>G688*G690*F688+G689*G690*F689+(G690^2)*F690-(H688*H690*F688+H689*H690*F689+(H690^2)*F690)</f>
        <v>-0.25639099092751205</v>
      </c>
      <c r="P744" s="22">
        <f>(G688^2)*E688+G688*G689*E689+G688*G690*E690-((H688^2)*E688+H688*H689*E689+H688*H690*E690)</f>
        <v>-0.33391408319845989</v>
      </c>
      <c r="Q744" s="22">
        <f>G688*G689*E688+(G689^2)*E689+G689*G690*E690-(H688*H689*E688+(H689^2)*E689+H689*H690*E690)</f>
        <v>-0.45475042436933716</v>
      </c>
      <c r="R744" s="50">
        <f>G688*G690*E688+G689*G690*E689+(G690^2)*E690-(H688*H690*E688+H689*H690*E689+(H690^2)*E690)</f>
        <v>-0.3815809133660224</v>
      </c>
      <c r="S744" s="20">
        <f>J688</f>
        <v>-5.0133020226416358E-3</v>
      </c>
    </row>
    <row r="745" spans="1:19">
      <c r="D745" t="s">
        <v>35</v>
      </c>
      <c r="E745" s="12">
        <f t="shared" ref="E745:F745" si="400">E740</f>
        <v>0.21624668059923211</v>
      </c>
      <c r="F745" s="13">
        <f t="shared" si="400"/>
        <v>-0.78068688090118155</v>
      </c>
      <c r="G745" s="17">
        <f>(SIN((RADIANS(45+$C$17))))*(SIN(RADIANS($A$17)))</f>
        <v>0.2899339360240431</v>
      </c>
      <c r="H745" s="18">
        <f>(SIN((RADIANS($C$17-45))))*(SIN(RADIANS($A$17)))</f>
        <v>0.40735526600451105</v>
      </c>
      <c r="J745" s="20"/>
      <c r="L745" s="20"/>
      <c r="M745" s="21">
        <f>(G693^2)*F693+G693*G694*F694+G693*G695*F695-((H693^2)*F693+H693*H694*F694+H693*H695*F695)</f>
        <v>-0.51639043436901855</v>
      </c>
      <c r="N745" s="22">
        <f>G693*G694*F693+(G694^2)*F694+G694*G695*F695-(H693*H694*F693+(H694^2)*F694+H694*H695*F695)</f>
        <v>-0.32745721875245654</v>
      </c>
      <c r="O745" s="22">
        <f>G693*G695*F693+G694*G695*F694+(G695^2)*F695-(H693*H695*F693+H694*H695*F694+(H695^2)*F695)</f>
        <v>-0.39024831686914824</v>
      </c>
      <c r="P745" s="22">
        <f>(G693^2)*E693+G693*G694*E694+G693*G695*E695-((H693^2)*E693+H693*H694*E694+H693*H695*E695)</f>
        <v>-0.36712203383830166</v>
      </c>
      <c r="Q745" s="22">
        <f>G693*G694*E693+(G694^2)*E694+G694*G695*E695-(H693*H694*E693+(H694^2)*E694+H694*H695*E695)</f>
        <v>-0.28914735666247154</v>
      </c>
      <c r="R745" s="50">
        <f>G693*G695*E693+G694*G695*E694+(G695^2)*E695-(H693*H695*E693+H694*H695*E694+(H695^2)*E695)</f>
        <v>-0.34459240109161976</v>
      </c>
      <c r="S745" s="20">
        <f>J693</f>
        <v>-1.267821123986182E-2</v>
      </c>
    </row>
    <row r="746" spans="1:19">
      <c r="A746" s="10"/>
      <c r="B746" s="10" t="s">
        <v>25</v>
      </c>
      <c r="C746" s="10" t="s">
        <v>49</v>
      </c>
      <c r="J746" s="20"/>
      <c r="L746" s="20"/>
      <c r="M746" s="21">
        <f>(G698^2)*F698+G698*G699*F699+G698*G700*F700-((H698^2)*F698+H698*H699*F699+H698*H700*F700)</f>
        <v>-0.41819501142807858</v>
      </c>
      <c r="N746" s="22">
        <f>G698*G699*F698+(G699^2)*F699+G699*G700*F700-(H698*H699*F698+(H699^2)*F699+H699*H700*F700)</f>
        <v>-0.34045933258374267</v>
      </c>
      <c r="O746" s="22">
        <f>G698*G700*F698+G699*G700*F699+(G700^2)*F700-(H698*H700*F698+H699*H700*F699+(H700^2)*F700)</f>
        <v>-0.58969286194603232</v>
      </c>
      <c r="P746" s="22">
        <f>(G698^2)*E698+G698*G699*E699+G698*G700*E700-((H698^2)*E698+H698*H699*E699+H698*H700*E700)</f>
        <v>-0.34309472069516828</v>
      </c>
      <c r="Q746" s="22">
        <f>G698*G699*E698+(G699^2)*E699+G699*G700*E700-(H698*H699*E698+(H699^2)*E699+H699*H700*E700)</f>
        <v>-0.17530492054931285</v>
      </c>
      <c r="R746" s="50">
        <f>G698*G700*E698+G699*G700*E699+(G700^2)*E700-(H698*H700*E698+H699*H700*E699+(H700^2)*E700)</f>
        <v>-0.30363702920823521</v>
      </c>
      <c r="S746" s="20">
        <f>J698</f>
        <v>-3.1027921487339349E-3</v>
      </c>
    </row>
    <row r="747" spans="1:19">
      <c r="A747" s="10" t="s">
        <v>47</v>
      </c>
      <c r="B747" s="10">
        <f>DEGREES(ACOS(A744/(SQRT((A742^2)+(A743^2)+(A744^2)))))</f>
        <v>115.51868135934608</v>
      </c>
      <c r="C747" s="10">
        <f>DEGREES(ATAN(A743/A742))</f>
        <v>-32.648369934308661</v>
      </c>
      <c r="E747" s="12" t="s">
        <v>29</v>
      </c>
      <c r="F747" s="13" t="s">
        <v>30</v>
      </c>
      <c r="G747" s="17" t="s">
        <v>31</v>
      </c>
      <c r="H747" s="18" t="s">
        <v>11</v>
      </c>
      <c r="I747">
        <v>17</v>
      </c>
      <c r="J747" s="19" t="s">
        <v>32</v>
      </c>
      <c r="L747" s="24" t="s">
        <v>37</v>
      </c>
      <c r="M747" s="21">
        <f>(G703^2)*F703+G703*G704*F704+G703*G705*F705-((H703^2)*F703+H703*H704*F704+H703*H705*F705)</f>
        <v>-0.18930863717066113</v>
      </c>
      <c r="N747" s="22">
        <f>G703*G704*F703+(G704^2)*F704+G704*G705*F705-(H703*H704*F703+(H704^2)*F704+H704*H705*F705)</f>
        <v>-0.28987537654412759</v>
      </c>
      <c r="O747" s="22">
        <f>G703*G705*F703+G704*G705*F704+(G705^2)*F705-(H703*H705*F703+H704*H705*F704+(H705^2)*F705)</f>
        <v>-0.79642605151089629</v>
      </c>
      <c r="P747" s="22">
        <f>(G703^2)*E703+G703*G704*E704+G703*G705*E705-((H703^2)*E703+H703*H704*E704+H703*H705*E705)</f>
        <v>-0.32015455874513166</v>
      </c>
      <c r="Q747" s="22">
        <f>G703*G704*E703+(G704^2)*E704+G704*G705*E705-(H703*H704*E703+(H704^2)*E704+H704*H705*E705)</f>
        <v>-9.8876986669400965E-2</v>
      </c>
      <c r="R747" s="50">
        <f>G703*G705*E703+G704*G705*E704+(G705^2)*E705-(H703*H705*E703+H704*H705*E704+(H705^2)*E705)</f>
        <v>-0.2716622881778949</v>
      </c>
      <c r="S747" s="20">
        <f>J703</f>
        <v>3.7476928427255529E-3</v>
      </c>
    </row>
    <row r="748" spans="1:19">
      <c r="A748" s="10" t="s">
        <v>46</v>
      </c>
      <c r="B748" s="10">
        <f>DEGREES(ACOS(B744/(SQRT((B742^2)+(B743^2)+(B744^2)))))</f>
        <v>51.993943657944705</v>
      </c>
      <c r="C748" s="10">
        <f>DEGREES(ATAN(B743/B742))</f>
        <v>35.447902927270803</v>
      </c>
      <c r="D748" t="s">
        <v>33</v>
      </c>
      <c r="E748" s="12">
        <f t="shared" ref="E748:F748" si="401">E743</f>
        <v>0.42002945689873855</v>
      </c>
      <c r="F748" s="13">
        <f t="shared" si="401"/>
        <v>0.57553227398380946</v>
      </c>
      <c r="G748" s="17">
        <f>COS((RADIANS(45+$C$18)))</f>
        <v>-0.84487690812035343</v>
      </c>
      <c r="H748" s="18">
        <f>COS((RADIANS($C$18-45)))</f>
        <v>0.5349607556867999</v>
      </c>
      <c r="J748" s="19">
        <f>((SUMPRODUCT(G748:G750,E748:E750))*(SUMPRODUCT(G748:(G750),F748:F750)))-((SUMPRODUCT(H748:H750,E748:E750))*(SUMPRODUCT(H748:H750,F748:F750)))</f>
        <v>1.3561816742462734E-2</v>
      </c>
      <c r="L748" s="20"/>
      <c r="M748" s="21">
        <f>(G708^2)*F708+G708*G709*F709+G708*G710*F710-((H708^2)*F708+H708*H709*F709+H708*H710*F710)</f>
        <v>0.1535049511145149</v>
      </c>
      <c r="N748" s="22">
        <f>G708*G709*F708+(G709^2)*F709+G709*G710*F710-(H708*H709*F708+(H709^2)*F709+H709*H710*F710)</f>
        <v>-0.15872806075995322</v>
      </c>
      <c r="O748" s="22">
        <f>G708*G710*F708+G709*G710*F709+(G710^2)*F710-(H708*H710*F708+H709*H710*F709+(H710^2)*F710)</f>
        <v>-0.90019156525109767</v>
      </c>
      <c r="P748" s="22">
        <f>(G708^2)*E708+G708*G709*E709+G708*G710*E710-((H708^2)*E708+H708*H709*E709+H708*H710*E710)</f>
        <v>-0.32597010865198667</v>
      </c>
      <c r="Q748" s="22">
        <f>G708*G709*E708+(G709^2)*E709+G709*G710*E710-(H708*H709*E708+(H709^2)*E709+H709*H710*E710)</f>
        <v>-4.7160050796806005E-2</v>
      </c>
      <c r="R748" s="50">
        <f>G708*G710*E708+G709*G710*E709+(G710^2)*E710-(H708*H710*E708+H709*H710*E709+(H710^2)*E710)</f>
        <v>-0.2674579386961734</v>
      </c>
      <c r="S748" s="20">
        <f>J708</f>
        <v>9.7112738912359386E-3</v>
      </c>
    </row>
    <row r="749" spans="1:19">
      <c r="A749" s="10" t="s">
        <v>48</v>
      </c>
      <c r="B749" s="10">
        <f>DEGREES(ACOS(C744/(SQRT((C742^2)+(C743^2)+(C744^2)))))</f>
        <v>48.719476368001501</v>
      </c>
      <c r="C749" s="10">
        <f>DEGREES(ATAN(C743/C742))</f>
        <v>82.1292508174826</v>
      </c>
      <c r="D749" t="s">
        <v>34</v>
      </c>
      <c r="E749" s="12">
        <f t="shared" ref="E749:F749" si="402">E744</f>
        <v>-0.88136974560462678</v>
      </c>
      <c r="F749" s="13">
        <f t="shared" si="402"/>
        <v>0.24349660283422783</v>
      </c>
      <c r="G749" s="17">
        <f>(SIN((RADIANS(45+$C$18))))*(COS(RADIANS($A$18)))</f>
        <v>-0.5026986745289389</v>
      </c>
      <c r="H749" s="18">
        <f>(SIN((RADIANS($C$18-45))))*(COS(RADIANS($A$18)))</f>
        <v>-0.79392459603310983</v>
      </c>
      <c r="J749" s="20"/>
      <c r="L749" s="20"/>
      <c r="M749" s="21">
        <f>(G713^2)*F713+G713*G714*F714+G713*G715*F715-((H713^2)*F713+H713*H714*F714+H713*H715*F715)</f>
        <v>0.46010794905408914</v>
      </c>
      <c r="N749" s="22">
        <f>G713*G714*F713+(G714^2)*F714+G714*G715*F715-(H713*H714*F713+(H714^2)*F714+H714*H715*F715)</f>
        <v>-5.2302866039063989E-17</v>
      </c>
      <c r="O749" s="22">
        <f>G713*G715*F713+G714*G715*F714+(G715^2)*F715-(H713*H715*F713+H714*H715*F714+(H715^2)*F715)</f>
        <v>-0.85382087092400705</v>
      </c>
      <c r="P749" s="22">
        <f>(G713^2)*E713+G713*G714*E714+G713*G715*E715-((H713^2)*E713+H713*H714*E714+H713*H715*E715)</f>
        <v>-0.37491996521029608</v>
      </c>
      <c r="Q749" s="22">
        <f>G713*G714*E713+(G714^2)*E714+G714*G715*E715-(H713*H714*E713+(H714^2)*E714+H714*H715*E715)</f>
        <v>-1.7607901536569011E-17</v>
      </c>
      <c r="R749" s="50">
        <f>G713*G715*E713+G714*G715*E714+(G715^2)*E715-(H713*H715*E713+H714*H715*E714+(H715^2)*E715)</f>
        <v>-0.28744110913289</v>
      </c>
      <c r="S749" s="20">
        <f>J713</f>
        <v>8.6229627923196106E-3</v>
      </c>
    </row>
    <row r="750" spans="1:19">
      <c r="D750" t="s">
        <v>35</v>
      </c>
      <c r="E750" s="12">
        <f t="shared" ref="E750:F750" si="403">E745</f>
        <v>0.21624668059923211</v>
      </c>
      <c r="F750" s="13">
        <f t="shared" si="403"/>
        <v>-0.78068688090118155</v>
      </c>
      <c r="G750" s="17">
        <f>(SIN((RADIANS(45+$C$18))))*(SIN(RADIANS($A$18)))</f>
        <v>0.18296735433360739</v>
      </c>
      <c r="H750" s="18">
        <f>(SIN((RADIANS($C$18-45))))*(SIN(RADIANS($A$18)))</f>
        <v>0.28896492120787121</v>
      </c>
      <c r="J750" s="20"/>
      <c r="L750" s="20"/>
      <c r="M750" s="21">
        <f>(G718^2)*F718+G718*G719*F719+G718*G720*F720-((H718^2)*F718+H718*H719*F719+H718*H720*F720)</f>
        <v>0.64405320552433198</v>
      </c>
      <c r="N750" s="22">
        <f>G718*G719*F718+(G719^2)*F719+G719*G720*F720-(H718*H719*F718+(H719^2)*F719+H719*H720*F720)</f>
        <v>0.1315986338103691</v>
      </c>
      <c r="O750" s="22">
        <f>G718*G720*F718+G719*G720*F719+(G720^2)*F720-(H718*H720*F718+H719*H720*F719+(H720^2)*F720)</f>
        <v>-0.7463329394152749</v>
      </c>
      <c r="P750" s="22">
        <f>(G718^2)*E718+G718*G719*E719+G718*G720*E720-((H718^2)*E718+H718*H719*E719+H718*H720*E720)</f>
        <v>-0.45831925266909174</v>
      </c>
      <c r="Q750" s="22">
        <f>G718*G719*E718+(G719^2)*E719+G719*G720*E720-(H718*H719*E718+(H719^2)*E719+H719*H720*E720)</f>
        <v>5.5003256097268548E-2</v>
      </c>
      <c r="R750" s="50">
        <f>G718*G720*E718+G719*G720*E719+(G720^2)*E720-(H718*H720*E718+H719*H720*E719+(H720^2)*E720)</f>
        <v>-0.31193896632421608</v>
      </c>
      <c r="S750" s="20">
        <f>J718</f>
        <v>-6.8577570435056356E-3</v>
      </c>
    </row>
    <row r="751" spans="1:19">
      <c r="M751" s="21">
        <f>(G723^2)*F723+G723*G724*F724+G723*G725*F725-((H723^2)*F723+H723*H724*F724+H723*H725*F725)</f>
        <v>0.7626881416050082</v>
      </c>
      <c r="N751" s="22">
        <f>G723*G724*F723+(G724^2)*F724+G724*G725*F725-(H723*H724*F723+(H724^2)*F724+H724*H725*F725)</f>
        <v>0.22082099803735586</v>
      </c>
      <c r="O751" s="22">
        <f>G723*G725*F723+G724*G725*F724+(G725^2)*F725-(H723*H725*F723+H724*H725*F724+(H725^2)*F725)</f>
        <v>-0.60670070584906854</v>
      </c>
      <c r="P751" s="22">
        <f>(G723^2)*E723+G723*G724*E724+G723*G725*E725-((H723^2)*E723+H723*H724*E724+H723*H725*E725)</f>
        <v>-0.53987785115378994</v>
      </c>
      <c r="Q751" s="22">
        <f>G723*G724*E723+(G724^2)*E724+G724*G725*E725-(H723*H724*E723+(H724^2)*E724+H724*H725*E725)</f>
        <v>0.12780295796558908</v>
      </c>
      <c r="R751" s="50">
        <f>G723*G725*E723+G724*G725*E724+(G725^2)*E725-(H723*H725*E723+H724*H725*E724+(H725^2)*E725)</f>
        <v>-0.35113574114996426</v>
      </c>
      <c r="S751" s="20">
        <f>J723</f>
        <v>-5.4704747199565418E-3</v>
      </c>
    </row>
    <row r="752" spans="1:19">
      <c r="E752" s="12" t="s">
        <v>29</v>
      </c>
      <c r="F752" s="13" t="s">
        <v>30</v>
      </c>
      <c r="G752" s="17" t="s">
        <v>31</v>
      </c>
      <c r="H752" s="18" t="s">
        <v>11</v>
      </c>
      <c r="I752">
        <v>18</v>
      </c>
      <c r="J752" s="19" t="s">
        <v>32</v>
      </c>
      <c r="M752" s="21">
        <f>(G728^2)*F728+G728*G729*F729+G728*G730*F730-((H728^2)*F728+H728*H729*F729+H728*H730*F730)</f>
        <v>0.8089157256050854</v>
      </c>
      <c r="N752" s="22">
        <f>G728*G729*F728+(G729^2)*F729+G729*G730*F730-(H728*H729*F728+(H729^2)*F729+H729*H730*F730)</f>
        <v>0.27993131135989185</v>
      </c>
      <c r="O752" s="22">
        <f>G728*G730*F728+G729*G730*F729+(G730^2)*F730-(H728*H730*F728+H729*H730*F729+(H730^2)*F730)</f>
        <v>-0.48485525390471573</v>
      </c>
      <c r="P752" s="22">
        <f>(G728^2)*E728+G728*G729*E729+G728*G730*E730-((H728^2)*E728+H728*H729*E729+H728*H730*E730)</f>
        <v>-0.61964879694454011</v>
      </c>
      <c r="Q752" s="22">
        <f>G728*G729*E728+(G729^2)*E729+G729*G730*E730-(H728*H729*E728+(H729^2)*E729+H729*H730*E730)</f>
        <v>0.21609827872130596</v>
      </c>
      <c r="R752" s="50">
        <f>G728*G730*E728+G729*G730*E729+(G730^2)*E730-(H728*H730*E728+H729*H730*E729+(H730^2)*E730)</f>
        <v>-0.37429319817348239</v>
      </c>
      <c r="S752" s="20">
        <f>J728</f>
        <v>-1.180289500527705E-2</v>
      </c>
    </row>
    <row r="753" spans="1:19">
      <c r="D753" t="s">
        <v>33</v>
      </c>
      <c r="E753" s="12">
        <f t="shared" ref="E753:F753" si="404">E748</f>
        <v>0.42002945689873855</v>
      </c>
      <c r="F753" s="13">
        <f t="shared" si="404"/>
        <v>0.57553227398380946</v>
      </c>
      <c r="G753" s="17">
        <f>COS((RADIANS(45+$C$19)))</f>
        <v>-0.87427044263078257</v>
      </c>
      <c r="H753" s="18">
        <f>COS((RADIANS($C$19-45)))</f>
        <v>0.48543917553301702</v>
      </c>
      <c r="J753" s="19">
        <f>((SUMPRODUCT(G753:G755,E753:E755))*(SUMPRODUCT(G753:G755,F753:F755)))-((SUMPRODUCT(H753:H755,E753:E755))*(SUMPRODUCT(H753:H755,F753:F755)))</f>
        <v>-1.0286133301718112E-3</v>
      </c>
      <c r="M753" s="21">
        <f>(G733^2)*F733+G733*G734*F734+G733*G735*F735-((H733^2)*F733+H733*H734*F734+H733*H735*F735)</f>
        <v>0.81669974266127254</v>
      </c>
      <c r="N753" s="22">
        <f>G733*G734*F733+(G734^2)*F734+G734*G735*F735-(H733*H734*F733+(H734^2)*F734+H734*H735*F735)</f>
        <v>0.31067054216752965</v>
      </c>
      <c r="O753" s="22">
        <f>G733*G735*F733+G734*G735*F734+(G735^2)*F735-(H733*H735*F733+H734*H735*F734+(H735^2)*F735)</f>
        <v>-0.37024273474134439</v>
      </c>
      <c r="P753" s="22">
        <f>(G733^2)*E733+G733*G734*E734+G733*G735*E735-((H733^2)*E733+H733*H734*E734+H733*H735*E735)</f>
        <v>-0.67802906668234497</v>
      </c>
      <c r="Q753" s="22">
        <f>G733*G734*E733+(G734^2)*E734+G734*G735*E735-(H733*H734*E733+(H734^2)*E734+H734*H735*E735)</f>
        <v>0.32318909253444184</v>
      </c>
      <c r="R753" s="50">
        <f>G733*G735*E733+G734*G735*E734+(G735^2)*E735-(H733*H735*E733+H734*H735*E734+(H735^2)*E735)</f>
        <v>-0.38516176211518349</v>
      </c>
      <c r="S753" s="20">
        <f>J733</f>
        <v>-1.0841429761490939E-2</v>
      </c>
    </row>
    <row r="754" spans="1:19" ht="17">
      <c r="A754" t="s">
        <v>45</v>
      </c>
      <c r="B754" t="s">
        <v>77</v>
      </c>
      <c r="C754" t="s">
        <v>44</v>
      </c>
      <c r="D754" t="s">
        <v>34</v>
      </c>
      <c r="E754" s="12">
        <f t="shared" ref="E754:F754" si="405">E749</f>
        <v>-0.88136974560462678</v>
      </c>
      <c r="F754" s="13">
        <f t="shared" si="405"/>
        <v>0.24349660283422783</v>
      </c>
      <c r="G754" s="17">
        <f>(SIN((RADIANS(45+$C$19))))*(COS(RADIANS($A$19)))</f>
        <v>-0.47806426368076954</v>
      </c>
      <c r="H754" s="18">
        <f>(SIN((RADIANS($C$19-45))))*(COS(RADIANS($A$19)))</f>
        <v>-0.86098831013220967</v>
      </c>
      <c r="J754" s="20"/>
      <c r="M754" s="21">
        <f>(G738^2)*F738+G738*G739*F739+G738*G740*F740-((H738^2)*F738+H738*H739*F739+H738*H740*F740)</f>
        <v>0.79958408851797724</v>
      </c>
      <c r="N754" s="22">
        <f>G738*G739*F738+(G739^2)*F739+G739*G740*F740-(H738*H739*F738+(H739^2)*F739+H739*H740*F740)</f>
        <v>0.3118484264659992</v>
      </c>
      <c r="O754" s="22">
        <f>G738*G740*F738+G739*G740*F739+(G740^2)*F740-(H738*H740*F738+H739*H740*F739+(H740^2)*F740)</f>
        <v>-0.26167189963083509</v>
      </c>
      <c r="P754" s="22">
        <f>(G738^2)*E738+G738*G739*E739+G738*G740*E740-((H738^2)*E738+H738*H739*E739+H738*H740*E740)</f>
        <v>-0.69966820063157908</v>
      </c>
      <c r="Q754" s="22">
        <f>G738*G739*E738+(G739^2)*E739+G739*G740*E740-(H738*H739*E738+(H739^2)*E739+H739*H740*E740)</f>
        <v>0.45304288639550616</v>
      </c>
      <c r="R754" s="50">
        <f>G738*G740*E738+G739*G740*E739+(G740^2)*E740-(H738*H740*E738+H739*H740*E739+(H740^2)*E740)</f>
        <v>-0.38014811888195976</v>
      </c>
      <c r="S754" s="20">
        <f>J738</f>
        <v>4.409422442274602E-3</v>
      </c>
    </row>
    <row r="755" spans="1:19">
      <c r="A755">
        <f>E758</f>
        <v>0.42002945689873855</v>
      </c>
      <c r="B755">
        <f>C755/(SQRT(C755^2+C756^2+C757^2))</f>
        <v>0.42002945498999977</v>
      </c>
      <c r="C755">
        <f t="array" ref="C755:C760">(A755:A760)-(MMULT(MMULT(MINVERSE(MMULT(TRANSPOSE(M740:R760),M740:R760)),TRANSPOSE(M740:R760)),S740:S760))</f>
        <v>0.41989264640101254</v>
      </c>
      <c r="D755" t="s">
        <v>35</v>
      </c>
      <c r="E755" s="12">
        <f t="shared" ref="E755:F755" si="406">E750</f>
        <v>0.21624668059923211</v>
      </c>
      <c r="F755" s="13">
        <f t="shared" si="406"/>
        <v>-0.78068688090118155</v>
      </c>
      <c r="G755" s="17">
        <f>(SIN((RADIANS(45+$C$19))))*(SIN(RADIANS($A$19)))</f>
        <v>8.4295628199445527E-2</v>
      </c>
      <c r="H755" s="18">
        <f>(SIN((RADIANS($C$19-45))))*(SIN(RADIANS($A$19)))</f>
        <v>0.15181546915089592</v>
      </c>
      <c r="J755" s="20"/>
      <c r="M755" s="21">
        <f>(G743^2)*F743+G743*G744*F744+G743*G745*F745-((H743^2)*F743+H743*H744*F744+H743*H745*F745)</f>
        <v>0.75655044448483655</v>
      </c>
      <c r="N755" s="22">
        <f>G743*G744*F743+(G744^2)*F744+G744*G745*F745-(H743*H744*F743+(H744^2)*F744+H744*H745*F745)</f>
        <v>0.30041412315748034</v>
      </c>
      <c r="O755" s="22">
        <f>G743*G745*F743+G744*G745*F744+(G745^2)*F745-(H743*H745*F743+H744*H745*F744+(H745^2)*F745)</f>
        <v>-0.1734441748733366</v>
      </c>
      <c r="P755" s="22">
        <f>(G743^2)*E743+G743*G744*E744+G743*G745*E745-((H743^2)*E743+H743*H744*E744+H743*H745*E745)</f>
        <v>-0.68579024732307325</v>
      </c>
      <c r="Q755" s="22">
        <f>G743*G744*E743+(G744^2)*E744+G744*G745*E745-(H743*H744*E743+(H744^2)*E744+H744*H745*E745)</f>
        <v>0.59085228693077863</v>
      </c>
      <c r="R755" s="50">
        <f>G743*G745*E743+G744*G745*E744+(G745^2)*E745-(H743*H745*E743+H744*H745*E744+(H745^2)*E745)</f>
        <v>-0.34112872691079105</v>
      </c>
      <c r="S755" s="20">
        <f>J743</f>
        <v>1.5490825924487972E-2</v>
      </c>
    </row>
    <row r="756" spans="1:19">
      <c r="A756">
        <f>E759</f>
        <v>-0.88136974560462678</v>
      </c>
      <c r="B756">
        <f>C756/(SQRT(C755^2+C756^2+C757^2))</f>
        <v>-0.88136974655418754</v>
      </c>
      <c r="C756">
        <v>-0.8810826739454225</v>
      </c>
      <c r="D756" s="20"/>
      <c r="G756" s="20"/>
      <c r="H756" s="20"/>
      <c r="J756" s="20"/>
      <c r="M756" s="21">
        <f>(G748^2)*F748+G748*G749*F749+G748*G750*F750-((H748^2)*F748+H748*H749*F749+H748*H750*F750)</f>
        <v>0.69431697682417282</v>
      </c>
      <c r="N756" s="22">
        <f>G748*G749*F748+(G749^2)*F749+G749*G750*F750-(H748*H749*F748+(H749^2)*F749+H749*H750*F750)</f>
        <v>0.28963482805112117</v>
      </c>
      <c r="O756" s="22">
        <f>G748*G750*F748+G749*G750*F749+(G750^2)*F750-(H748*H750*F748+H749*H750*F749+(H750^2)*F750)</f>
        <v>-0.10541845621741788</v>
      </c>
      <c r="P756" s="22">
        <f>(G748^2)*E748+G748*G749*E749+G748*G750*E750-((H748^2)*E748+H748*H749*E749+H748*H750*E750)</f>
        <v>-0.63590614739441964</v>
      </c>
      <c r="Q756" s="22">
        <f>G748*G749*E748+(G749^2)*E749+G749*G750*E750-(H748*H749*E748+(H749^2)*E749+H749*H750*E750)</f>
        <v>0.71932357185814877</v>
      </c>
      <c r="R756" s="50">
        <f>G748*G750*E748+G749*G750*E749+(G750^2)*E750-(H748*H750*E748+H749*H750*E749+(H750^2)*E750)</f>
        <v>-0.26181236896241195</v>
      </c>
      <c r="S756" s="20">
        <f>J748</f>
        <v>1.3561816742462734E-2</v>
      </c>
    </row>
    <row r="757" spans="1:19">
      <c r="A757">
        <f>E760</f>
        <v>0.21624668059923211</v>
      </c>
      <c r="B757">
        <f>C757/(SQRT(C755^2+C756^2+C757^2))</f>
        <v>0.2162466804365123</v>
      </c>
      <c r="C757">
        <v>0.21617624632082771</v>
      </c>
      <c r="E757" s="12" t="s">
        <v>29</v>
      </c>
      <c r="F757" s="13" t="s">
        <v>30</v>
      </c>
      <c r="G757" s="17" t="s">
        <v>31</v>
      </c>
      <c r="H757" s="18" t="s">
        <v>11</v>
      </c>
      <c r="I757">
        <v>19</v>
      </c>
      <c r="J757" s="19" t="s">
        <v>32</v>
      </c>
      <c r="M757" s="21">
        <f>(G753^2)*F753+G753*G754*F754+G753*G755*F755-((H753^2)*F753+H753*H754*F754+H753*H755*F755)</f>
        <v>0.62289381811964151</v>
      </c>
      <c r="N757" s="22">
        <f>G753*G754*F753+(G754^2)*F754+G754*G755*F755-(H753*H754*F753+(H754^2)*F754+H754*H755*F755)</f>
        <v>0.28565786039098851</v>
      </c>
      <c r="O757" s="22">
        <f>G753*G755*F753+G754*G755*F754+(G755^2)*F755-(H753*H755*F753+H754*H755*F754+(H755^2)*F755)</f>
        <v>-5.0369188038383195E-2</v>
      </c>
      <c r="P757" s="22">
        <f>(G753^2)*E753+G753*G754*E754+G753*G755*E755-((H753^2)*E753+H753*H754*E754+H753*H755*E755)</f>
        <v>-0.54655508018716059</v>
      </c>
      <c r="Q757" s="22">
        <f>G753*G754*E753+(G754^2)*E754+G754*G755*E755-(H753*H754*E753+(H754^2)*E754+H754*H755*E755)</f>
        <v>0.82258743715316296</v>
      </c>
      <c r="R757" s="50">
        <f>G753*G755*E753+G754*G755*E754+(G755^2)*E755-(H753*H755*E753+H754*H755*E754+(H755^2)*E755)</f>
        <v>-0.14504435916193134</v>
      </c>
      <c r="S757" s="20">
        <f>J753</f>
        <v>-1.0286133301718112E-3</v>
      </c>
    </row>
    <row r="758" spans="1:19">
      <c r="A758">
        <f>F758</f>
        <v>0.57553227398380946</v>
      </c>
      <c r="B758">
        <f>C758/(SQRT(C758^2+C759^2+C760^2))</f>
        <v>0.57553227363255766</v>
      </c>
      <c r="C758">
        <v>0.57534481592611142</v>
      </c>
      <c r="D758" t="s">
        <v>33</v>
      </c>
      <c r="E758" s="12">
        <f t="shared" ref="E758:F758" si="407">E668</f>
        <v>0.42002945689873855</v>
      </c>
      <c r="F758" s="13">
        <f t="shared" si="407"/>
        <v>0.57553227398380946</v>
      </c>
      <c r="G758" s="17">
        <f>COS((RADIANS(45+$C$20)))</f>
        <v>0.41579014513656215</v>
      </c>
      <c r="H758" s="18">
        <f>COS((RADIANS($C$20-45)))</f>
        <v>0.90946058474642899</v>
      </c>
      <c r="J758" s="19">
        <f>((SUMPRODUCT(G758:G760,E758:E760))*(SUMPRODUCT(G758:G760,F758:F760)))-((SUMPRODUCT(H758:H760,E758:E760))*(SUMPRODUCT(H758:H760,F758:F760)))</f>
        <v>7.7210772167482285E-3</v>
      </c>
      <c r="M758" s="21">
        <f>(G758^2)*F758+G758*G759*F759+G758*G760*F760-((H758^2)*F758+H758*H759*F759+H758*H760*F760)</f>
        <v>-0.56068849517372732</v>
      </c>
      <c r="N758" s="22">
        <f>G758*G759*F758+(G759^2)*F759+G759*G760*F760-(H758*H759*F758+(H759^2)*F759+H759*H760*F760)</f>
        <v>-0.27596450019632152</v>
      </c>
      <c r="O758" s="22">
        <f>G758*G760*F758+G759*G760*F759+(G760^2)*F760-(H758*H760*F758+H759*H760*F759+(H760^2)*F760)</f>
        <v>3.3809748102515286E-17</v>
      </c>
      <c r="P758" s="22">
        <f>(G758^2)*E758+G758*G759*E759+G758*G760*E760-((H758^2)*E758+H758*H759*E759+H758*H760*E760)</f>
        <v>0.39177182345271139</v>
      </c>
      <c r="Q758" s="22">
        <f>G758*G759*E758+(G759^2)*E759+G759*G760*E760-(H758*H759*E758+(H759^2)*E759+H759*H760*E760)</f>
        <v>-0.89428866227765136</v>
      </c>
      <c r="R758" s="50">
        <f>G758*G760*E758+G759*G760*E759+(G760^2)*E760-(H758*H760*E758+H759*H760*E759+(H760^2)*E760)</f>
        <v>1.0956363728317613E-16</v>
      </c>
      <c r="S758" s="20">
        <f>J758</f>
        <v>7.7210772167482285E-3</v>
      </c>
    </row>
    <row r="759" spans="1:19">
      <c r="A759">
        <f>F759</f>
        <v>0.24349660283422783</v>
      </c>
      <c r="B759">
        <f>C759/(SQRT(C758^2+C759^2+C760^2))</f>
        <v>0.24349660460630659</v>
      </c>
      <c r="C759">
        <v>0.24341729486623095</v>
      </c>
      <c r="D759" t="s">
        <v>34</v>
      </c>
      <c r="E759" s="12">
        <f t="shared" ref="E759:F759" si="408">E669</f>
        <v>-0.88136974560462678</v>
      </c>
      <c r="F759" s="13">
        <f t="shared" si="408"/>
        <v>0.24349660283422783</v>
      </c>
      <c r="G759" s="17">
        <f>(SIN((RADIANS(45+$C$20))))*(COS(RADIANS($A$20)))</f>
        <v>-0.90946058474642899</v>
      </c>
      <c r="H759" s="18">
        <f>(SIN((RADIANS($C$20-45))))*(COS(RADIANS($A$20)))</f>
        <v>0.41579014513656215</v>
      </c>
      <c r="J759" s="20"/>
      <c r="M759" s="21">
        <f>2*E753</f>
        <v>0.8400589137974771</v>
      </c>
      <c r="N759" s="22">
        <f>2*E754</f>
        <v>-1.7627394912092536</v>
      </c>
      <c r="O759" s="22">
        <f>2*E755</f>
        <v>0.43249336119846421</v>
      </c>
      <c r="P759" s="22">
        <f>0</f>
        <v>0</v>
      </c>
      <c r="Q759" s="22">
        <v>0</v>
      </c>
      <c r="R759" s="50">
        <v>0</v>
      </c>
      <c r="S759" s="23">
        <f>E753^2+E754^2+E755^2-1</f>
        <v>0</v>
      </c>
    </row>
    <row r="760" spans="1:19">
      <c r="A760" s="2">
        <f>F760</f>
        <v>-0.78068688090118155</v>
      </c>
      <c r="B760">
        <f>C760/(SQRT(C758^2+C759^2+C760^2))</f>
        <v>-0.78068688060741653</v>
      </c>
      <c r="C760">
        <v>-0.78043260160553252</v>
      </c>
      <c r="D760" t="s">
        <v>35</v>
      </c>
      <c r="E760" s="12">
        <f t="shared" ref="E760:F760" si="409">E670</f>
        <v>0.21624668059923211</v>
      </c>
      <c r="F760" s="13">
        <f t="shared" si="409"/>
        <v>-0.78068688090118155</v>
      </c>
      <c r="G760" s="17">
        <f>(SIN((RADIANS(45+$C$20))))*(SIN(RADIANS($A$20)))</f>
        <v>1.1142242302023774E-16</v>
      </c>
      <c r="H760" s="18">
        <f>(SIN((RADIANS($C$20-45))))*(SIN(RADIANS($A$20)))</f>
        <v>-5.0940465388028998E-17</v>
      </c>
      <c r="J760" s="20"/>
      <c r="M760" s="21">
        <v>0</v>
      </c>
      <c r="N760" s="22">
        <v>0</v>
      </c>
      <c r="O760" s="22">
        <v>0</v>
      </c>
      <c r="P760" s="22">
        <f>2*F753</f>
        <v>1.1510645479676189</v>
      </c>
      <c r="Q760" s="22">
        <f>2*F754</f>
        <v>0.48699320566845566</v>
      </c>
      <c r="R760" s="50">
        <f>2*F755</f>
        <v>-1.5613737618023631</v>
      </c>
      <c r="S760" s="51">
        <f>F753^2+F754^2+F755^2-1</f>
        <v>0</v>
      </c>
    </row>
    <row r="761" spans="1:19">
      <c r="A761" s="25"/>
    </row>
    <row r="762" spans="1:19">
      <c r="A762" s="2"/>
      <c r="E762" s="12" t="s">
        <v>29</v>
      </c>
      <c r="F762" s="13" t="s">
        <v>30</v>
      </c>
      <c r="G762" s="17" t="s">
        <v>31</v>
      </c>
      <c r="H762" s="18" t="s">
        <v>11</v>
      </c>
      <c r="I762">
        <v>1</v>
      </c>
      <c r="J762" s="19" t="s">
        <v>32</v>
      </c>
      <c r="L762" s="20"/>
    </row>
    <row r="763" spans="1:19">
      <c r="A763" s="2"/>
      <c r="D763" s="2" t="s">
        <v>33</v>
      </c>
      <c r="E763" s="12">
        <f>B755</f>
        <v>0.42002945498999977</v>
      </c>
      <c r="F763" s="13">
        <f>B758</f>
        <v>0.57553227363255766</v>
      </c>
      <c r="G763" s="17">
        <f>COS((RADIANS(45+$C$2)))</f>
        <v>-0.40926624831947545</v>
      </c>
      <c r="H763" s="18">
        <f>COS((RADIANS($C$2-45)))</f>
        <v>0.91241500315728119</v>
      </c>
      <c r="J763" s="19">
        <f>((SUMPRODUCT(G763:G765,E763:E765))*(SUMPRODUCT(G763:G765,F763:F765)))-((SUMPRODUCT(H763:H765,E763:E765))*(SUMPRODUCT(H763:H765,F763:F765)))</f>
        <v>-1.0179455813615606E-3</v>
      </c>
      <c r="L763" s="20"/>
    </row>
    <row r="764" spans="1:19">
      <c r="A764" s="2"/>
      <c r="D764" s="20" t="s">
        <v>34</v>
      </c>
      <c r="E764" s="12">
        <f t="shared" ref="E764:E765" si="410">B756</f>
        <v>-0.88136974655418754</v>
      </c>
      <c r="F764" s="13">
        <f t="shared" ref="F764:F765" si="411">B759</f>
        <v>0.24349660460630659</v>
      </c>
      <c r="G764" s="17">
        <f>(SIN((RADIANS(45+$C$2))))*(COS(RADIANS($A$2)))</f>
        <v>0.91241500315728119</v>
      </c>
      <c r="H764" s="18">
        <f>(SIN((RADIANS($C$2-45))))*(COS(RADIANS($A$2)))</f>
        <v>0.40926624831947545</v>
      </c>
      <c r="J764" s="20"/>
      <c r="L764" s="20"/>
    </row>
    <row r="765" spans="1:19">
      <c r="A765" s="2"/>
      <c r="D765" s="20" t="s">
        <v>35</v>
      </c>
      <c r="E765" s="12">
        <f t="shared" si="410"/>
        <v>0.2162466804365123</v>
      </c>
      <c r="F765" s="13">
        <f t="shared" si="411"/>
        <v>-0.78068688060741653</v>
      </c>
      <c r="G765" s="17">
        <f>(SIN((RADIANS(45+$C$2))))*(SIN(RADIANS($A$2)))</f>
        <v>0</v>
      </c>
      <c r="H765" s="18">
        <f>(SIN((RADIANS($C$2-45))))*(SIN(RADIANS($A$2)))</f>
        <v>0</v>
      </c>
      <c r="J765" s="20"/>
      <c r="L765" s="20"/>
    </row>
    <row r="766" spans="1:19">
      <c r="A766" s="2"/>
      <c r="J766" s="20"/>
      <c r="L766" s="20"/>
    </row>
    <row r="767" spans="1:19">
      <c r="A767" s="2"/>
      <c r="E767" s="12" t="s">
        <v>29</v>
      </c>
      <c r="F767" s="13" t="s">
        <v>30</v>
      </c>
      <c r="G767" s="17" t="s">
        <v>31</v>
      </c>
      <c r="H767" s="18" t="s">
        <v>11</v>
      </c>
      <c r="I767">
        <v>2</v>
      </c>
      <c r="J767" s="19" t="s">
        <v>32</v>
      </c>
      <c r="L767" s="20"/>
    </row>
    <row r="768" spans="1:19">
      <c r="A768" s="2"/>
      <c r="D768" t="s">
        <v>33</v>
      </c>
      <c r="E768" s="12">
        <f t="shared" ref="E768:F768" si="412">E853</f>
        <v>0.42002945498999977</v>
      </c>
      <c r="F768" s="13">
        <f t="shared" si="412"/>
        <v>0.57553227363255766</v>
      </c>
      <c r="G768" s="17">
        <f>COS((RADIANS(45+$C$3)))</f>
        <v>-0.32158407322903065</v>
      </c>
      <c r="H768" s="18">
        <f>COS((RADIANS($C$3-45)))</f>
        <v>0.94688102940413033</v>
      </c>
      <c r="J768" s="19">
        <f>((SUMPRODUCT(G768:G770,E768:E770))*(SUMPRODUCT(G768:(G770),F768:F770)))-((SUMPRODUCT(H768:H770,E768:E770))*(SUMPRODUCT(H768:H770,F768:F770)))</f>
        <v>4.0083871909672164E-3</v>
      </c>
      <c r="L768" s="20"/>
    </row>
    <row r="769" spans="1:12">
      <c r="A769" s="2"/>
      <c r="D769" t="s">
        <v>34</v>
      </c>
      <c r="E769" s="12">
        <f t="shared" ref="E769:F769" si="413">E854</f>
        <v>-0.88136974655418754</v>
      </c>
      <c r="F769" s="13">
        <f t="shared" si="413"/>
        <v>0.24349660460630659</v>
      </c>
      <c r="G769" s="17">
        <f>(SIN((RADIANS(45+$C$3))))*(COS(RADIANS($A$3)))</f>
        <v>0.93249577893736801</v>
      </c>
      <c r="H769" s="18">
        <f>(SIN((RADIANS($C$3-45))))*(COS(RADIANS($A$3)))</f>
        <v>0.31669848856119509</v>
      </c>
      <c r="J769" s="20"/>
      <c r="L769" s="20"/>
    </row>
    <row r="770" spans="1:12">
      <c r="A770" s="2"/>
      <c r="D770" t="s">
        <v>35</v>
      </c>
      <c r="E770" s="12">
        <f t="shared" ref="E770:F770" si="414">E855</f>
        <v>0.2162466804365123</v>
      </c>
      <c r="F770" s="13">
        <f t="shared" si="414"/>
        <v>-0.78068688060741653</v>
      </c>
      <c r="G770" s="17">
        <f>(SIN((RADIANS(45+$C$3))))*(SIN(RADIANS($A$3)))</f>
        <v>0.1644241652234143</v>
      </c>
      <c r="H770" s="18">
        <f>(SIN((RADIANS($C$3-45))))*(SIN(RADIANS($A$3)))</f>
        <v>5.5842488282929856E-2</v>
      </c>
      <c r="J770" s="20"/>
      <c r="L770" s="20"/>
    </row>
    <row r="771" spans="1:12">
      <c r="A771" s="2"/>
      <c r="L771" s="20"/>
    </row>
    <row r="772" spans="1:12">
      <c r="A772" s="2"/>
      <c r="E772" s="12" t="s">
        <v>29</v>
      </c>
      <c r="F772" s="13" t="s">
        <v>30</v>
      </c>
      <c r="G772" s="17" t="s">
        <v>31</v>
      </c>
      <c r="H772" s="18" t="s">
        <v>11</v>
      </c>
      <c r="I772">
        <v>3</v>
      </c>
      <c r="J772" s="19" t="s">
        <v>32</v>
      </c>
      <c r="L772" s="20"/>
    </row>
    <row r="773" spans="1:12">
      <c r="A773" s="2"/>
      <c r="D773" t="s">
        <v>33</v>
      </c>
      <c r="E773" s="12">
        <f t="shared" ref="E773:F773" si="415">E768</f>
        <v>0.42002945498999977</v>
      </c>
      <c r="F773" s="13">
        <f t="shared" si="415"/>
        <v>0.57553227363255766</v>
      </c>
      <c r="G773" s="17">
        <f>COS((RADIANS(45+$C$4)))</f>
        <v>-0.22595003639994804</v>
      </c>
      <c r="H773" s="18">
        <f>COS((RADIANS($C$4-45)))</f>
        <v>0.97413889207384696</v>
      </c>
      <c r="J773" s="19">
        <f>((SUMPRODUCT(G773:G775,E773:E775))*(SUMPRODUCT(G773:(G775),F773:F775)))-((SUMPRODUCT(H773:H775,E773:E775))*(SUMPRODUCT(H773:H775,F773:F775)))</f>
        <v>6.9716541165097679E-3</v>
      </c>
      <c r="L773" s="20"/>
    </row>
    <row r="774" spans="1:12">
      <c r="A774" s="2"/>
      <c r="D774" t="s">
        <v>34</v>
      </c>
      <c r="E774" s="12">
        <f t="shared" ref="E774:F774" si="416">E769</f>
        <v>-0.88136974655418754</v>
      </c>
      <c r="F774" s="13">
        <f t="shared" si="416"/>
        <v>0.24349660460630659</v>
      </c>
      <c r="G774" s="17">
        <f>(SIN((RADIANS(45+$C$4))))*(COS(RADIANS($A$4)))</f>
        <v>0.91539112850235449</v>
      </c>
      <c r="H774" s="18">
        <f>(SIN((RADIANS($C$4-45))))*(COS(RADIANS($A$4)))</f>
        <v>0.2123235818713386</v>
      </c>
      <c r="J774" s="20"/>
      <c r="L774" s="20"/>
    </row>
    <row r="775" spans="1:12">
      <c r="A775" s="2"/>
      <c r="D775" t="s">
        <v>35</v>
      </c>
      <c r="E775" s="12">
        <f t="shared" ref="E775:F775" si="417">E770</f>
        <v>0.2162466804365123</v>
      </c>
      <c r="F775" s="13">
        <f t="shared" si="417"/>
        <v>-0.78068688060741653</v>
      </c>
      <c r="G775" s="17">
        <f>(SIN((RADIANS(45+$C$4))))*(SIN(RADIANS($A$4)))</f>
        <v>0.33317512348620526</v>
      </c>
      <c r="H775" s="18">
        <f>(SIN((RADIANS($C$4-45))))*(SIN(RADIANS($A$4)))</f>
        <v>7.7279463833950304E-2</v>
      </c>
      <c r="J775" s="20"/>
      <c r="L775" s="20"/>
    </row>
    <row r="776" spans="1:12">
      <c r="A776" s="2"/>
      <c r="L776" s="20"/>
    </row>
    <row r="777" spans="1:12">
      <c r="A777" s="2"/>
      <c r="E777" s="12" t="s">
        <v>29</v>
      </c>
      <c r="F777" s="13" t="s">
        <v>30</v>
      </c>
      <c r="G777" s="17" t="s">
        <v>31</v>
      </c>
      <c r="H777" s="18" t="s">
        <v>11</v>
      </c>
      <c r="I777">
        <v>4</v>
      </c>
      <c r="J777" s="19" t="s">
        <v>32</v>
      </c>
      <c r="L777" s="20"/>
    </row>
    <row r="778" spans="1:12">
      <c r="A778" s="2"/>
      <c r="D778" t="s">
        <v>33</v>
      </c>
      <c r="E778" s="12">
        <f t="shared" ref="E778:F778" si="418">E773</f>
        <v>0.42002945498999977</v>
      </c>
      <c r="F778" s="13">
        <f t="shared" si="418"/>
        <v>0.57553227363255766</v>
      </c>
      <c r="G778" s="17">
        <f>COS((RADIANS(45+$C$5)))</f>
        <v>-0.13846012312424741</v>
      </c>
      <c r="H778" s="18">
        <f>COS((RADIANS($C$5-45)))</f>
        <v>0.99036800953202153</v>
      </c>
      <c r="J778" s="19">
        <f>((SUMPRODUCT(G778:G780,E778:E780))*(SUMPRODUCT(G778:G780,F778:F780)))-((SUMPRODUCT(H778:H780,E778:E780))*(SUMPRODUCT(H778:H780,F778:F780)))</f>
        <v>4.6880589193049604E-3</v>
      </c>
      <c r="L778" s="20"/>
    </row>
    <row r="779" spans="1:12">
      <c r="A779" s="2"/>
      <c r="D779" t="s">
        <v>34</v>
      </c>
      <c r="E779" s="12">
        <f t="shared" ref="E779:F779" si="419">E774</f>
        <v>-0.88136974655418754</v>
      </c>
      <c r="F779" s="13">
        <f t="shared" si="419"/>
        <v>0.24349660460630659</v>
      </c>
      <c r="G779" s="17">
        <f>(SIN((RADIANS(45+$C$5))))*(COS(RADIANS($A$5)))</f>
        <v>0.85768385535015979</v>
      </c>
      <c r="H779" s="18">
        <f>(SIN((RADIANS($C$5-45))))*(COS(RADIANS($A$5)))</f>
        <v>0.11990998403671958</v>
      </c>
      <c r="J779" s="20"/>
      <c r="L779" s="20"/>
    </row>
    <row r="780" spans="1:12">
      <c r="A780" s="2"/>
      <c r="D780" t="s">
        <v>35</v>
      </c>
      <c r="E780" s="12">
        <f t="shared" ref="E780:F780" si="420">E775</f>
        <v>0.2162466804365123</v>
      </c>
      <c r="F780" s="13">
        <f t="shared" si="420"/>
        <v>-0.78068688060741653</v>
      </c>
      <c r="G780" s="17">
        <f>(SIN((RADIANS(45+$C$5))))*(SIN(RADIANS($A$5)))</f>
        <v>0.49518400476601071</v>
      </c>
      <c r="H780" s="18">
        <f>(SIN((RADIANS($C$5-45))))*(SIN(RADIANS($A$5)))</f>
        <v>6.923006156212376E-2</v>
      </c>
      <c r="J780" s="20"/>
      <c r="L780" s="20"/>
    </row>
    <row r="781" spans="1:12">
      <c r="A781" s="2"/>
      <c r="J781" s="20"/>
      <c r="L781" s="20"/>
    </row>
    <row r="782" spans="1:12">
      <c r="A782" s="2"/>
      <c r="E782" s="12" t="s">
        <v>29</v>
      </c>
      <c r="F782" s="13" t="s">
        <v>30</v>
      </c>
      <c r="G782" s="17" t="s">
        <v>31</v>
      </c>
      <c r="H782" s="18" t="s">
        <v>11</v>
      </c>
      <c r="I782">
        <v>5</v>
      </c>
      <c r="J782" s="19" t="s">
        <v>32</v>
      </c>
      <c r="L782" s="20"/>
    </row>
    <row r="783" spans="1:12">
      <c r="A783" s="2"/>
      <c r="D783" t="s">
        <v>33</v>
      </c>
      <c r="E783" s="12">
        <f t="shared" ref="E783:F783" si="421">E778</f>
        <v>0.42002945498999977</v>
      </c>
      <c r="F783" s="13">
        <f t="shared" si="421"/>
        <v>0.57553227363255766</v>
      </c>
      <c r="G783" s="17">
        <f>COS((RADIANS(45+$C$6)))</f>
        <v>-7.600118185574084E-2</v>
      </c>
      <c r="H783" s="18">
        <f>COS((RADIANS($C$6-45)))</f>
        <v>0.99710772755832688</v>
      </c>
      <c r="J783" s="19">
        <f>((SUMPRODUCT(G783:G785,E783:E785))*(SUMPRODUCT(G783:(G785),F783:F785)))-((SUMPRODUCT(H783:H785,E783:E785))*(SUMPRODUCT(H783:H785,F783:F785)))</f>
        <v>-5.0133014967999323E-3</v>
      </c>
      <c r="L783" s="20"/>
    </row>
    <row r="784" spans="1:12">
      <c r="A784" s="2"/>
      <c r="D784" t="s">
        <v>34</v>
      </c>
      <c r="E784" s="12">
        <f t="shared" ref="E784:F784" si="422">E779</f>
        <v>-0.88136974655418754</v>
      </c>
      <c r="F784" s="13">
        <f t="shared" si="422"/>
        <v>0.24349660460630659</v>
      </c>
      <c r="G784" s="17">
        <f>(SIN((RADIANS(45+$C$6))))*(COS(RADIANS($A$6)))</f>
        <v>0.76382883388704814</v>
      </c>
      <c r="H784" s="18">
        <f>(SIN((RADIANS($C$6-45))))*(COS(RADIANS($A$6)))</f>
        <v>5.8220283031065245E-2</v>
      </c>
      <c r="J784" s="20"/>
      <c r="L784" s="20"/>
    </row>
    <row r="785" spans="1:12">
      <c r="A785" s="2"/>
      <c r="D785" t="s">
        <v>35</v>
      </c>
      <c r="E785" s="12">
        <f t="shared" ref="E785:F785" si="423">E780</f>
        <v>0.2162466804365123</v>
      </c>
      <c r="F785" s="13">
        <f t="shared" si="423"/>
        <v>-0.78068688060741653</v>
      </c>
      <c r="G785" s="17">
        <f>(SIN((RADIANS(45+$C$6))))*(SIN(RADIANS($A$6)))</f>
        <v>0.64092849279719399</v>
      </c>
      <c r="H785" s="18">
        <f>(SIN((RADIANS($C$6-45))))*(SIN(RADIANS($A$6)))</f>
        <v>4.8852618018403696E-2</v>
      </c>
      <c r="J785" s="20"/>
      <c r="L785" s="20"/>
    </row>
    <row r="786" spans="1:12">
      <c r="A786" s="2"/>
      <c r="L786" s="20"/>
    </row>
    <row r="787" spans="1:12">
      <c r="A787" s="2"/>
      <c r="E787" s="12" t="s">
        <v>29</v>
      </c>
      <c r="F787" s="13" t="s">
        <v>30</v>
      </c>
      <c r="G787" s="17" t="s">
        <v>31</v>
      </c>
      <c r="H787" s="18" t="s">
        <v>11</v>
      </c>
      <c r="I787">
        <v>6</v>
      </c>
      <c r="J787" s="19" t="s">
        <v>32</v>
      </c>
      <c r="L787" s="20"/>
    </row>
    <row r="788" spans="1:12">
      <c r="A788" s="2"/>
      <c r="D788" t="s">
        <v>33</v>
      </c>
      <c r="E788" s="12">
        <f t="shared" ref="E788:F788" si="424">E783</f>
        <v>0.42002945498999977</v>
      </c>
      <c r="F788" s="13">
        <f t="shared" si="424"/>
        <v>0.57553227363255766</v>
      </c>
      <c r="G788" s="17">
        <f>COS((RADIANS(45+$C$7)))</f>
        <v>-6.2071975655520473E-2</v>
      </c>
      <c r="H788" s="18">
        <f>COS((RADIANS($C$7-45)))</f>
        <v>0.99807167570181077</v>
      </c>
      <c r="J788" s="19">
        <f>((SUMPRODUCT(G788:G790,E788:E790))*(SUMPRODUCT(G788:G790,F788:F790)))-((SUMPRODUCT(H788:H790,E788:E790))*(SUMPRODUCT(H788:H790,F788:F790)))</f>
        <v>-1.2678210364434617E-2</v>
      </c>
      <c r="L788" s="20"/>
    </row>
    <row r="789" spans="1:12">
      <c r="A789" s="2"/>
      <c r="D789" t="s">
        <v>34</v>
      </c>
      <c r="E789" s="12">
        <f t="shared" ref="E789:F789" si="425">E784</f>
        <v>-0.88136974655418754</v>
      </c>
      <c r="F789" s="13">
        <f t="shared" si="425"/>
        <v>0.24349660460630659</v>
      </c>
      <c r="G789" s="17">
        <f>(SIN((RADIANS(45+$C$7))))*(COS(RADIANS($A$7)))</f>
        <v>0.64154810672020579</v>
      </c>
      <c r="H789" s="18">
        <f>(SIN((RADIANS($C$7-45))))*(COS(RADIANS($A$7)))</f>
        <v>3.9899096860133154E-2</v>
      </c>
      <c r="J789" s="20"/>
      <c r="L789" s="20"/>
    </row>
    <row r="790" spans="1:12">
      <c r="A790" s="2"/>
      <c r="D790" t="s">
        <v>35</v>
      </c>
      <c r="E790" s="12">
        <f t="shared" ref="E790:F790" si="426">E785</f>
        <v>0.2162466804365123</v>
      </c>
      <c r="F790" s="13">
        <f t="shared" si="426"/>
        <v>-0.78068688060741653</v>
      </c>
      <c r="G790" s="17">
        <f>(SIN((RADIANS(45+$C$7))))*(SIN(RADIANS($A$7)))</f>
        <v>0.76456726100581884</v>
      </c>
      <c r="H790" s="18">
        <f>(SIN((RADIANS($C$7-45))))*(SIN(RADIANS($A$7)))</f>
        <v>4.754989202432805E-2</v>
      </c>
      <c r="J790" s="20"/>
      <c r="L790" s="20"/>
    </row>
    <row r="791" spans="1:12">
      <c r="A791" s="2"/>
      <c r="J791" s="20"/>
      <c r="L791" s="20"/>
    </row>
    <row r="792" spans="1:12">
      <c r="A792" s="2"/>
      <c r="E792" s="12" t="s">
        <v>29</v>
      </c>
      <c r="F792" s="13" t="s">
        <v>30</v>
      </c>
      <c r="G792" s="17" t="s">
        <v>31</v>
      </c>
      <c r="H792" s="18" t="s">
        <v>11</v>
      </c>
      <c r="I792">
        <v>7</v>
      </c>
      <c r="J792" s="19" t="s">
        <v>32</v>
      </c>
      <c r="L792" s="20"/>
    </row>
    <row r="793" spans="1:12">
      <c r="A793" s="2"/>
      <c r="D793" t="s">
        <v>33</v>
      </c>
      <c r="E793" s="12">
        <f t="shared" ref="E793:F793" si="427">E788</f>
        <v>0.42002945498999977</v>
      </c>
      <c r="F793" s="13">
        <f t="shared" si="427"/>
        <v>0.57553227363255766</v>
      </c>
      <c r="G793" s="17">
        <f>COS((RADIANS(45+$C$8)))</f>
        <v>-0.12635046299859032</v>
      </c>
      <c r="H793" s="18">
        <f>COS((RADIANS($C$8-45)))</f>
        <v>0.99198566547104994</v>
      </c>
      <c r="J793" s="19">
        <f>((SUMPRODUCT(G793:G795,E793:E795))*(SUMPRODUCT(G793:(G795),F793:F795)))-((SUMPRODUCT(H793:H795,E793:E795))*(SUMPRODUCT(H793:H795,F793:F795)))</f>
        <v>-3.1027912106068312E-3</v>
      </c>
      <c r="L793" s="20"/>
    </row>
    <row r="794" spans="1:12">
      <c r="A794" s="2"/>
      <c r="D794" t="s">
        <v>34</v>
      </c>
      <c r="E794" s="12">
        <f t="shared" ref="E794:F794" si="428">E789</f>
        <v>-0.88136974655418754</v>
      </c>
      <c r="F794" s="13">
        <f t="shared" si="428"/>
        <v>0.24349660460630659</v>
      </c>
      <c r="G794" s="17">
        <f>(SIN((RADIANS(45+$C$8))))*(COS(RADIANS($A$8)))</f>
        <v>0.49599283273552508</v>
      </c>
      <c r="H794" s="18">
        <f>(SIN((RADIANS($C$8-45))))*(COS(RADIANS($A$8)))</f>
        <v>6.3175231499295187E-2</v>
      </c>
      <c r="J794" s="20"/>
      <c r="L794" s="20"/>
    </row>
    <row r="795" spans="1:12">
      <c r="A795" s="2"/>
      <c r="D795" t="s">
        <v>35</v>
      </c>
      <c r="E795" s="12">
        <f t="shared" ref="E795:F795" si="429">E790</f>
        <v>0.2162466804365123</v>
      </c>
      <c r="F795" s="13">
        <f t="shared" si="429"/>
        <v>-0.78068688060741653</v>
      </c>
      <c r="G795" s="17">
        <f>(SIN((RADIANS(45+$C$8))))*(SIN(RADIANS($A$8)))</f>
        <v>0.85908478648794107</v>
      </c>
      <c r="H795" s="18">
        <f>(SIN((RADIANS($C$8-45))))*(SIN(RADIANS($A$8)))</f>
        <v>0.10942271073670497</v>
      </c>
      <c r="J795" s="20"/>
      <c r="L795" s="20"/>
    </row>
    <row r="796" spans="1:12">
      <c r="A796" s="2"/>
      <c r="L796" s="20"/>
    </row>
    <row r="797" spans="1:12">
      <c r="A797" s="2"/>
      <c r="E797" s="12" t="s">
        <v>29</v>
      </c>
      <c r="F797" s="13" t="s">
        <v>30</v>
      </c>
      <c r="G797" s="17" t="s">
        <v>31</v>
      </c>
      <c r="H797" s="18" t="s">
        <v>11</v>
      </c>
      <c r="I797">
        <v>8</v>
      </c>
      <c r="J797" s="19" t="s">
        <v>32</v>
      </c>
      <c r="L797" s="20"/>
    </row>
    <row r="798" spans="1:12">
      <c r="A798" s="2"/>
      <c r="D798" t="s">
        <v>33</v>
      </c>
      <c r="E798" s="12">
        <f t="shared" ref="E798:F798" si="430">E793</f>
        <v>0.42002945498999977</v>
      </c>
      <c r="F798" s="13">
        <f t="shared" si="430"/>
        <v>0.57553227363255766</v>
      </c>
      <c r="G798" s="17">
        <f>COS((RADIANS(45+$C$9)))</f>
        <v>-0.24968292296171704</v>
      </c>
      <c r="H798" s="18">
        <f>COS((RADIANS($C$9-45)))</f>
        <v>0.96832765011709399</v>
      </c>
      <c r="J798" s="19">
        <f>((SUMPRODUCT(G798:G800,E798:E800))*(SUMPRODUCT(G798:G800,F798:F800)))-((SUMPRODUCT(H798:H800,E798:E800))*(SUMPRODUCT(H798:H800,F798:F800)))</f>
        <v>3.7476934663470962E-3</v>
      </c>
      <c r="L798" s="20"/>
    </row>
    <row r="799" spans="1:12">
      <c r="A799" s="2"/>
      <c r="D799" t="s">
        <v>34</v>
      </c>
      <c r="E799" s="12">
        <f t="shared" ref="E799:F799" si="431">E794</f>
        <v>-0.88136974655418754</v>
      </c>
      <c r="F799" s="13">
        <f t="shared" si="431"/>
        <v>0.24349660460630659</v>
      </c>
      <c r="G799" s="17">
        <f>(SIN((RADIANS(45+$C$9))))*(COS(RADIANS($A$9)))</f>
        <v>0.33118756167925656</v>
      </c>
      <c r="H799" s="18">
        <f>(SIN((RADIANS($C$9-45))))*(COS(RADIANS($A$9)))</f>
        <v>8.539658909733841E-2</v>
      </c>
      <c r="J799" s="20"/>
      <c r="L799" s="20"/>
    </row>
    <row r="800" spans="1:12">
      <c r="A800" s="2"/>
      <c r="D800" t="s">
        <v>35</v>
      </c>
      <c r="E800" s="12">
        <f t="shared" ref="E800:F800" si="432">E795</f>
        <v>0.2162466804365123</v>
      </c>
      <c r="F800" s="13">
        <f t="shared" si="432"/>
        <v>-0.78068688060741653</v>
      </c>
      <c r="G800" s="17">
        <f>(SIN((RADIANS(45+$C$9))))*(SIN(RADIANS($A$9)))</f>
        <v>0.90993034731799216</v>
      </c>
      <c r="H800" s="18">
        <f>(SIN((RADIANS($C$9-45))))*(SIN(RADIANS($A$9)))</f>
        <v>0.23462520024338199</v>
      </c>
      <c r="J800" s="20"/>
      <c r="L800" s="20"/>
    </row>
    <row r="801" spans="1:12">
      <c r="A801" s="2"/>
      <c r="J801" s="20"/>
      <c r="L801" s="20"/>
    </row>
    <row r="802" spans="1:12">
      <c r="E802" s="12" t="s">
        <v>29</v>
      </c>
      <c r="F802" s="13" t="s">
        <v>30</v>
      </c>
      <c r="G802" s="17" t="s">
        <v>31</v>
      </c>
      <c r="H802" s="18" t="s">
        <v>11</v>
      </c>
      <c r="I802">
        <v>9</v>
      </c>
      <c r="J802" s="19" t="s">
        <v>32</v>
      </c>
      <c r="L802" s="20"/>
    </row>
    <row r="803" spans="1:12">
      <c r="D803" t="s">
        <v>33</v>
      </c>
      <c r="E803" s="12">
        <f t="shared" ref="E803:F803" si="433">E798</f>
        <v>0.42002945498999977</v>
      </c>
      <c r="F803" s="13">
        <f t="shared" si="433"/>
        <v>0.57553227363255766</v>
      </c>
      <c r="G803" s="17">
        <f>COS((RADIANS(45+$C$10)))</f>
        <v>-0.40607883220739371</v>
      </c>
      <c r="H803" s="18">
        <f>COS((RADIANS($C$10-45)))</f>
        <v>0.91383805022174436</v>
      </c>
      <c r="J803" s="19">
        <f>((SUMPRODUCT(G803:G805,E803:E805))*(SUMPRODUCT(G803:(G805),F803:F805)))-((SUMPRODUCT(H803:H805,E803:E805))*(SUMPRODUCT(H803:H805,F803:F805)))</f>
        <v>9.7112738477924676E-3</v>
      </c>
      <c r="L803" s="20"/>
    </row>
    <row r="804" spans="1:12">
      <c r="D804" t="s">
        <v>34</v>
      </c>
      <c r="E804" s="12">
        <f t="shared" ref="E804:F804" si="434">E799</f>
        <v>-0.88136974655418754</v>
      </c>
      <c r="F804" s="13">
        <f t="shared" si="434"/>
        <v>0.24349660460630659</v>
      </c>
      <c r="G804" s="17">
        <f>(SIN((RADIANS(45+$C$10))))*(COS(RADIANS($A$10)))</f>
        <v>0.15868631210370673</v>
      </c>
      <c r="H804" s="18">
        <f>(SIN((RADIANS($C$10-45))))*(COS(RADIANS($A$10)))</f>
        <v>7.0514849201929117E-2</v>
      </c>
      <c r="J804" s="20"/>
      <c r="L804" s="20"/>
    </row>
    <row r="805" spans="1:12">
      <c r="D805" t="s">
        <v>35</v>
      </c>
      <c r="E805" s="12">
        <f t="shared" ref="E805:F805" si="435">E800</f>
        <v>0.2162466804365123</v>
      </c>
      <c r="F805" s="13">
        <f t="shared" si="435"/>
        <v>-0.78068688060741653</v>
      </c>
      <c r="G805" s="17">
        <f>(SIN((RADIANS(45+$C$10))))*(SIN(RADIANS($A$10)))</f>
        <v>0.89995479685593338</v>
      </c>
      <c r="H805" s="18">
        <f>(SIN((RADIANS($C$10-45))))*(SIN(RADIANS($A$10)))</f>
        <v>0.39990958229198481</v>
      </c>
      <c r="J805" s="20"/>
      <c r="L805" s="20"/>
    </row>
    <row r="806" spans="1:12">
      <c r="L806" s="20"/>
    </row>
    <row r="807" spans="1:12">
      <c r="E807" s="12" t="s">
        <v>29</v>
      </c>
      <c r="F807" s="13" t="s">
        <v>30</v>
      </c>
      <c r="G807" s="17" t="s">
        <v>31</v>
      </c>
      <c r="H807" s="18" t="s">
        <v>11</v>
      </c>
      <c r="I807">
        <v>10</v>
      </c>
      <c r="J807" s="19" t="s">
        <v>32</v>
      </c>
      <c r="L807" s="20"/>
    </row>
    <row r="808" spans="1:12">
      <c r="D808" t="s">
        <v>33</v>
      </c>
      <c r="E808" s="12">
        <f t="shared" ref="E808:F808" si="436">E803</f>
        <v>0.42002945498999977</v>
      </c>
      <c r="F808" s="13">
        <f t="shared" si="436"/>
        <v>0.57553227363255766</v>
      </c>
      <c r="G808" s="17">
        <f>COS((RADIANS(45+$C$11)))</f>
        <v>-0.53521878369665565</v>
      </c>
      <c r="H808" s="18">
        <f>COS((RADIANS($C$11-45)))</f>
        <v>0.84471347424927035</v>
      </c>
      <c r="J808" s="19">
        <f>((SUMPRODUCT(G808:G810,E808:E810))*(SUMPRODUCT(G808:G810,F808:F810)))-((SUMPRODUCT(H808:H810,E808:E810))*(SUMPRODUCT(H808:H810,F808:F810)))</f>
        <v>8.6229621002784917E-3</v>
      </c>
      <c r="L808" s="20"/>
    </row>
    <row r="809" spans="1:12">
      <c r="D809" t="s">
        <v>34</v>
      </c>
      <c r="E809" s="12">
        <f t="shared" ref="E809:F809" si="437">E804</f>
        <v>-0.88136974655418754</v>
      </c>
      <c r="F809" s="13">
        <f t="shared" si="437"/>
        <v>0.24349660460630659</v>
      </c>
      <c r="G809" s="17">
        <f>(SIN((RADIANS(45+$C$11))))*(COS(RADIANS($A$11)))</f>
        <v>5.1744970390849291E-17</v>
      </c>
      <c r="H809" s="18">
        <f>(SIN((RADIANS($C$11-45))))*(COS(RADIANS($A$11)))</f>
        <v>3.278612329420142E-17</v>
      </c>
      <c r="J809" s="20"/>
      <c r="L809" s="20"/>
    </row>
    <row r="810" spans="1:12">
      <c r="D810" t="s">
        <v>35</v>
      </c>
      <c r="E810" s="12">
        <f t="shared" ref="E810:F810" si="438">E805</f>
        <v>0.2162466804365123</v>
      </c>
      <c r="F810" s="13">
        <f t="shared" si="438"/>
        <v>-0.78068688060741653</v>
      </c>
      <c r="G810" s="17">
        <f>(SIN((RADIANS(45+$C$11))))*(SIN(RADIANS($A$11)))</f>
        <v>0.84471347424927024</v>
      </c>
      <c r="H810" s="18">
        <f>(SIN((RADIANS($C$11-45))))*(SIN(RADIANS($A$11)))</f>
        <v>0.53521878369665554</v>
      </c>
      <c r="J810" s="20"/>
      <c r="L810" s="20"/>
    </row>
    <row r="811" spans="1:12">
      <c r="J811" s="20"/>
      <c r="L811" s="20"/>
    </row>
    <row r="812" spans="1:12">
      <c r="E812" s="12" t="s">
        <v>29</v>
      </c>
      <c r="F812" s="13" t="s">
        <v>30</v>
      </c>
      <c r="G812" s="17" t="s">
        <v>31</v>
      </c>
      <c r="H812" s="18" t="s">
        <v>11</v>
      </c>
      <c r="I812">
        <v>11</v>
      </c>
      <c r="J812" s="19" t="s">
        <v>32</v>
      </c>
      <c r="L812" s="20"/>
    </row>
    <row r="813" spans="1:12">
      <c r="D813" t="s">
        <v>33</v>
      </c>
      <c r="E813" s="12">
        <f t="shared" ref="E813:F813" si="439">E808</f>
        <v>0.42002945498999977</v>
      </c>
      <c r="F813" s="13">
        <f t="shared" si="439"/>
        <v>0.57553227363255766</v>
      </c>
      <c r="G813" s="17">
        <f>COS((RADIANS(45+$C$12)))</f>
        <v>-0.6137169411897504</v>
      </c>
      <c r="H813" s="18">
        <f>COS((RADIANS($C$12-45)))</f>
        <v>0.78952613389089055</v>
      </c>
      <c r="J813" s="19">
        <f>((SUMPRODUCT(G813:G815,E813:E815))*(SUMPRODUCT(G813:(G815),F813:F815)))-((SUMPRODUCT(H813:H815,E813:E815))*(SUMPRODUCT(H813:H815,F813:F815)))</f>
        <v>-6.8577581095338458E-3</v>
      </c>
      <c r="L813" s="20"/>
    </row>
    <row r="814" spans="1:12">
      <c r="D814" t="s">
        <v>34</v>
      </c>
      <c r="E814" s="12">
        <f t="shared" ref="E814:F814" si="440">E809</f>
        <v>-0.88136974655418754</v>
      </c>
      <c r="F814" s="13">
        <f t="shared" si="440"/>
        <v>0.24349660460630659</v>
      </c>
      <c r="G814" s="17">
        <f>(SIN((RADIANS(45+$C$12))))*(COS(RADIANS($A$12)))</f>
        <v>-0.13709977437056997</v>
      </c>
      <c r="H814" s="18">
        <f>(SIN((RADIANS($C$12-45))))*(COS(RADIANS($A$12)))</f>
        <v>-0.10657082844092282</v>
      </c>
      <c r="J814" s="20"/>
      <c r="L814" s="20"/>
    </row>
    <row r="815" spans="1:12">
      <c r="D815" t="s">
        <v>35</v>
      </c>
      <c r="E815" s="12">
        <f t="shared" ref="E815:F815" si="441">E810</f>
        <v>0.2162466804365123</v>
      </c>
      <c r="F815" s="13">
        <f t="shared" si="441"/>
        <v>-0.78068688060741653</v>
      </c>
      <c r="G815" s="17">
        <f>(SIN((RADIANS(45+$C$12))))*(SIN(RADIANS($A$12)))</f>
        <v>0.77753145786150357</v>
      </c>
      <c r="H815" s="18">
        <f>(SIN((RADIANS($C$12-45))))*(SIN(RADIANS($A$12)))</f>
        <v>0.60439320183860357</v>
      </c>
      <c r="J815" s="20"/>
      <c r="L815" s="20"/>
    </row>
    <row r="816" spans="1:12">
      <c r="L816" s="20"/>
    </row>
    <row r="817" spans="1:12">
      <c r="E817" s="12" t="s">
        <v>29</v>
      </c>
      <c r="F817" s="13" t="s">
        <v>30</v>
      </c>
      <c r="G817" s="17" t="s">
        <v>31</v>
      </c>
      <c r="H817" s="18" t="s">
        <v>11</v>
      </c>
      <c r="I817">
        <v>12</v>
      </c>
      <c r="J817" s="19" t="s">
        <v>32</v>
      </c>
      <c r="L817" s="20"/>
    </row>
    <row r="818" spans="1:12">
      <c r="D818" t="s">
        <v>33</v>
      </c>
      <c r="E818" s="12">
        <f t="shared" ref="E818:F818" si="442">E813</f>
        <v>0.42002945498999977</v>
      </c>
      <c r="F818" s="13">
        <f t="shared" si="442"/>
        <v>0.57553227363255766</v>
      </c>
      <c r="G818" s="17">
        <f>COS((RADIANS(45+$C$13)))</f>
        <v>-0.67505923099629039</v>
      </c>
      <c r="H818" s="18">
        <f>COS((RADIANS($C$13-45)))</f>
        <v>0.73776353572584286</v>
      </c>
      <c r="J818" s="19">
        <f>((SUMPRODUCT(G818:G820,E818:E820))*(SUMPRODUCT(G818:(G820),F818:F820)))-((SUMPRODUCT(H818:H820,E818:E820))*(SUMPRODUCT(H818:H820,F818:F820)))</f>
        <v>-5.4704759737310704E-3</v>
      </c>
      <c r="L818" s="20"/>
    </row>
    <row r="819" spans="1:12">
      <c r="D819" t="s">
        <v>34</v>
      </c>
      <c r="E819" s="12">
        <f t="shared" ref="E819:F819" si="443">E814</f>
        <v>-0.88136974655418754</v>
      </c>
      <c r="F819" s="13">
        <f t="shared" si="443"/>
        <v>0.24349660460630659</v>
      </c>
      <c r="G819" s="17">
        <f>(SIN((RADIANS(45+$C$13))))*(COS(RADIANS($A$13)))</f>
        <v>-0.25232999022940494</v>
      </c>
      <c r="H819" s="18">
        <f>(SIN((RADIANS($C$13-45))))*(COS(RADIANS($A$13)))</f>
        <v>-0.23088385493866695</v>
      </c>
      <c r="J819" s="20"/>
      <c r="L819" s="20"/>
    </row>
    <row r="820" spans="1:12">
      <c r="D820" t="s">
        <v>35</v>
      </c>
      <c r="E820" s="12">
        <f t="shared" ref="E820:F820" si="444">E815</f>
        <v>0.2162466804365123</v>
      </c>
      <c r="F820" s="13">
        <f t="shared" si="444"/>
        <v>-0.78068688060741653</v>
      </c>
      <c r="G820" s="17">
        <f>(SIN((RADIANS(45+$C$13))))*(SIN(RADIANS($A$13)))</f>
        <v>0.69327095040649556</v>
      </c>
      <c r="H820" s="18">
        <f>(SIN((RADIANS($C$13-45))))*(SIN(RADIANS($A$13)))</f>
        <v>0.63434817796062404</v>
      </c>
      <c r="J820" s="20"/>
      <c r="L820" s="20"/>
    </row>
    <row r="821" spans="1:12">
      <c r="L821" s="20"/>
    </row>
    <row r="822" spans="1:12">
      <c r="E822" s="12" t="s">
        <v>29</v>
      </c>
      <c r="F822" s="13" t="s">
        <v>30</v>
      </c>
      <c r="G822" s="17" t="s">
        <v>31</v>
      </c>
      <c r="H822" s="18" t="s">
        <v>11</v>
      </c>
      <c r="I822">
        <v>13</v>
      </c>
      <c r="J822" s="19" t="s">
        <v>32</v>
      </c>
      <c r="L822" s="20"/>
    </row>
    <row r="823" spans="1:12">
      <c r="D823" t="s">
        <v>33</v>
      </c>
      <c r="E823" s="12">
        <f t="shared" ref="E823:F823" si="445">E818</f>
        <v>0.42002945498999977</v>
      </c>
      <c r="F823" s="13">
        <f t="shared" si="445"/>
        <v>0.57553227363255766</v>
      </c>
      <c r="G823" s="17">
        <f>COS((RADIANS(45+$C$14)))</f>
        <v>-0.71396877306751372</v>
      </c>
      <c r="H823" s="18">
        <f>COS((RADIANS($C$14-45)))</f>
        <v>0.70017754254508147</v>
      </c>
      <c r="J823" s="19">
        <f>((SUMPRODUCT(G823:G825,E823:E825))*(SUMPRODUCT(G823:G825,F823:F825)))-((SUMPRODUCT(H823:H825,E823:E825))*(SUMPRODUCT(H823:H825,F823:F825)))</f>
        <v>-1.1802896245560426E-2</v>
      </c>
      <c r="L823" s="20"/>
    </row>
    <row r="824" spans="1:12">
      <c r="D824" t="s">
        <v>34</v>
      </c>
      <c r="E824" s="12">
        <f t="shared" ref="E824:F824" si="446">E819</f>
        <v>-0.88136974655418754</v>
      </c>
      <c r="F824" s="13">
        <f t="shared" si="446"/>
        <v>0.24349660460630659</v>
      </c>
      <c r="G824" s="17">
        <f>(SIN((RADIANS(45+$C$14))))*(COS(RADIANS($A$14)))</f>
        <v>-0.35008877127254046</v>
      </c>
      <c r="H824" s="18">
        <f>(SIN((RADIANS($C$14-45))))*(COS(RADIANS($A$14)))</f>
        <v>-0.35698438653375664</v>
      </c>
      <c r="J824" s="20"/>
      <c r="L824" s="20"/>
    </row>
    <row r="825" spans="1:12">
      <c r="D825" t="s">
        <v>35</v>
      </c>
      <c r="E825" s="12">
        <f t="shared" ref="E825:F825" si="447">E820</f>
        <v>0.2162466804365123</v>
      </c>
      <c r="F825" s="13">
        <f t="shared" si="447"/>
        <v>-0.78068688060741653</v>
      </c>
      <c r="G825" s="17">
        <f>(SIN((RADIANS(45+$C$14))))*(SIN(RADIANS($A$14)))</f>
        <v>0.60637153900340002</v>
      </c>
      <c r="H825" s="18">
        <f>(SIN((RADIANS($C$14-45))))*(SIN(RADIANS($A$14)))</f>
        <v>0.61831509498527371</v>
      </c>
      <c r="J825" s="20"/>
      <c r="L825" s="20"/>
    </row>
    <row r="826" spans="1:12">
      <c r="J826" s="20"/>
      <c r="L826" s="20"/>
    </row>
    <row r="827" spans="1:12">
      <c r="E827" s="12" t="s">
        <v>29</v>
      </c>
      <c r="F827" s="13" t="s">
        <v>30</v>
      </c>
      <c r="G827" s="17" t="s">
        <v>31</v>
      </c>
      <c r="H827" s="18" t="s">
        <v>11</v>
      </c>
      <c r="I827">
        <v>14</v>
      </c>
      <c r="J827" s="19" t="s">
        <v>32</v>
      </c>
      <c r="L827" s="20"/>
    </row>
    <row r="828" spans="1:12">
      <c r="D828" t="s">
        <v>33</v>
      </c>
      <c r="E828" s="12">
        <f t="shared" ref="E828:F828" si="448">E823</f>
        <v>0.42002945498999977</v>
      </c>
      <c r="F828" s="13">
        <f t="shared" si="448"/>
        <v>0.57553227363255766</v>
      </c>
      <c r="G828" s="17">
        <f>COS((RADIANS(45+$C$15)))</f>
        <v>-0.74731990417935112</v>
      </c>
      <c r="H828" s="18">
        <f>COS((RADIANS($C$15-45)))</f>
        <v>0.66446441651706645</v>
      </c>
      <c r="J828" s="19">
        <f>((SUMPRODUCT(G828:G830,E828:E830))*(SUMPRODUCT(G828:G830,F828:F830)))-((SUMPRODUCT(H828:H830,E828:E830))*(SUMPRODUCT(H828:H830,F828:F830)))</f>
        <v>-1.0841430857383816E-2</v>
      </c>
      <c r="L828" s="20"/>
    </row>
    <row r="829" spans="1:12">
      <c r="D829" t="s">
        <v>34</v>
      </c>
      <c r="E829" s="12">
        <f t="shared" ref="E829:F829" si="449">E824</f>
        <v>-0.88136974655418754</v>
      </c>
      <c r="F829" s="13">
        <f t="shared" si="449"/>
        <v>0.24349660460630659</v>
      </c>
      <c r="G829" s="17">
        <f>(SIN((RADIANS(45+$C$15))))*(COS(RADIANS($A$15)))</f>
        <v>-0.42710949401476617</v>
      </c>
      <c r="H829" s="18">
        <f>(SIN((RADIANS($C$15-45))))*(COS(RADIANS($A$15)))</f>
        <v>-0.48036797487861865</v>
      </c>
      <c r="J829" s="20"/>
      <c r="L829" s="20"/>
    </row>
    <row r="830" spans="1:12">
      <c r="D830" t="s">
        <v>35</v>
      </c>
      <c r="E830" s="12">
        <f t="shared" ref="E830:F830" si="450">E825</f>
        <v>0.2162466804365123</v>
      </c>
      <c r="F830" s="13">
        <f t="shared" si="450"/>
        <v>-0.78068688060741653</v>
      </c>
      <c r="G830" s="17">
        <f>(SIN((RADIANS(45+$C$15))))*(SIN(RADIANS($A$15)))</f>
        <v>0.50900927392319273</v>
      </c>
      <c r="H830" s="18">
        <f>(SIN((RADIANS($C$15-45))))*(SIN(RADIANS($A$15)))</f>
        <v>0.57248025982879891</v>
      </c>
      <c r="J830" s="20"/>
      <c r="L830" s="20"/>
    </row>
    <row r="831" spans="1:12">
      <c r="A831" s="3" t="s">
        <v>28</v>
      </c>
      <c r="J831" s="20"/>
      <c r="L831" s="20"/>
    </row>
    <row r="832" spans="1:12">
      <c r="A832" s="3">
        <f>DEGREES(ACOS(((C850*C853+C851*C854+C852*C855)/(((SQRT((C850^2)+(C851^2)+(C852^2)))*(SQRT((C853^2)+(C854^2)+(C855^2))))))))</f>
        <v>98.145707793007574</v>
      </c>
      <c r="E832" s="12" t="s">
        <v>29</v>
      </c>
      <c r="F832" s="13" t="s">
        <v>30</v>
      </c>
      <c r="G832" s="17" t="s">
        <v>31</v>
      </c>
      <c r="H832" s="18" t="s">
        <v>11</v>
      </c>
      <c r="I832">
        <v>15</v>
      </c>
      <c r="J832" s="19" t="s">
        <v>32</v>
      </c>
      <c r="L832" s="20"/>
    </row>
    <row r="833" spans="1:19">
      <c r="D833" t="s">
        <v>33</v>
      </c>
      <c r="E833" s="12">
        <f t="shared" ref="E833:F833" si="451">E828</f>
        <v>0.42002945498999977</v>
      </c>
      <c r="F833" s="13">
        <f t="shared" si="451"/>
        <v>0.57553227363255766</v>
      </c>
      <c r="G833" s="17">
        <f>COS((RADIANS(45+$C$16)))</f>
        <v>-0.78215977570361728</v>
      </c>
      <c r="H833" s="18">
        <f>COS((RADIANS($C$16-45)))</f>
        <v>0.62307791268128498</v>
      </c>
      <c r="J833" s="19">
        <f>((SUMPRODUCT(G833:G835,E833:E835))*(SUMPRODUCT(G833:(G835),F833:F835)))-((SUMPRODUCT(H833:H835,E833:E835))*(SUMPRODUCT(H833:H835,F833:F835)))</f>
        <v>4.4094215994506802E-3</v>
      </c>
    </row>
    <row r="834" spans="1:19">
      <c r="D834" t="s">
        <v>34</v>
      </c>
      <c r="E834" s="12">
        <f t="shared" ref="E834:F834" si="452">E829</f>
        <v>-0.88136974655418754</v>
      </c>
      <c r="F834" s="13">
        <f t="shared" si="452"/>
        <v>0.24349660460630659</v>
      </c>
      <c r="G834" s="17">
        <f>(SIN((RADIANS(45+$C$16))))*(COS(RADIANS($A$16)))</f>
        <v>-0.47730537263967016</v>
      </c>
      <c r="H834" s="18">
        <f>(SIN((RADIANS($C$16-45))))*(COS(RADIANS($A$16)))</f>
        <v>-0.5991691498089422</v>
      </c>
      <c r="J834" s="20"/>
      <c r="L834" s="20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20"/>
    </row>
    <row r="835" spans="1:19">
      <c r="D835" t="s">
        <v>35</v>
      </c>
      <c r="E835" s="12">
        <f t="shared" ref="E835:F835" si="453">E830</f>
        <v>0.2162466804365123</v>
      </c>
      <c r="F835" s="13">
        <f t="shared" si="453"/>
        <v>-0.78068688060741653</v>
      </c>
      <c r="G835" s="17">
        <f>(SIN((RADIANS(45+$C$16))))*(SIN(RADIANS($A$16)))</f>
        <v>0.4005067621408816</v>
      </c>
      <c r="H835" s="18">
        <f>(SIN((RADIANS($C$16-45))))*(SIN(RADIANS($A$16)))</f>
        <v>0.502762612617488</v>
      </c>
      <c r="J835" s="20"/>
      <c r="L835" s="20"/>
      <c r="M835" s="21">
        <f>(G763^2)*F763+G763*G764*F764+G763*G765*F765-((H763^2)*F763+H763*H764*F764+H763*H765*F765)</f>
        <v>-0.56458360001923213</v>
      </c>
      <c r="N835" s="22">
        <f>G763*G764*F763+(G764^2)*F764+G764*G765*F765-(H763*H764*F763+(H764^2)*F764+H764*H765*F765)</f>
        <v>-0.26790549273351016</v>
      </c>
      <c r="O835" s="22">
        <f>G763*G765*F763+G764*G765*F764+(G765^2)*F765-(H763*H765*F763+H764*H765*F764+(H765^2)*F765)</f>
        <v>0</v>
      </c>
      <c r="P835" s="22">
        <f>(G763^2)*E763+G763*G764*E764+G763*G765*E765-((H763^2)*E763+H763*H764*E764+H763*H765*E765)</f>
        <v>0.37892281063948025</v>
      </c>
      <c r="Q835" s="22">
        <f>G763*G764*E763+(G764^2)*E764+G764*G765*E765-(H763*H764*E763+(H764^2)*E764+H764*H765*E765)</f>
        <v>-0.89980824444837448</v>
      </c>
      <c r="R835" s="50">
        <f>G763*G765*E763+G764*G765*E764+(G765^2)*E765-(H763*H765*E763+H764*H765*E764+(H765^2)*E765)</f>
        <v>0</v>
      </c>
      <c r="S835" s="20">
        <f>J763</f>
        <v>-1.0179455813615606E-3</v>
      </c>
    </row>
    <row r="836" spans="1:19">
      <c r="A836" s="9" t="s">
        <v>47</v>
      </c>
      <c r="B836" s="9" t="s">
        <v>46</v>
      </c>
      <c r="C836" s="9" t="s">
        <v>48</v>
      </c>
      <c r="L836" s="20"/>
      <c r="M836" s="21">
        <f>(G768^2)*F768+G768*G769*F769+G768*G770*F770-((H768^2)*F768+H768*H769*F769+H768*H770*F770)</f>
        <v>-0.51997139223915667</v>
      </c>
      <c r="N836" s="22">
        <f>G768*G769*F768+(G769^2)*F769+G769*G770*F770-(H768*H769*F768+(H769^2)*F769+H769*H770*F770)</f>
        <v>-0.26375858273324077</v>
      </c>
      <c r="O836" s="22">
        <f>G768*G770*F768+G769*G770*F769+(G770^2)*F770-(H768*H770*F768+H769*H770*F769+(H770^2)*F770)</f>
        <v>-4.6507754529296189E-2</v>
      </c>
      <c r="P836" s="22">
        <f>(G768^2)*E768+G768*G769*E769+G768*G770*E770-((H768^2)*E768+H768*H769*E769+H768*H770*E770)</f>
        <v>0.17258064007836399</v>
      </c>
      <c r="Q836" s="22">
        <f>G768*G769*E768+(G769^2)*E769+G769*G770*E770-(H768*H769*E768+(H769^2)*E769+H769*H770*E770)</f>
        <v>-0.9005757847649758</v>
      </c>
      <c r="R836" s="50">
        <f>G768*G770*E768+G769*G770*E769+(G770^2)*E770-(H768*H770*E768+H769*H770*E769+(H770^2)*E770)</f>
        <v>-0.1587958090267646</v>
      </c>
      <c r="S836" s="20">
        <f>J768</f>
        <v>4.0083871909672164E-3</v>
      </c>
    </row>
    <row r="837" spans="1:19">
      <c r="A837" s="9">
        <f>C850+C853</f>
        <v>0.99523746232619237</v>
      </c>
      <c r="B837" s="9">
        <f>C851*C855-C852*C854</f>
        <v>0.63500460636293654</v>
      </c>
      <c r="C837" s="9">
        <f>A838*B839-A839*B838</f>
        <v>-0.13333909659107818</v>
      </c>
      <c r="E837" s="12" t="s">
        <v>29</v>
      </c>
      <c r="F837" s="13" t="s">
        <v>30</v>
      </c>
      <c r="G837" s="17" t="s">
        <v>31</v>
      </c>
      <c r="H837" s="18" t="s">
        <v>11</v>
      </c>
      <c r="I837">
        <v>16</v>
      </c>
      <c r="J837" s="19" t="s">
        <v>32</v>
      </c>
      <c r="L837" s="20"/>
      <c r="M837" s="21">
        <f>(G773^2)*F773+G773*G774*F774+G773*G775*F775-((H773^2)*F773+H773*H774*F774+H773*H775*F775)</f>
        <v>-0.499950922525839</v>
      </c>
      <c r="N837" s="22">
        <f>G773*G774*F773+(G774^2)*F774+G774*G775*F775-(H773*H774*F773+(H774^2)*F774+H774*H775*F775)</f>
        <v>-0.27030762857825497</v>
      </c>
      <c r="O837" s="22">
        <f>G773*G775*F773+G774*G775*F774+(G775^2)*F775-(H773*H775*F773+H774*H775*F774+(H775^2)*F775)</f>
        <v>-9.8383930897569083E-2</v>
      </c>
      <c r="P837" s="22">
        <f>(G773^2)*E773+G773*G774*E774+G773*G775*E775-((H773^2)*E773+H773*H774*E774+H773*H775*E775)</f>
        <v>-4.5107982354749498E-2</v>
      </c>
      <c r="Q837" s="22">
        <f>G773*G774*E773+(G774^2)*E774+G774*G775*E775-(H773*H774*E773+(H774^2)*E774+H774*H775*E775)</f>
        <v>-0.8101502124731893</v>
      </c>
      <c r="R837" s="50">
        <f>G773*G775*E773+G774*G775*E774+(G775^2)*E775-(H773*H775*E773+H774*H775*E774+(H775^2)*E775)</f>
        <v>-0.29487056262468025</v>
      </c>
      <c r="S837" s="20">
        <f>J773</f>
        <v>6.9716541165097679E-3</v>
      </c>
    </row>
    <row r="838" spans="1:19">
      <c r="A838" s="9">
        <f>C851+C854</f>
        <v>-0.63766537907816034</v>
      </c>
      <c r="B838" s="9">
        <f>C852*C853-C850*C855</f>
        <v>0.45207379307017437</v>
      </c>
      <c r="C838" s="9">
        <f>A839*B837-A837*B839</f>
        <v>-0.96453983507897711</v>
      </c>
      <c r="D838" t="s">
        <v>33</v>
      </c>
      <c r="E838" s="12">
        <f t="shared" ref="E838:F838" si="454">E833</f>
        <v>0.42002945498999977</v>
      </c>
      <c r="F838" s="13">
        <f t="shared" si="454"/>
        <v>0.57553227363255766</v>
      </c>
      <c r="G838" s="17">
        <f>COS((RADIANS(45+$C$17)))</f>
        <v>-0.81471053200902233</v>
      </c>
      <c r="H838" s="18">
        <f>COS((RADIANS($C$17-45)))</f>
        <v>0.57986787204808643</v>
      </c>
      <c r="J838" s="19">
        <f>((SUMPRODUCT(G838:G840,E838:E840))*(SUMPRODUCT(G838:G840,F838:F840)))-((SUMPRODUCT(H838:H840,E838:E840))*(SUMPRODUCT(H838:H840,F838:F840)))</f>
        <v>1.5490825411102305E-2</v>
      </c>
      <c r="L838" s="20"/>
      <c r="M838" s="21">
        <f>(G778^2)*F778+G778*G779*F779+G778*G780*F780-((H778^2)*F778+H778*H779*F779+H778*H780*F780)</f>
        <v>-0.50424502171873298</v>
      </c>
      <c r="N838" s="22">
        <f>G778*G779*F778+(G779^2)*F779+G779*G780*F780-(H778*H779*F778+(H779^2)*F779+H779*H780*F780)</f>
        <v>-0.28616020164990641</v>
      </c>
      <c r="O838" s="22">
        <f>G778*G780*F778+G779*G780*F779+(G780^2)*F780-(H778*H780*F778+H779*H780*F779+(H780^2)*F780)</f>
        <v>-0.16521466945393101</v>
      </c>
      <c r="P838" s="22">
        <f>(G778^2)*E778+G778*G779*E779+G778*G780*E780-((H778^2)*E778+H778*H779*E779+H778*H780*E780)</f>
        <v>-0.22424350814845312</v>
      </c>
      <c r="Q838" s="22">
        <f>G778*G779*E778+(G779^2)*E779+G779*G780*E780-(H778*H779*E778+(H779^2)*E779+H779*H780*E780)</f>
        <v>-0.6453958654247951</v>
      </c>
      <c r="R838" s="50">
        <f>G778*G780*E778+G779*G780*E779+(G780^2)*E780-(H778*H780*E778+H779*H780*E779+(H780^2)*E780)</f>
        <v>-0.37261947663687689</v>
      </c>
      <c r="S838" s="20">
        <f>J778</f>
        <v>4.6880589193049604E-3</v>
      </c>
    </row>
    <row r="839" spans="1:19">
      <c r="A839" s="9">
        <f>C852+C855</f>
        <v>-0.56425635528545171</v>
      </c>
      <c r="B839" s="9">
        <f>C850*C854-C851*C853</f>
        <v>0.60913548097977266</v>
      </c>
      <c r="C839" s="9">
        <f>A837*B838-A838*B837</f>
        <v>0.85484122763213644</v>
      </c>
      <c r="D839" t="s">
        <v>34</v>
      </c>
      <c r="E839" s="12">
        <f t="shared" ref="E839:F839" si="455">E834</f>
        <v>-0.88136974655418754</v>
      </c>
      <c r="F839" s="13">
        <f t="shared" si="455"/>
        <v>0.24349660460630659</v>
      </c>
      <c r="G839" s="17">
        <f>(SIN((RADIANS(45+$C$17))))*(COS(RADIANS($A$17)))</f>
        <v>-0.50218030803206715</v>
      </c>
      <c r="H839" s="18">
        <f>(SIN((RADIANS($C$17-45))))*(COS(RADIANS($A$17)))</f>
        <v>-0.7055600174505483</v>
      </c>
      <c r="J839" s="20"/>
      <c r="L839" s="20"/>
      <c r="M839" s="21">
        <f>(G783^2)*F783+G783*G784*F784+G783*G785*F785-((H783^2)*F783+H783*H784*F784+H783*H785*F785)</f>
        <v>-0.52109781473142813</v>
      </c>
      <c r="N839" s="22">
        <f>G783*G784*F783+(G784^2)*F784+G784*G785*F785-(H783*H784*F783+(H784^2)*F784+H784*H785*F785)</f>
        <v>-0.30555488333500497</v>
      </c>
      <c r="O839" s="22">
        <f>G783*G785*F783+G784*G785*F784+(G785^2)*F785-(H783*H785*F783+H784*H785*F784+(H785^2)*F785)</f>
        <v>-0.25639098991081954</v>
      </c>
      <c r="P839" s="22">
        <f>(G783^2)*E783+G783*G784*E784+G783*G785*E785-((H783^2)*E783+H783*H784*E784+H783*H785*E785)</f>
        <v>-0.33391408118567134</v>
      </c>
      <c r="Q839" s="22">
        <f>G783*G784*E783+(G784^2)*E784+G784*G785*E785-(H783*H784*E783+(H784^2)*E784+H784*H785*E785)</f>
        <v>-0.45475042477771144</v>
      </c>
      <c r="R839" s="50">
        <f>G783*G785*E783+G784*G785*E784+(G785^2)*E785-(H783*H785*E783+H784*H785*E784+(H785^2)*E785)</f>
        <v>-0.38158091370868913</v>
      </c>
      <c r="S839" s="20">
        <f>J783</f>
        <v>-5.0133014967999323E-3</v>
      </c>
    </row>
    <row r="840" spans="1:19">
      <c r="D840" t="s">
        <v>35</v>
      </c>
      <c r="E840" s="12">
        <f t="shared" ref="E840:F840" si="456">E835</f>
        <v>0.2162466804365123</v>
      </c>
      <c r="F840" s="13">
        <f t="shared" si="456"/>
        <v>-0.78068688060741653</v>
      </c>
      <c r="G840" s="17">
        <f>(SIN((RADIANS(45+$C$17))))*(SIN(RADIANS($A$17)))</f>
        <v>0.2899339360240431</v>
      </c>
      <c r="H840" s="18">
        <f>(SIN((RADIANS($C$17-45))))*(SIN(RADIANS($A$17)))</f>
        <v>0.40735526600451105</v>
      </c>
      <c r="J840" s="20"/>
      <c r="L840" s="20"/>
      <c r="M840" s="21">
        <f>(G788^2)*F788+G788*G789*F789+G788*G790*F790-((H788^2)*F788+H788*H789*F789+H788*H790*F790)</f>
        <v>-0.51639043418949249</v>
      </c>
      <c r="N840" s="22">
        <f>G788*G789*F788+(G789^2)*F789+G789*G790*F790-(H788*H789*F788+(H789^2)*F789+H789*H790*F790)</f>
        <v>-0.32745721785440685</v>
      </c>
      <c r="O840" s="22">
        <f>G788*G790*F788+G789*G790*F789+(G790^2)*F790-(H788*H790*F788+H789*H790*F789+(H790^2)*F790)</f>
        <v>-0.39024831579889424</v>
      </c>
      <c r="P840" s="22">
        <f>(G788^2)*E788+G788*G789*E789+G788*G790*E790-((H788^2)*E788+H788*H789*E789+H788*H790*E790)</f>
        <v>-0.36712203185319947</v>
      </c>
      <c r="Q840" s="22">
        <f>G788*G789*E788+(G789^2)*E789+G789*G790*E790-(H788*H789*E788+(H789^2)*E789+H789*H790*E790)</f>
        <v>-0.28914735697927008</v>
      </c>
      <c r="R840" s="50">
        <f>G788*G790*E788+G789*G790*E789+(G790^2)*E790-(H788*H790*E788+H789*H790*E789+(H790^2)*E790)</f>
        <v>-0.3445924014691657</v>
      </c>
      <c r="S840" s="20">
        <f>J788</f>
        <v>-1.2678210364434617E-2</v>
      </c>
    </row>
    <row r="841" spans="1:19">
      <c r="A841" s="10"/>
      <c r="B841" s="10" t="s">
        <v>25</v>
      </c>
      <c r="C841" s="10" t="s">
        <v>49</v>
      </c>
      <c r="J841" s="20"/>
      <c r="L841" s="20"/>
      <c r="M841" s="21">
        <f>(G793^2)*F793+G793*G794*F794+G793*G795*F795-((H793^2)*F793+H793*H794*F794+H793*H795*F795)</f>
        <v>-0.41819501137392434</v>
      </c>
      <c r="N841" s="22">
        <f>G793*G794*F793+(G794^2)*F794+G794*G795*F795-(H793*H794*F793+(H794^2)*F794+H794*H795*F795)</f>
        <v>-0.34045933198770045</v>
      </c>
      <c r="O841" s="22">
        <f>G793*G795*F793+G794*G795*F794+(G795^2)*F795-(H793*H795*F793+H794*H795*F794+(H795^2)*F795)</f>
        <v>-0.58969286091365691</v>
      </c>
      <c r="P841" s="22">
        <f>(G793^2)*E793+G793*G794*E794+G793*G795*E795-((H793^2)*E793+H793*H794*E794+H793*H795*E795)</f>
        <v>-0.34309471869303237</v>
      </c>
      <c r="Q841" s="22">
        <f>G793*G794*E793+(G794^2)*E794+G794*G795*E795-(H793*H794*E793+(H794^2)*E794+H794*H795*E795)</f>
        <v>-0.17530492060809624</v>
      </c>
      <c r="R841" s="50">
        <f>G793*G795*E793+G794*G795*E794+(G795^2)*E795-(H793*H795*E793+H794*H795*E794+(H795^2)*E795)</f>
        <v>-0.30363702931005093</v>
      </c>
      <c r="S841" s="20">
        <f>J793</f>
        <v>-3.1027912106068312E-3</v>
      </c>
    </row>
    <row r="842" spans="1:19">
      <c r="A842" s="10" t="s">
        <v>47</v>
      </c>
      <c r="B842" s="10">
        <f>DEGREES(ACOS(A839/(SQRT((A837^2)+(A838^2)+(A839^2)))))</f>
        <v>115.51868135940084</v>
      </c>
      <c r="C842" s="10">
        <f>DEGREES(ATAN(A838/A837))</f>
        <v>-32.64836993429094</v>
      </c>
      <c r="E842" s="12" t="s">
        <v>29</v>
      </c>
      <c r="F842" s="13" t="s">
        <v>30</v>
      </c>
      <c r="G842" s="17" t="s">
        <v>31</v>
      </c>
      <c r="H842" s="18" t="s">
        <v>11</v>
      </c>
      <c r="I842">
        <v>17</v>
      </c>
      <c r="J842" s="19" t="s">
        <v>32</v>
      </c>
      <c r="L842" s="24" t="s">
        <v>37</v>
      </c>
      <c r="M842" s="21">
        <f>(G798^2)*F798+G798*G799*F799+G798*G800*F800-((H798^2)*F798+H798*H799*F799+H798*H800*F800)</f>
        <v>-0.18930863728976086</v>
      </c>
      <c r="N842" s="22">
        <f>G798*G799*F798+(G799^2)*F799+G799*G800*F800-(H798*H799*F798+(H799^2)*F799+H799*H800*F800)</f>
        <v>-0.28987537622194604</v>
      </c>
      <c r="O842" s="22">
        <f>G798*G800*F798+G799*G800*F799+(G800^2)*F800-(H798*H800*F798+H799*H800*F799+(H800^2)*F800)</f>
        <v>-0.79642605062570981</v>
      </c>
      <c r="P842" s="22">
        <f>(G798^2)*E798+G798*G799*E799+G798*G800*E800-((H798^2)*E798+H798*H799*E799+H798*H800*E800)</f>
        <v>-0.3201545568434005</v>
      </c>
      <c r="Q842" s="22">
        <f>G798*G799*E798+(G799^2)*E799+G799*G800*E800-(H798*H799*E798+(H799^2)*E799+H799*H800*E800)</f>
        <v>-9.8876986496731184E-2</v>
      </c>
      <c r="R842" s="50">
        <f>G798*G800*E798+G799*G800*E799+(G800^2)*E800-(H798*H800*E798+H799*H800*E799+(H800^2)*E800)</f>
        <v>-0.27166228770348849</v>
      </c>
      <c r="S842" s="20">
        <f>J798</f>
        <v>3.7476934663470962E-3</v>
      </c>
    </row>
    <row r="843" spans="1:19">
      <c r="A843" s="10" t="s">
        <v>46</v>
      </c>
      <c r="B843" s="10">
        <f>DEGREES(ACOS(B839/(SQRT((B837^2)+(B838^2)+(B839^2)))))</f>
        <v>51.993943657804842</v>
      </c>
      <c r="C843" s="10">
        <f>DEGREES(ATAN(B838/B837))</f>
        <v>35.447902927115997</v>
      </c>
      <c r="D843" t="s">
        <v>33</v>
      </c>
      <c r="E843" s="12">
        <f t="shared" ref="E843:F843" si="457">E838</f>
        <v>0.42002945498999977</v>
      </c>
      <c r="F843" s="13">
        <f t="shared" si="457"/>
        <v>0.57553227363255766</v>
      </c>
      <c r="G843" s="17">
        <f>COS((RADIANS(45+$C$18)))</f>
        <v>-0.84487690812035343</v>
      </c>
      <c r="H843" s="18">
        <f>COS((RADIANS($C$18-45)))</f>
        <v>0.5349607556867999</v>
      </c>
      <c r="J843" s="19">
        <f>((SUMPRODUCT(G843:G845,E843:E845))*(SUMPRODUCT(G843:(G845),F843:F845)))-((SUMPRODUCT(H843:H845,E843:E845))*(SUMPRODUCT(H843:H845,F843:F845)))</f>
        <v>1.3561816580470731E-2</v>
      </c>
      <c r="L843" s="20"/>
      <c r="M843" s="21">
        <f>(G803^2)*F803+G803*G804*F804+G803*G805*F805-((H803^2)*F803+H803*H804*F804+H803*H805*F805)</f>
        <v>0.15350495090682692</v>
      </c>
      <c r="N843" s="22">
        <f>G803*G804*F803+(G804^2)*F804+G804*G805*F805-(H803*H804*F803+(H804^2)*F804+H804*H805*F805)</f>
        <v>-0.15872806064520387</v>
      </c>
      <c r="O843" s="22">
        <f>G803*G805*F803+G804*G805*F804+(G805^2)*F805-(H803*H805*F803+H804*H805*F804+(H805^2)*F805)</f>
        <v>-0.90019156460032157</v>
      </c>
      <c r="P843" s="22">
        <f>(G803^2)*E803+G803*G804*E804+G803*G805*E805-((H803^2)*E803+H803*H804*E804+H803*H805*E805)</f>
        <v>-0.32597010713143948</v>
      </c>
      <c r="Q843" s="22">
        <f>G803*G804*E803+(G804^2)*E804+G804*G805*E805-(H803*H804*E803+(H804^2)*E804+H804*H805*E805)</f>
        <v>-4.7160050588650131E-2</v>
      </c>
      <c r="R843" s="50">
        <f>G803*G805*E803+G804*G805*E804+(G805^2)*E805-(H803*H805*E803+H804*H805*E804+(H805^2)*E805)</f>
        <v>-0.26745793751566282</v>
      </c>
      <c r="S843" s="20">
        <f>J803</f>
        <v>9.7112738477924676E-3</v>
      </c>
    </row>
    <row r="844" spans="1:19">
      <c r="A844" s="10" t="s">
        <v>48</v>
      </c>
      <c r="B844" s="10">
        <f>DEGREES(ACOS(C839/(SQRT((C837^2)+(C838^2)+(C839^2)))))</f>
        <v>48.719476368181304</v>
      </c>
      <c r="C844" s="10">
        <f>DEGREES(ATAN(C838/C837))</f>
        <v>82.129250817397946</v>
      </c>
      <c r="D844" t="s">
        <v>34</v>
      </c>
      <c r="E844" s="12">
        <f t="shared" ref="E844:F844" si="458">E839</f>
        <v>-0.88136974655418754</v>
      </c>
      <c r="F844" s="13">
        <f t="shared" si="458"/>
        <v>0.24349660460630659</v>
      </c>
      <c r="G844" s="17">
        <f>(SIN((RADIANS(45+$C$18))))*(COS(RADIANS($A$18)))</f>
        <v>-0.5026986745289389</v>
      </c>
      <c r="H844" s="18">
        <f>(SIN((RADIANS($C$18-45))))*(COS(RADIANS($A$18)))</f>
        <v>-0.79392459603310983</v>
      </c>
      <c r="J844" s="20"/>
      <c r="L844" s="20"/>
      <c r="M844" s="21">
        <f>(G808^2)*F808+G808*G809*F809+G808*G810*F810-((H808^2)*F808+H808*H809*F809+H808*H810*F810)</f>
        <v>0.46010794893847617</v>
      </c>
      <c r="N844" s="22">
        <f>G808*G809*F808+(G809^2)*F809+G809*G810*F810-(H808*H809*F808+(H809^2)*F809+H809*H810*F810)</f>
        <v>-5.2302866011922767E-17</v>
      </c>
      <c r="O844" s="22">
        <f>G808*G810*F808+G809*G810*F809+(G810^2)*F810-(H808*H810*F808+H809*H810*F809+(H810^2)*F810)</f>
        <v>-0.85382087048093913</v>
      </c>
      <c r="P844" s="22">
        <f>(G808^2)*E808+G808*G809*E809+G808*G810*E810-((H808^2)*E808+H808*H809*E809+H808*H810*E810)</f>
        <v>-0.37491996424797525</v>
      </c>
      <c r="Q844" s="22">
        <f>G808*G809*E808+(G809^2)*E809+G809*G810*E810-(H808*H809*E808+(H809^2)*E809+H809*H810*E810)</f>
        <v>-1.760790143510149E-17</v>
      </c>
      <c r="R844" s="50">
        <f>G808*G810*E808+G809*G810*E809+(G810^2)*E810-(H808*H810*E808+H809*H810*E809+(H810^2)*E810)</f>
        <v>-0.28744110747647822</v>
      </c>
      <c r="S844" s="20">
        <f>J808</f>
        <v>8.6229621002784917E-3</v>
      </c>
    </row>
    <row r="845" spans="1:19">
      <c r="D845" t="s">
        <v>35</v>
      </c>
      <c r="E845" s="12">
        <f t="shared" ref="E845:F845" si="459">E840</f>
        <v>0.2162466804365123</v>
      </c>
      <c r="F845" s="13">
        <f t="shared" si="459"/>
        <v>-0.78068688060741653</v>
      </c>
      <c r="G845" s="17">
        <f>(SIN((RADIANS(45+$C$18))))*(SIN(RADIANS($A$18)))</f>
        <v>0.18296735433360739</v>
      </c>
      <c r="H845" s="18">
        <f>(SIN((RADIANS($C$18-45))))*(SIN(RADIANS($A$18)))</f>
        <v>0.28896492120787121</v>
      </c>
      <c r="J845" s="20"/>
      <c r="L845" s="20"/>
      <c r="M845" s="21">
        <f>(G813^2)*F813+G813*G814*F814+G813*G815*F815-((H813^2)*F813+H813*H814*F814+H813*H815*F815)</f>
        <v>0.64405320562883384</v>
      </c>
      <c r="N845" s="22">
        <f>G813*G814*F813+(G814^2)*F814+G814*G815*F815-(H813*H814*F813+(H814^2)*F814+H814*H815*F815)</f>
        <v>0.13159863375204908</v>
      </c>
      <c r="O845" s="22">
        <f>G813*G815*F813+G814*G815*F814+(G815^2)*F815-(H813*H815*F813+H814*H815*F814+(H815^2)*F815)</f>
        <v>-0.74633293908452547</v>
      </c>
      <c r="P845" s="22">
        <f>(G813^2)*E813+G813*G814*E814+G813*G815*E815-((H813^2)*E813+H813*H814*E814+H813*H815*E815)</f>
        <v>-0.45831925220269848</v>
      </c>
      <c r="Q845" s="22">
        <f>G813*G814*E813+(G814^2)*E814+G814*G815*E815-(H813*H814*E813+(H814^2)*E814+H814*H815*E815)</f>
        <v>5.5003255775865414E-2</v>
      </c>
      <c r="R845" s="50">
        <f>G813*G815*E813+G814*G815*E814+(G815^2)*E815-(H813*H815*E813+H814*H815*E814+(H815^2)*E815)</f>
        <v>-0.31193896450144831</v>
      </c>
      <c r="S845" s="20">
        <f>J813</f>
        <v>-6.8577581095338458E-3</v>
      </c>
    </row>
    <row r="846" spans="1:19">
      <c r="M846" s="21">
        <f>(G818^2)*F818+G818*G819*F819+G818*G820*F820-((H818^2)*F818+H818*H819*F819+H818*H820*F820)</f>
        <v>0.76268814196486567</v>
      </c>
      <c r="N846" s="22">
        <f>G818*G819*F818+(G819^2)*F819+G819*G820*F820-(H818*H819*F818+(H819^2)*F819+H819*H820*F820)</f>
        <v>0.22082099792769302</v>
      </c>
      <c r="O846" s="22">
        <f>G818*G820*F818+G819*G820*F819+(G820^2)*F820-(H818*H820*F818+H819*H820*F819+(H820^2)*F820)</f>
        <v>-0.60670070554777245</v>
      </c>
      <c r="P846" s="22">
        <f>(G818^2)*E818+G818*G819*E819+G818*G820*E820-((H818^2)*E818+H818*H819*E819+H818*H820*E820)</f>
        <v>-0.53987785115588127</v>
      </c>
      <c r="Q846" s="22">
        <f>G818*G819*E818+(G819^2)*E819+G819*G820*E820-(H818*H819*E818+(H819^2)*E819+H819*H820*E820)</f>
        <v>0.12780295731012142</v>
      </c>
      <c r="R846" s="50">
        <f>G818*G820*E818+G819*G820*E819+(G820^2)*E820-(H818*H820*E818+H819*H820*E819+(H820^2)*E820)</f>
        <v>-0.35113573934908171</v>
      </c>
      <c r="S846" s="20">
        <f>J818</f>
        <v>-5.4704759737310704E-3</v>
      </c>
    </row>
    <row r="847" spans="1:19">
      <c r="E847" s="12" t="s">
        <v>29</v>
      </c>
      <c r="F847" s="13" t="s">
        <v>30</v>
      </c>
      <c r="G847" s="17" t="s">
        <v>31</v>
      </c>
      <c r="H847" s="18" t="s">
        <v>11</v>
      </c>
      <c r="I847">
        <v>18</v>
      </c>
      <c r="J847" s="19" t="s">
        <v>32</v>
      </c>
      <c r="M847" s="21">
        <f>(G823^2)*F823+G823*G824*F824+G823*G825*F825-((H823^2)*F823+H823*H824*F824+H823*H825*F825)</f>
        <v>0.80891572622974628</v>
      </c>
      <c r="N847" s="22">
        <f>G823*G824*F823+(G824^2)*F824+G824*G825*F825-(H823*H824*F823+(H824^2)*F824+H824*H825*F825)</f>
        <v>0.27993131117814007</v>
      </c>
      <c r="O847" s="22">
        <f>G823*G825*F823+G824*G825*F824+(G825^2)*F825-(H823*H825*F823+H824*H825*F824+(H825^2)*F825)</f>
        <v>-0.48485525358991238</v>
      </c>
      <c r="P847" s="22">
        <f>(G823^2)*E823+G823*G824*E824+G823*G825*E825-((H823^2)*E823+H823*H824*E824+H823*H825*E825)</f>
        <v>-0.61964879731556333</v>
      </c>
      <c r="Q847" s="22">
        <f>G823*G824*E823+(G824^2)*E824+G824*G825*E825-(H823*H824*E823+(H824^2)*E824+H824*H825*E825)</f>
        <v>0.21609827777037366</v>
      </c>
      <c r="R847" s="50">
        <f>G823*G825*E823+G824*G825*E824+(G825^2)*E825-(H823*H825*E823+H824*H825*E824+(H825^2)*E825)</f>
        <v>-0.37429319652641957</v>
      </c>
      <c r="S847" s="20">
        <f>J823</f>
        <v>-1.1802896245560426E-2</v>
      </c>
    </row>
    <row r="848" spans="1:19">
      <c r="D848" t="s">
        <v>33</v>
      </c>
      <c r="E848" s="12">
        <f t="shared" ref="E848:F848" si="460">E843</f>
        <v>0.42002945498999977</v>
      </c>
      <c r="F848" s="13">
        <f t="shared" si="460"/>
        <v>0.57553227363255766</v>
      </c>
      <c r="G848" s="17">
        <f>COS((RADIANS(45+$C$19)))</f>
        <v>-0.87427044263078257</v>
      </c>
      <c r="H848" s="18">
        <f>COS((RADIANS($C$19-45)))</f>
        <v>0.48543917553301702</v>
      </c>
      <c r="J848" s="19">
        <f>((SUMPRODUCT(G848:G850,E848:E850))*(SUMPRODUCT(G848:G850,F848:F850)))-((SUMPRODUCT(H848:H850,E848:E850))*(SUMPRODUCT(H848:H850,F848:F850)))</f>
        <v>-1.0286131751076413E-3</v>
      </c>
      <c r="M848" s="21">
        <f>(G828^2)*F828+G828*G829*F829+G828*G830*F830-((H828^2)*F828+H828*H829*F829+H828*H830*F830)</f>
        <v>0.81669974352794339</v>
      </c>
      <c r="N848" s="22">
        <f>G828*G829*F828+(G829^2)*F829+G829*G830*F830-(H828*H829*F828+(H829^2)*F829+H829*H830*F830)</f>
        <v>0.31067054187457366</v>
      </c>
      <c r="O848" s="22">
        <f>G828*G830*F828+G829*G830*F829+(G830^2)*F830-(H828*H830*F828+H829*H830*F829+(H830^2)*F830)</f>
        <v>-0.370242734392213</v>
      </c>
      <c r="P848" s="22">
        <f>(G828^2)*E828+G828*G829*E829+G828*G830*E830-((H828^2)*E828+H828*H829*E829+H828*H830*E830)</f>
        <v>-0.67802906738799873</v>
      </c>
      <c r="Q848" s="22">
        <f>G828*G829*E828+(G829^2)*E829+G829*G830*E830-(H828*H829*E828+(H829^2)*E829+H829*H830*E830)</f>
        <v>0.3231890913524717</v>
      </c>
      <c r="R848" s="50">
        <f>G828*G830*E828+G829*G830*E829+(G830^2)*E830-(H828*H830*E828+H829*H830*E829+(H830^2)*E830)</f>
        <v>-0.38516176070656633</v>
      </c>
      <c r="S848" s="20">
        <f>J828</f>
        <v>-1.0841430857383816E-2</v>
      </c>
    </row>
    <row r="849" spans="1:19" ht="17">
      <c r="A849" t="s">
        <v>45</v>
      </c>
      <c r="B849" t="s">
        <v>77</v>
      </c>
      <c r="C849" t="s">
        <v>44</v>
      </c>
      <c r="D849" t="s">
        <v>34</v>
      </c>
      <c r="E849" s="12">
        <f t="shared" ref="E849:F849" si="461">E844</f>
        <v>-0.88136974655418754</v>
      </c>
      <c r="F849" s="13">
        <f t="shared" si="461"/>
        <v>0.24349660460630659</v>
      </c>
      <c r="G849" s="17">
        <f>(SIN((RADIANS(45+$C$19))))*(COS(RADIANS($A$19)))</f>
        <v>-0.47806426368076954</v>
      </c>
      <c r="H849" s="18">
        <f>(SIN((RADIANS($C$19-45))))*(COS(RADIANS($A$19)))</f>
        <v>-0.86098831013220967</v>
      </c>
      <c r="J849" s="20"/>
      <c r="M849" s="21">
        <f>(G833^2)*F833+G833*G834*F834+G833*G835*F835-((H833^2)*F833+H833*H834*F834+H833*H835*F835)</f>
        <v>0.79958408957854288</v>
      </c>
      <c r="N849" s="22">
        <f>G833*G834*F833+(G834^2)*F834+G834*G835*F835-(H833*H834*F833+(H834^2)*F834+H834*H835*F835)</f>
        <v>0.31184842600360352</v>
      </c>
      <c r="O849" s="22">
        <f>G833*G835*F833+G834*G835*F834+(G835^2)*F835-(H833*H835*F833+H834*H835*F834+(H835^2)*F835)</f>
        <v>-0.26167189924283907</v>
      </c>
      <c r="P849" s="22">
        <f>(G833^2)*E833+G833*G834*E834+G833*G835*E835-((H833^2)*E833+H833*H834*E834+H833*H835*E835)</f>
        <v>-0.69966820166532351</v>
      </c>
      <c r="Q849" s="22">
        <f>G833*G834*E833+(G834^2)*E834+G834*G835*E835-(H833*H834*E833+(H834^2)*E834+H834*H835*E835)</f>
        <v>0.45304288507698587</v>
      </c>
      <c r="R849" s="50">
        <f>G833*G835*E833+G834*G835*E834+(G835^2)*E835-(H833*H835*E833+H834*H835*E834+(H835^2)*E835)</f>
        <v>-0.38014811777558977</v>
      </c>
      <c r="S849" s="20">
        <f>J833</f>
        <v>4.4094215994506802E-3</v>
      </c>
    </row>
    <row r="850" spans="1:19">
      <c r="A850">
        <f>E853</f>
        <v>0.42002945498999977</v>
      </c>
      <c r="B850">
        <f>C850/(SQRT(C850^2+C851^2+C852^2))</f>
        <v>0.4200294549884489</v>
      </c>
      <c r="C850">
        <f t="array" ref="C850:C855">(A850:A855)-(MMULT(MMULT(MINVERSE(MMULT(TRANSPOSE(M835:R855),M835:R855)),TRANSPOSE(M835:R855)),S835:S855))</f>
        <v>0.41989264639946217</v>
      </c>
      <c r="D850" t="s">
        <v>35</v>
      </c>
      <c r="E850" s="12">
        <f t="shared" ref="E850:F850" si="462">E845</f>
        <v>0.2162466804365123</v>
      </c>
      <c r="F850" s="13">
        <f t="shared" si="462"/>
        <v>-0.78068688060741653</v>
      </c>
      <c r="G850" s="17">
        <f>(SIN((RADIANS(45+$C$19))))*(SIN(RADIANS($A$19)))</f>
        <v>8.4295628199445527E-2</v>
      </c>
      <c r="H850" s="18">
        <f>(SIN((RADIANS($C$19-45))))*(SIN(RADIANS($A$19)))</f>
        <v>0.15181546915089592</v>
      </c>
      <c r="J850" s="20"/>
      <c r="M850" s="21">
        <f>(G838^2)*F838+G838*G839*F839+G838*G840*F840-((H838^2)*F838+H838*H839*F839+H838*H840*F840)</f>
        <v>0.75655044568104435</v>
      </c>
      <c r="N850" s="22">
        <f>G838*G839*F838+(G839^2)*F839+G839*G840*F840-(H838*H839*F838+(H839^2)*F839+H839*H840*F840)</f>
        <v>0.3004141224764485</v>
      </c>
      <c r="O850" s="22">
        <f>G838*G840*F838+G839*G840*F839+(G840^2)*F840-(H838*H840*F838+H839*H840*F839+(H840^2)*F840)</f>
        <v>-0.17344417448014271</v>
      </c>
      <c r="P850" s="22">
        <f>(G838^2)*E838+G838*G839*E839+G838*G840*E840-((H838^2)*E838+H838*H839*E839+H838*H840*E840)</f>
        <v>-0.6857902486483155</v>
      </c>
      <c r="Q850" s="22">
        <f>G838*G839*E838+(G839^2)*E839+G839*G840*E840-(H838*H839*E838+(H839^2)*E839+H839*H840*E840)</f>
        <v>0.59085228557909242</v>
      </c>
      <c r="R850" s="50">
        <f>G838*G840*E838+G839*G840*E839+(G840^2)*E840-(H838*H840*E838+H839*H840*E839+(H840^2)*E840)</f>
        <v>-0.34112872613039469</v>
      </c>
      <c r="S850" s="20">
        <f>J838</f>
        <v>1.5490825411102305E-2</v>
      </c>
    </row>
    <row r="851" spans="1:19">
      <c r="A851">
        <f>E854</f>
        <v>-0.88136974655418754</v>
      </c>
      <c r="B851">
        <f>C851/(SQRT(C850^2+C851^2+C852^2))</f>
        <v>-0.88136974655539302</v>
      </c>
      <c r="C851">
        <v>-0.88108267394662765</v>
      </c>
      <c r="D851" s="20"/>
      <c r="G851" s="20"/>
      <c r="H851" s="20"/>
      <c r="J851" s="20"/>
      <c r="M851" s="21">
        <f>(G843^2)*F843+G843*G844*F844+G843*G845*F845-((H843^2)*F843+H843*H844*F844+H843*H845*F845)</f>
        <v>0.69431697808841153</v>
      </c>
      <c r="N851" s="22">
        <f>G843*G844*F843+(G844^2)*F844+G844*G845*F845-(H843*H844*F843+(H844^2)*F844+H844*H845*F845)</f>
        <v>0.28963482712397448</v>
      </c>
      <c r="O851" s="22">
        <f>G843*G845*F843+G844*G845*F844+(G845^2)*F845-(H843*H845*F843+H844*H845*F844+(H845^2)*F845)</f>
        <v>-0.10541845587996407</v>
      </c>
      <c r="P851" s="22">
        <f>(G843^2)*E843+G843*G844*E844+G843*G845*E845-((H843^2)*E843+H843*H844*E844+H843*H845*E845)</f>
        <v>-0.63590614896694508</v>
      </c>
      <c r="Q851" s="22">
        <f>G843*G844*E843+(G844^2)*E844+G844*G845*E845-(H843*H844*E843+(H844^2)*E844+H844*H845*E845)</f>
        <v>0.71932357057299534</v>
      </c>
      <c r="R851" s="50">
        <f>G843*G845*E843+G844*G845*E844+(G845^2)*E845-(H843*H845*E843+H844*H845*E844+(H845^2)*E845)</f>
        <v>-0.26181236849465439</v>
      </c>
      <c r="S851" s="20">
        <f>J843</f>
        <v>1.3561816580470731E-2</v>
      </c>
    </row>
    <row r="852" spans="1:19">
      <c r="A852">
        <f>E855</f>
        <v>0.2162466804365123</v>
      </c>
      <c r="B852">
        <f>C852/(SQRT(C850^2+C851^2+C852^2))</f>
        <v>0.21624668043461104</v>
      </c>
      <c r="C852">
        <v>0.21617624631892707</v>
      </c>
      <c r="E852" s="12" t="s">
        <v>29</v>
      </c>
      <c r="F852" s="13" t="s">
        <v>30</v>
      </c>
      <c r="G852" s="17" t="s">
        <v>31</v>
      </c>
      <c r="H852" s="18" t="s">
        <v>11</v>
      </c>
      <c r="I852">
        <v>19</v>
      </c>
      <c r="J852" s="19" t="s">
        <v>32</v>
      </c>
      <c r="M852" s="21">
        <f>(G848^2)*F848+G848*G849*F849+G848*G850*F850-((H848^2)*F848+H848*H849*F849+H848*H850*F850)</f>
        <v>0.62289381937194321</v>
      </c>
      <c r="N852" s="22">
        <f>G848*G849*F848+(G849^2)*F849+G849*G850*F850-(H848*H849*F848+(H849^2)*F849+H849*H850*F850)</f>
        <v>0.28565785921528897</v>
      </c>
      <c r="O852" s="22">
        <f>G848*G850*F848+G849*G850*F849+(G850^2)*F850-(H848*H850*F848+H849*H850*F849+(H850^2)*F850)</f>
        <v>-5.0369187831075649E-2</v>
      </c>
      <c r="P852" s="22">
        <f>(G848^2)*E848+G848*G849*E849+G848*G850*E850-((H848^2)*E848+H848*H849*E849+H848*H850*E850)</f>
        <v>-0.54655508196607427</v>
      </c>
      <c r="Q852" s="22">
        <f>G848*G849*E848+(G849^2)*E849+G849*G850*E850-(H848*H849*E848+(H849^2)*E849+H849*H850*E850)</f>
        <v>0.82258743602980045</v>
      </c>
      <c r="R852" s="50">
        <f>G848*G850*E848+G849*G850*E849+(G850^2)*E850-(H848*H850*E848+H849*H850*E849+(H850^2)*E850)</f>
        <v>-0.14504435896385223</v>
      </c>
      <c r="S852" s="20">
        <f>J848</f>
        <v>-1.0286131751076413E-3</v>
      </c>
    </row>
    <row r="853" spans="1:19">
      <c r="A853">
        <f>F853</f>
        <v>0.57553227363255766</v>
      </c>
      <c r="B853">
        <f>C853/(SQRT(C853^2+C854^2+C855^2))</f>
        <v>0.57553227363317672</v>
      </c>
      <c r="C853">
        <v>0.57534481592673026</v>
      </c>
      <c r="D853" t="s">
        <v>33</v>
      </c>
      <c r="E853" s="12">
        <f t="shared" ref="E853:F853" si="463">E763</f>
        <v>0.42002945498999977</v>
      </c>
      <c r="F853" s="13">
        <f t="shared" si="463"/>
        <v>0.57553227363255766</v>
      </c>
      <c r="G853" s="17">
        <f>COS((RADIANS(45+$C$20)))</f>
        <v>0.41579014513656215</v>
      </c>
      <c r="H853" s="18">
        <f>COS((RADIANS($C$20-45)))</f>
        <v>0.90946058474642899</v>
      </c>
      <c r="J853" s="19">
        <f>((SUMPRODUCT(G853:G855,E853:E855))*(SUMPRODUCT(G853:G855,F853:F855)))-((SUMPRODUCT(H853:H855,E853:E855))*(SUMPRODUCT(H853:H855,F853:F855)))</f>
        <v>7.7210768266406278E-3</v>
      </c>
      <c r="M853" s="21">
        <f>(G853^2)*F853+G853*G854*F854+G853*G855*F855-((H853^2)*F853+H853*H854*F854+H853*H855*F855)</f>
        <v>-0.56068849628412987</v>
      </c>
      <c r="N853" s="22">
        <f>G853*G854*F853+(G854^2)*F854+G854*G855*F855-(H853*H854*F853+(H854^2)*F854+H854*H855*F855)</f>
        <v>-0.27596449877131385</v>
      </c>
      <c r="O853" s="22">
        <f>G853*G855*F853+G854*G855*F854+(G855^2)*F855-(H853*H855*F853+H854*H855*F854+(H855^2)*F855)</f>
        <v>3.3809747927930685E-17</v>
      </c>
      <c r="P853" s="22">
        <f>(G853^2)*E853+G853*G854*E854+G853*G855*E855-((H853^2)*E853+H853*H854*E854+H853*H855*E855)</f>
        <v>0.39177182541962186</v>
      </c>
      <c r="Q853" s="22">
        <f>G853*G854*E853+(G854^2)*E854+G854*G855*E855-(H853*H854*E853+(H854^2)*E854+H854*H855*E855)</f>
        <v>-0.89428866145533026</v>
      </c>
      <c r="R853" s="50">
        <f>G853*G855*E853+G854*G855*E854+(G855^2)*E855-(H853*H855*E853+H854*H855*E854+(H855^2)*E855)</f>
        <v>1.0956363718242957E-16</v>
      </c>
      <c r="S853" s="20">
        <f>J853</f>
        <v>7.7210768266406278E-3</v>
      </c>
    </row>
    <row r="854" spans="1:19">
      <c r="A854">
        <f>F854</f>
        <v>0.24349660460630659</v>
      </c>
      <c r="B854">
        <f>C854/(SQRT(C853^2+C854^2+C855^2))</f>
        <v>0.24349660460854367</v>
      </c>
      <c r="C854">
        <v>0.24341729486846728</v>
      </c>
      <c r="D854" t="s">
        <v>34</v>
      </c>
      <c r="E854" s="12">
        <f t="shared" ref="E854:F854" si="464">E764</f>
        <v>-0.88136974655418754</v>
      </c>
      <c r="F854" s="13">
        <f t="shared" si="464"/>
        <v>0.24349660460630659</v>
      </c>
      <c r="G854" s="17">
        <f>(SIN((RADIANS(45+$C$20))))*(COS(RADIANS($A$20)))</f>
        <v>-0.90946058474642899</v>
      </c>
      <c r="H854" s="18">
        <f>(SIN((RADIANS($C$20-45))))*(COS(RADIANS($A$20)))</f>
        <v>0.41579014513656215</v>
      </c>
      <c r="J854" s="20"/>
      <c r="M854" s="21">
        <f>2*E848</f>
        <v>0.84005890997999955</v>
      </c>
      <c r="N854" s="22">
        <f>2*E849</f>
        <v>-1.7627394931083751</v>
      </c>
      <c r="O854" s="22">
        <f>2*E850</f>
        <v>0.43249336087302459</v>
      </c>
      <c r="P854" s="22">
        <f>0</f>
        <v>0</v>
      </c>
      <c r="Q854" s="22">
        <v>0</v>
      </c>
      <c r="R854" s="50">
        <v>0</v>
      </c>
      <c r="S854" s="23">
        <f>E848^2+E849^2+E850^2-1</f>
        <v>0</v>
      </c>
    </row>
    <row r="855" spans="1:19">
      <c r="A855" s="2">
        <f>F855</f>
        <v>-0.78068688060741653</v>
      </c>
      <c r="B855">
        <f>C855/(SQRT(C853^2+C854^2+C855^2))</f>
        <v>-0.78068688060626246</v>
      </c>
      <c r="C855">
        <v>-0.78043260160437877</v>
      </c>
      <c r="D855" t="s">
        <v>35</v>
      </c>
      <c r="E855" s="12">
        <f t="shared" ref="E855:F855" si="465">E765</f>
        <v>0.2162466804365123</v>
      </c>
      <c r="F855" s="13">
        <f t="shared" si="465"/>
        <v>-0.78068688060741653</v>
      </c>
      <c r="G855" s="17">
        <f>(SIN((RADIANS(45+$C$20))))*(SIN(RADIANS($A$20)))</f>
        <v>1.1142242302023774E-16</v>
      </c>
      <c r="H855" s="18">
        <f>(SIN((RADIANS($C$20-45))))*(SIN(RADIANS($A$20)))</f>
        <v>-5.0940465388028998E-17</v>
      </c>
      <c r="J855" s="20"/>
      <c r="M855" s="21">
        <v>0</v>
      </c>
      <c r="N855" s="22">
        <v>0</v>
      </c>
      <c r="O855" s="22">
        <v>0</v>
      </c>
      <c r="P855" s="22">
        <f>2*F848</f>
        <v>1.1510645472651153</v>
      </c>
      <c r="Q855" s="22">
        <f>2*F849</f>
        <v>0.48699320921261319</v>
      </c>
      <c r="R855" s="50">
        <f>2*F850</f>
        <v>-1.5613737612148331</v>
      </c>
      <c r="S855" s="51">
        <f>F848^2+F849^2+F850^2-1</f>
        <v>0</v>
      </c>
    </row>
    <row r="856" spans="1:19">
      <c r="A856" s="25"/>
    </row>
    <row r="857" spans="1:19">
      <c r="A857" s="2"/>
      <c r="E857" s="12" t="s">
        <v>29</v>
      </c>
      <c r="F857" s="13" t="s">
        <v>30</v>
      </c>
      <c r="G857" s="17" t="s">
        <v>31</v>
      </c>
      <c r="H857" s="18" t="s">
        <v>11</v>
      </c>
      <c r="I857">
        <v>1</v>
      </c>
      <c r="J857" s="19" t="s">
        <v>32</v>
      </c>
      <c r="L857" s="20"/>
    </row>
    <row r="858" spans="1:19">
      <c r="A858" s="2"/>
      <c r="D858" s="2" t="s">
        <v>33</v>
      </c>
      <c r="E858" s="12">
        <f>B850</f>
        <v>0.4200294549884489</v>
      </c>
      <c r="F858" s="13">
        <f>B853</f>
        <v>0.57553227363317672</v>
      </c>
      <c r="G858" s="17">
        <f>COS((RADIANS(45+$C$2)))</f>
        <v>-0.40926624831947545</v>
      </c>
      <c r="H858" s="18">
        <f>COS((RADIANS($C$2-45)))</f>
        <v>0.91241500315728119</v>
      </c>
      <c r="J858" s="19">
        <f>((SUMPRODUCT(G858:G860,E858:E860))*(SUMPRODUCT(G858:G860,F858:F860)))-((SUMPRODUCT(H858:H860,E858:E860))*(SUMPRODUCT(H858:H860,F858:F860)))</f>
        <v>-1.0179455819413329E-3</v>
      </c>
      <c r="L858" s="20"/>
    </row>
    <row r="859" spans="1:19">
      <c r="A859" s="2"/>
      <c r="D859" s="20" t="s">
        <v>34</v>
      </c>
      <c r="E859" s="12">
        <f t="shared" ref="E859:E860" si="466">B851</f>
        <v>-0.88136974655539302</v>
      </c>
      <c r="F859" s="13">
        <f t="shared" ref="F859:F860" si="467">B854</f>
        <v>0.24349660460854367</v>
      </c>
      <c r="G859" s="17">
        <f>(SIN((RADIANS(45+$C$2))))*(COS(RADIANS($A$2)))</f>
        <v>0.91241500315728119</v>
      </c>
      <c r="H859" s="18">
        <f>(SIN((RADIANS($C$2-45))))*(COS(RADIANS($A$2)))</f>
        <v>0.40926624831947545</v>
      </c>
      <c r="J859" s="20"/>
      <c r="L859" s="20"/>
    </row>
    <row r="860" spans="1:19">
      <c r="A860" s="2"/>
      <c r="D860" s="20" t="s">
        <v>35</v>
      </c>
      <c r="E860" s="12">
        <f t="shared" si="466"/>
        <v>0.21624668043461104</v>
      </c>
      <c r="F860" s="13">
        <f t="shared" si="467"/>
        <v>-0.78068688060626246</v>
      </c>
      <c r="G860" s="17">
        <f>(SIN((RADIANS(45+$C$2))))*(SIN(RADIANS($A$2)))</f>
        <v>0</v>
      </c>
      <c r="H860" s="18">
        <f>(SIN((RADIANS($C$2-45))))*(SIN(RADIANS($A$2)))</f>
        <v>0</v>
      </c>
      <c r="J860" s="20"/>
      <c r="L860" s="20"/>
    </row>
    <row r="861" spans="1:19">
      <c r="A861" s="2"/>
      <c r="J861" s="20"/>
      <c r="L861" s="20"/>
    </row>
    <row r="862" spans="1:19">
      <c r="A862" s="2"/>
      <c r="E862" s="12" t="s">
        <v>29</v>
      </c>
      <c r="F862" s="13" t="s">
        <v>30</v>
      </c>
      <c r="G862" s="17" t="s">
        <v>31</v>
      </c>
      <c r="H862" s="18" t="s">
        <v>11</v>
      </c>
      <c r="I862">
        <v>2</v>
      </c>
      <c r="J862" s="19" t="s">
        <v>32</v>
      </c>
      <c r="L862" s="20"/>
    </row>
    <row r="863" spans="1:19">
      <c r="A863" s="2"/>
      <c r="D863" t="s">
        <v>33</v>
      </c>
      <c r="E863" s="12">
        <f t="shared" ref="E863:F863" si="468">E948</f>
        <v>0.4200294549884489</v>
      </c>
      <c r="F863" s="13">
        <f t="shared" si="468"/>
        <v>0.57553227363317672</v>
      </c>
      <c r="G863" s="17">
        <f>COS((RADIANS(45+$C$3)))</f>
        <v>-0.32158407322903065</v>
      </c>
      <c r="H863" s="18">
        <f>COS((RADIANS($C$3-45)))</f>
        <v>0.94688102940413033</v>
      </c>
      <c r="J863" s="19">
        <f>((SUMPRODUCT(G863:G865,E863:E865))*(SUMPRODUCT(G863:(G865),F863:F865)))-((SUMPRODUCT(H863:H865,E863:E865))*(SUMPRODUCT(H863:H865,F863:F865)))</f>
        <v>4.0083871900889051E-3</v>
      </c>
      <c r="L863" s="20"/>
    </row>
    <row r="864" spans="1:19">
      <c r="A864" s="2"/>
      <c r="D864" t="s">
        <v>34</v>
      </c>
      <c r="E864" s="12">
        <f t="shared" ref="E864:F864" si="469">E949</f>
        <v>-0.88136974655539302</v>
      </c>
      <c r="F864" s="13">
        <f t="shared" si="469"/>
        <v>0.24349660460854367</v>
      </c>
      <c r="G864" s="17">
        <f>(SIN((RADIANS(45+$C$3))))*(COS(RADIANS($A$3)))</f>
        <v>0.93249577893736801</v>
      </c>
      <c r="H864" s="18">
        <f>(SIN((RADIANS($C$3-45))))*(COS(RADIANS($A$3)))</f>
        <v>0.31669848856119509</v>
      </c>
      <c r="J864" s="20"/>
      <c r="L864" s="20"/>
    </row>
    <row r="865" spans="1:12">
      <c r="A865" s="2"/>
      <c r="D865" t="s">
        <v>35</v>
      </c>
      <c r="E865" s="12">
        <f t="shared" ref="E865:F865" si="470">E950</f>
        <v>0.21624668043461104</v>
      </c>
      <c r="F865" s="13">
        <f t="shared" si="470"/>
        <v>-0.78068688060626246</v>
      </c>
      <c r="G865" s="17">
        <f>(SIN((RADIANS(45+$C$3))))*(SIN(RADIANS($A$3)))</f>
        <v>0.1644241652234143</v>
      </c>
      <c r="H865" s="18">
        <f>(SIN((RADIANS($C$3-45))))*(SIN(RADIANS($A$3)))</f>
        <v>5.5842488282929856E-2</v>
      </c>
      <c r="J865" s="20"/>
      <c r="L865" s="20"/>
    </row>
    <row r="866" spans="1:12">
      <c r="A866" s="2"/>
      <c r="L866" s="20"/>
    </row>
    <row r="867" spans="1:12">
      <c r="A867" s="2"/>
      <c r="E867" s="12" t="s">
        <v>29</v>
      </c>
      <c r="F867" s="13" t="s">
        <v>30</v>
      </c>
      <c r="G867" s="17" t="s">
        <v>31</v>
      </c>
      <c r="H867" s="18" t="s">
        <v>11</v>
      </c>
      <c r="I867">
        <v>3</v>
      </c>
      <c r="J867" s="19" t="s">
        <v>32</v>
      </c>
      <c r="L867" s="20"/>
    </row>
    <row r="868" spans="1:12">
      <c r="A868" s="2"/>
      <c r="D868" t="s">
        <v>33</v>
      </c>
      <c r="E868" s="12">
        <f t="shared" ref="E868:F868" si="471">E863</f>
        <v>0.4200294549884489</v>
      </c>
      <c r="F868" s="13">
        <f t="shared" si="471"/>
        <v>0.57553227363317672</v>
      </c>
      <c r="G868" s="17">
        <f>COS((RADIANS(45+$C$4)))</f>
        <v>-0.22595003639994804</v>
      </c>
      <c r="H868" s="18">
        <f>COS((RADIANS($C$4-45)))</f>
        <v>0.97413889207384696</v>
      </c>
      <c r="J868" s="19">
        <f>((SUMPRODUCT(G868:G870,E868:E870))*(SUMPRODUCT(G868:(G870),F868:F870)))-((SUMPRODUCT(H868:H870,E868:E870))*(SUMPRODUCT(H868:H870,F868:F870)))</f>
        <v>6.9716541156174816E-3</v>
      </c>
      <c r="L868" s="20"/>
    </row>
    <row r="869" spans="1:12">
      <c r="A869" s="2"/>
      <c r="D869" t="s">
        <v>34</v>
      </c>
      <c r="E869" s="12">
        <f t="shared" ref="E869:F869" si="472">E864</f>
        <v>-0.88136974655539302</v>
      </c>
      <c r="F869" s="13">
        <f t="shared" si="472"/>
        <v>0.24349660460854367</v>
      </c>
      <c r="G869" s="17">
        <f>(SIN((RADIANS(45+$C$4))))*(COS(RADIANS($A$4)))</f>
        <v>0.91539112850235449</v>
      </c>
      <c r="H869" s="18">
        <f>(SIN((RADIANS($C$4-45))))*(COS(RADIANS($A$4)))</f>
        <v>0.2123235818713386</v>
      </c>
      <c r="J869" s="20"/>
      <c r="L869" s="20"/>
    </row>
    <row r="870" spans="1:12">
      <c r="A870" s="2"/>
      <c r="D870" t="s">
        <v>35</v>
      </c>
      <c r="E870" s="12">
        <f t="shared" ref="E870:F870" si="473">E865</f>
        <v>0.21624668043461104</v>
      </c>
      <c r="F870" s="13">
        <f t="shared" si="473"/>
        <v>-0.78068688060626246</v>
      </c>
      <c r="G870" s="17">
        <f>(SIN((RADIANS(45+$C$4))))*(SIN(RADIANS($A$4)))</f>
        <v>0.33317512348620526</v>
      </c>
      <c r="H870" s="18">
        <f>(SIN((RADIANS($C$4-45))))*(SIN(RADIANS($A$4)))</f>
        <v>7.7279463833950304E-2</v>
      </c>
      <c r="J870" s="20"/>
      <c r="L870" s="20"/>
    </row>
    <row r="871" spans="1:12">
      <c r="A871" s="2"/>
      <c r="L871" s="20"/>
    </row>
    <row r="872" spans="1:12">
      <c r="A872" s="2"/>
      <c r="E872" s="12" t="s">
        <v>29</v>
      </c>
      <c r="F872" s="13" t="s">
        <v>30</v>
      </c>
      <c r="G872" s="17" t="s">
        <v>31</v>
      </c>
      <c r="H872" s="18" t="s">
        <v>11</v>
      </c>
      <c r="I872">
        <v>4</v>
      </c>
      <c r="J872" s="19" t="s">
        <v>32</v>
      </c>
      <c r="L872" s="20"/>
    </row>
    <row r="873" spans="1:12">
      <c r="A873" s="2"/>
      <c r="D873" t="s">
        <v>33</v>
      </c>
      <c r="E873" s="12">
        <f t="shared" ref="E873:F873" si="474">E868</f>
        <v>0.4200294549884489</v>
      </c>
      <c r="F873" s="13">
        <f t="shared" si="474"/>
        <v>0.57553227363317672</v>
      </c>
      <c r="G873" s="17">
        <f>COS((RADIANS(45+$C$5)))</f>
        <v>-0.13846012312424741</v>
      </c>
      <c r="H873" s="18">
        <f>COS((RADIANS($C$5-45)))</f>
        <v>0.99036800953202153</v>
      </c>
      <c r="J873" s="19">
        <f>((SUMPRODUCT(G873:G875,E873:E875))*(SUMPRODUCT(G873:G875,F873:F875)))-((SUMPRODUCT(H873:H875,E873:E875))*(SUMPRODUCT(H873:H875,F873:F875)))</f>
        <v>4.6880589187334731E-3</v>
      </c>
      <c r="L873" s="20"/>
    </row>
    <row r="874" spans="1:12">
      <c r="A874" s="2"/>
      <c r="D874" t="s">
        <v>34</v>
      </c>
      <c r="E874" s="12">
        <f t="shared" ref="E874:F874" si="475">E869</f>
        <v>-0.88136974655539302</v>
      </c>
      <c r="F874" s="13">
        <f t="shared" si="475"/>
        <v>0.24349660460854367</v>
      </c>
      <c r="G874" s="17">
        <f>(SIN((RADIANS(45+$C$5))))*(COS(RADIANS($A$5)))</f>
        <v>0.85768385535015979</v>
      </c>
      <c r="H874" s="18">
        <f>(SIN((RADIANS($C$5-45))))*(COS(RADIANS($A$5)))</f>
        <v>0.11990998403671958</v>
      </c>
      <c r="J874" s="20"/>
      <c r="L874" s="20"/>
    </row>
    <row r="875" spans="1:12">
      <c r="A875" s="2"/>
      <c r="D875" t="s">
        <v>35</v>
      </c>
      <c r="E875" s="12">
        <f t="shared" ref="E875:F875" si="476">E870</f>
        <v>0.21624668043461104</v>
      </c>
      <c r="F875" s="13">
        <f t="shared" si="476"/>
        <v>-0.78068688060626246</v>
      </c>
      <c r="G875" s="17">
        <f>(SIN((RADIANS(45+$C$5))))*(SIN(RADIANS($A$5)))</f>
        <v>0.49518400476601071</v>
      </c>
      <c r="H875" s="18">
        <f>(SIN((RADIANS($C$5-45))))*(SIN(RADIANS($A$5)))</f>
        <v>6.923006156212376E-2</v>
      </c>
      <c r="J875" s="20"/>
      <c r="L875" s="20"/>
    </row>
    <row r="876" spans="1:12">
      <c r="A876" s="2"/>
      <c r="J876" s="20"/>
      <c r="L876" s="20"/>
    </row>
    <row r="877" spans="1:12">
      <c r="A877" s="2"/>
      <c r="E877" s="12" t="s">
        <v>29</v>
      </c>
      <c r="F877" s="13" t="s">
        <v>30</v>
      </c>
      <c r="G877" s="17" t="s">
        <v>31</v>
      </c>
      <c r="H877" s="18" t="s">
        <v>11</v>
      </c>
      <c r="I877">
        <v>5</v>
      </c>
      <c r="J877" s="19" t="s">
        <v>32</v>
      </c>
      <c r="L877" s="20"/>
    </row>
    <row r="878" spans="1:12">
      <c r="A878" s="2"/>
      <c r="D878" t="s">
        <v>33</v>
      </c>
      <c r="E878" s="12">
        <f t="shared" ref="E878:F878" si="477">E873</f>
        <v>0.4200294549884489</v>
      </c>
      <c r="F878" s="13">
        <f t="shared" si="477"/>
        <v>0.57553227363317672</v>
      </c>
      <c r="G878" s="17">
        <f>COS((RADIANS(45+$C$6)))</f>
        <v>-7.600118185574084E-2</v>
      </c>
      <c r="H878" s="18">
        <f>COS((RADIANS($C$6-45)))</f>
        <v>0.99710772755832688</v>
      </c>
      <c r="J878" s="19">
        <f>((SUMPRODUCT(G878:G880,E878:E880))*(SUMPRODUCT(G878:(G880),F878:F880)))-((SUMPRODUCT(H878:H880,E878:E880))*(SUMPRODUCT(H878:H880,F878:F880)))</f>
        <v>-5.0133014968003486E-3</v>
      </c>
      <c r="L878" s="20"/>
    </row>
    <row r="879" spans="1:12">
      <c r="A879" s="2"/>
      <c r="D879" t="s">
        <v>34</v>
      </c>
      <c r="E879" s="12">
        <f t="shared" ref="E879:F879" si="478">E874</f>
        <v>-0.88136974655539302</v>
      </c>
      <c r="F879" s="13">
        <f t="shared" si="478"/>
        <v>0.24349660460854367</v>
      </c>
      <c r="G879" s="17">
        <f>(SIN((RADIANS(45+$C$6))))*(COS(RADIANS($A$6)))</f>
        <v>0.76382883388704814</v>
      </c>
      <c r="H879" s="18">
        <f>(SIN((RADIANS($C$6-45))))*(COS(RADIANS($A$6)))</f>
        <v>5.8220283031065245E-2</v>
      </c>
      <c r="J879" s="20"/>
      <c r="L879" s="20"/>
    </row>
    <row r="880" spans="1:12">
      <c r="A880" s="2"/>
      <c r="D880" t="s">
        <v>35</v>
      </c>
      <c r="E880" s="12">
        <f t="shared" ref="E880:F880" si="479">E875</f>
        <v>0.21624668043461104</v>
      </c>
      <c r="F880" s="13">
        <f t="shared" si="479"/>
        <v>-0.78068688060626246</v>
      </c>
      <c r="G880" s="17">
        <f>(SIN((RADIANS(45+$C$6))))*(SIN(RADIANS($A$6)))</f>
        <v>0.64092849279719399</v>
      </c>
      <c r="H880" s="18">
        <f>(SIN((RADIANS($C$6-45))))*(SIN(RADIANS($A$6)))</f>
        <v>4.8852618018403696E-2</v>
      </c>
      <c r="J880" s="20"/>
      <c r="L880" s="20"/>
    </row>
    <row r="881" spans="1:12">
      <c r="A881" s="2"/>
      <c r="L881" s="20"/>
    </row>
    <row r="882" spans="1:12">
      <c r="A882" s="2"/>
      <c r="E882" s="12" t="s">
        <v>29</v>
      </c>
      <c r="F882" s="13" t="s">
        <v>30</v>
      </c>
      <c r="G882" s="17" t="s">
        <v>31</v>
      </c>
      <c r="H882" s="18" t="s">
        <v>11</v>
      </c>
      <c r="I882">
        <v>6</v>
      </c>
      <c r="J882" s="19" t="s">
        <v>32</v>
      </c>
      <c r="L882" s="20"/>
    </row>
    <row r="883" spans="1:12">
      <c r="A883" s="2"/>
      <c r="D883" t="s">
        <v>33</v>
      </c>
      <c r="E883" s="12">
        <f t="shared" ref="E883:F883" si="480">E878</f>
        <v>0.4200294549884489</v>
      </c>
      <c r="F883" s="13">
        <f t="shared" si="480"/>
        <v>0.57553227363317672</v>
      </c>
      <c r="G883" s="17">
        <f>COS((RADIANS(45+$C$7)))</f>
        <v>-6.2071975655520473E-2</v>
      </c>
      <c r="H883" s="18">
        <f>COS((RADIANS($C$7-45)))</f>
        <v>0.99807167570181077</v>
      </c>
      <c r="J883" s="19">
        <f>((SUMPRODUCT(G883:G885,E883:E885))*(SUMPRODUCT(G883:G885,F883:F885)))-((SUMPRODUCT(H883:H885,E883:E885))*(SUMPRODUCT(H883:H885,F883:F885)))</f>
        <v>-1.267821036376876E-2</v>
      </c>
      <c r="L883" s="20"/>
    </row>
    <row r="884" spans="1:12">
      <c r="A884" s="2"/>
      <c r="D884" t="s">
        <v>34</v>
      </c>
      <c r="E884" s="12">
        <f t="shared" ref="E884:F884" si="481">E879</f>
        <v>-0.88136974655539302</v>
      </c>
      <c r="F884" s="13">
        <f t="shared" si="481"/>
        <v>0.24349660460854367</v>
      </c>
      <c r="G884" s="17">
        <f>(SIN((RADIANS(45+$C$7))))*(COS(RADIANS($A$7)))</f>
        <v>0.64154810672020579</v>
      </c>
      <c r="H884" s="18">
        <f>(SIN((RADIANS($C$7-45))))*(COS(RADIANS($A$7)))</f>
        <v>3.9899096860133154E-2</v>
      </c>
      <c r="J884" s="20"/>
      <c r="L884" s="20"/>
    </row>
    <row r="885" spans="1:12">
      <c r="A885" s="2"/>
      <c r="D885" t="s">
        <v>35</v>
      </c>
      <c r="E885" s="12">
        <f t="shared" ref="E885:F885" si="482">E880</f>
        <v>0.21624668043461104</v>
      </c>
      <c r="F885" s="13">
        <f t="shared" si="482"/>
        <v>-0.78068688060626246</v>
      </c>
      <c r="G885" s="17">
        <f>(SIN((RADIANS(45+$C$7))))*(SIN(RADIANS($A$7)))</f>
        <v>0.76456726100581884</v>
      </c>
      <c r="H885" s="18">
        <f>(SIN((RADIANS($C$7-45))))*(SIN(RADIANS($A$7)))</f>
        <v>4.754989202432805E-2</v>
      </c>
      <c r="J885" s="20"/>
      <c r="L885" s="20"/>
    </row>
    <row r="886" spans="1:12">
      <c r="A886" s="2"/>
      <c r="J886" s="20"/>
      <c r="L886" s="20"/>
    </row>
    <row r="887" spans="1:12">
      <c r="A887" s="2"/>
      <c r="E887" s="12" t="s">
        <v>29</v>
      </c>
      <c r="F887" s="13" t="s">
        <v>30</v>
      </c>
      <c r="G887" s="17" t="s">
        <v>31</v>
      </c>
      <c r="H887" s="18" t="s">
        <v>11</v>
      </c>
      <c r="I887">
        <v>7</v>
      </c>
      <c r="J887" s="19" t="s">
        <v>32</v>
      </c>
      <c r="L887" s="20"/>
    </row>
    <row r="888" spans="1:12">
      <c r="A888" s="2"/>
      <c r="D888" t="s">
        <v>33</v>
      </c>
      <c r="E888" s="12">
        <f t="shared" ref="E888:F888" si="483">E883</f>
        <v>0.4200294549884489</v>
      </c>
      <c r="F888" s="13">
        <f t="shared" si="483"/>
        <v>0.57553227363317672</v>
      </c>
      <c r="G888" s="17">
        <f>COS((RADIANS(45+$C$8)))</f>
        <v>-0.12635046299859032</v>
      </c>
      <c r="H888" s="18">
        <f>COS((RADIANS($C$8-45)))</f>
        <v>0.99198566547104994</v>
      </c>
      <c r="J888" s="19">
        <f>((SUMPRODUCT(G888:G890,E888:E890))*(SUMPRODUCT(G888:(G890),F888:F890)))-((SUMPRODUCT(H888:H890,E888:E890))*(SUMPRODUCT(H888:H890,F888:F890)))</f>
        <v>-3.1027912093817278E-3</v>
      </c>
      <c r="L888" s="20"/>
    </row>
    <row r="889" spans="1:12">
      <c r="A889" s="2"/>
      <c r="D889" t="s">
        <v>34</v>
      </c>
      <c r="E889" s="12">
        <f t="shared" ref="E889:F889" si="484">E884</f>
        <v>-0.88136974655539302</v>
      </c>
      <c r="F889" s="13">
        <f t="shared" si="484"/>
        <v>0.24349660460854367</v>
      </c>
      <c r="G889" s="17">
        <f>(SIN((RADIANS(45+$C$8))))*(COS(RADIANS($A$8)))</f>
        <v>0.49599283273552508</v>
      </c>
      <c r="H889" s="18">
        <f>(SIN((RADIANS($C$8-45))))*(COS(RADIANS($A$8)))</f>
        <v>6.3175231499295187E-2</v>
      </c>
      <c r="J889" s="20"/>
      <c r="L889" s="20"/>
    </row>
    <row r="890" spans="1:12">
      <c r="A890" s="2"/>
      <c r="D890" t="s">
        <v>35</v>
      </c>
      <c r="E890" s="12">
        <f t="shared" ref="E890:F890" si="485">E885</f>
        <v>0.21624668043461104</v>
      </c>
      <c r="F890" s="13">
        <f t="shared" si="485"/>
        <v>-0.78068688060626246</v>
      </c>
      <c r="G890" s="17">
        <f>(SIN((RADIANS(45+$C$8))))*(SIN(RADIANS($A$8)))</f>
        <v>0.85908478648794107</v>
      </c>
      <c r="H890" s="18">
        <f>(SIN((RADIANS($C$8-45))))*(SIN(RADIANS($A$8)))</f>
        <v>0.10942271073670497</v>
      </c>
      <c r="J890" s="20"/>
      <c r="L890" s="20"/>
    </row>
    <row r="891" spans="1:12">
      <c r="A891" s="2"/>
      <c r="L891" s="20"/>
    </row>
    <row r="892" spans="1:12">
      <c r="A892" s="2"/>
      <c r="E892" s="12" t="s">
        <v>29</v>
      </c>
      <c r="F892" s="13" t="s">
        <v>30</v>
      </c>
      <c r="G892" s="17" t="s">
        <v>31</v>
      </c>
      <c r="H892" s="18" t="s">
        <v>11</v>
      </c>
      <c r="I892">
        <v>8</v>
      </c>
      <c r="J892" s="19" t="s">
        <v>32</v>
      </c>
      <c r="L892" s="20"/>
    </row>
    <row r="893" spans="1:12">
      <c r="A893" s="2"/>
      <c r="D893" t="s">
        <v>33</v>
      </c>
      <c r="E893" s="12">
        <f t="shared" ref="E893:F893" si="486">E888</f>
        <v>0.4200294549884489</v>
      </c>
      <c r="F893" s="13">
        <f t="shared" si="486"/>
        <v>0.57553227363317672</v>
      </c>
      <c r="G893" s="17">
        <f>COS((RADIANS(45+$C$9)))</f>
        <v>-0.24968292296171704</v>
      </c>
      <c r="H893" s="18">
        <f>COS((RADIANS($C$9-45)))</f>
        <v>0.96832765011709399</v>
      </c>
      <c r="J893" s="19">
        <f>((SUMPRODUCT(G893:G895,E893:E895))*(SUMPRODUCT(G893:G895,F893:F895)))-((SUMPRODUCT(H893:H895,E893:E895))*(SUMPRODUCT(H893:H895,F893:F895)))</f>
        <v>3.7476934677714013E-3</v>
      </c>
      <c r="L893" s="20"/>
    </row>
    <row r="894" spans="1:12">
      <c r="A894" s="2"/>
      <c r="D894" t="s">
        <v>34</v>
      </c>
      <c r="E894" s="12">
        <f t="shared" ref="E894:F894" si="487">E889</f>
        <v>-0.88136974655539302</v>
      </c>
      <c r="F894" s="13">
        <f t="shared" si="487"/>
        <v>0.24349660460854367</v>
      </c>
      <c r="G894" s="17">
        <f>(SIN((RADIANS(45+$C$9))))*(COS(RADIANS($A$9)))</f>
        <v>0.33118756167925656</v>
      </c>
      <c r="H894" s="18">
        <f>(SIN((RADIANS($C$9-45))))*(COS(RADIANS($A$9)))</f>
        <v>8.539658909733841E-2</v>
      </c>
      <c r="J894" s="20"/>
      <c r="L894" s="20"/>
    </row>
    <row r="895" spans="1:12">
      <c r="A895" s="2"/>
      <c r="D895" t="s">
        <v>35</v>
      </c>
      <c r="E895" s="12">
        <f t="shared" ref="E895:F895" si="488">E890</f>
        <v>0.21624668043461104</v>
      </c>
      <c r="F895" s="13">
        <f t="shared" si="488"/>
        <v>-0.78068688060626246</v>
      </c>
      <c r="G895" s="17">
        <f>(SIN((RADIANS(45+$C$9))))*(SIN(RADIANS($A$9)))</f>
        <v>0.90993034731799216</v>
      </c>
      <c r="H895" s="18">
        <f>(SIN((RADIANS($C$9-45))))*(SIN(RADIANS($A$9)))</f>
        <v>0.23462520024338199</v>
      </c>
      <c r="J895" s="20"/>
      <c r="L895" s="20"/>
    </row>
    <row r="896" spans="1:12">
      <c r="A896" s="2"/>
      <c r="J896" s="20"/>
      <c r="L896" s="20"/>
    </row>
    <row r="897" spans="4:12">
      <c r="E897" s="12" t="s">
        <v>29</v>
      </c>
      <c r="F897" s="13" t="s">
        <v>30</v>
      </c>
      <c r="G897" s="17" t="s">
        <v>31</v>
      </c>
      <c r="H897" s="18" t="s">
        <v>11</v>
      </c>
      <c r="I897">
        <v>9</v>
      </c>
      <c r="J897" s="19" t="s">
        <v>32</v>
      </c>
      <c r="L897" s="20"/>
    </row>
    <row r="898" spans="4:12">
      <c r="D898" t="s">
        <v>33</v>
      </c>
      <c r="E898" s="12">
        <f t="shared" ref="E898:F898" si="489">E893</f>
        <v>0.4200294549884489</v>
      </c>
      <c r="F898" s="13">
        <f t="shared" si="489"/>
        <v>0.57553227363317672</v>
      </c>
      <c r="G898" s="17">
        <f>COS((RADIANS(45+$C$10)))</f>
        <v>-0.40607883220739371</v>
      </c>
      <c r="H898" s="18">
        <f>COS((RADIANS($C$10-45)))</f>
        <v>0.91383805022174436</v>
      </c>
      <c r="J898" s="19">
        <f>((SUMPRODUCT(G898:G900,E898:E900))*(SUMPRODUCT(G898:(G900),F898:F900)))-((SUMPRODUCT(H898:H900,E898:E900))*(SUMPRODUCT(H898:H900,F898:F900)))</f>
        <v>9.7112738488412675E-3</v>
      </c>
      <c r="L898" s="20"/>
    </row>
    <row r="899" spans="4:12">
      <c r="D899" t="s">
        <v>34</v>
      </c>
      <c r="E899" s="12">
        <f t="shared" ref="E899:F899" si="490">E894</f>
        <v>-0.88136974655539302</v>
      </c>
      <c r="F899" s="13">
        <f t="shared" si="490"/>
        <v>0.24349660460854367</v>
      </c>
      <c r="G899" s="17">
        <f>(SIN((RADIANS(45+$C$10))))*(COS(RADIANS($A$10)))</f>
        <v>0.15868631210370673</v>
      </c>
      <c r="H899" s="18">
        <f>(SIN((RADIANS($C$10-45))))*(COS(RADIANS($A$10)))</f>
        <v>7.0514849201929117E-2</v>
      </c>
      <c r="J899" s="20"/>
      <c r="L899" s="20"/>
    </row>
    <row r="900" spans="4:12">
      <c r="D900" t="s">
        <v>35</v>
      </c>
      <c r="E900" s="12">
        <f t="shared" ref="E900:F900" si="491">E895</f>
        <v>0.21624668043461104</v>
      </c>
      <c r="F900" s="13">
        <f t="shared" si="491"/>
        <v>-0.78068688060626246</v>
      </c>
      <c r="G900" s="17">
        <f>(SIN((RADIANS(45+$C$10))))*(SIN(RADIANS($A$10)))</f>
        <v>0.89995479685593338</v>
      </c>
      <c r="H900" s="18">
        <f>(SIN((RADIANS($C$10-45))))*(SIN(RADIANS($A$10)))</f>
        <v>0.39990958229198481</v>
      </c>
      <c r="J900" s="20"/>
      <c r="L900" s="20"/>
    </row>
    <row r="901" spans="4:12">
      <c r="L901" s="20"/>
    </row>
    <row r="902" spans="4:12">
      <c r="E902" s="12" t="s">
        <v>29</v>
      </c>
      <c r="F902" s="13" t="s">
        <v>30</v>
      </c>
      <c r="G902" s="17" t="s">
        <v>31</v>
      </c>
      <c r="H902" s="18" t="s">
        <v>11</v>
      </c>
      <c r="I902">
        <v>10</v>
      </c>
      <c r="J902" s="19" t="s">
        <v>32</v>
      </c>
      <c r="L902" s="20"/>
    </row>
    <row r="903" spans="4:12">
      <c r="D903" t="s">
        <v>33</v>
      </c>
      <c r="E903" s="12">
        <f t="shared" ref="E903:F903" si="492">E898</f>
        <v>0.4200294549884489</v>
      </c>
      <c r="F903" s="13">
        <f t="shared" si="492"/>
        <v>0.57553227363317672</v>
      </c>
      <c r="G903" s="17">
        <f>COS((RADIANS(45+$C$11)))</f>
        <v>-0.53521878369665565</v>
      </c>
      <c r="H903" s="18">
        <f>COS((RADIANS($C$11-45)))</f>
        <v>0.84471347424927035</v>
      </c>
      <c r="J903" s="19">
        <f>((SUMPRODUCT(G903:G905,E903:E905))*(SUMPRODUCT(G903:G905,F903:F905)))-((SUMPRODUCT(H903:H905,E903:E905))*(SUMPRODUCT(H903:H905,F903:F905)))</f>
        <v>8.6229621006244164E-3</v>
      </c>
      <c r="L903" s="20"/>
    </row>
    <row r="904" spans="4:12">
      <c r="D904" t="s">
        <v>34</v>
      </c>
      <c r="E904" s="12">
        <f t="shared" ref="E904:F904" si="493">E899</f>
        <v>-0.88136974655539302</v>
      </c>
      <c r="F904" s="13">
        <f t="shared" si="493"/>
        <v>0.24349660460854367</v>
      </c>
      <c r="G904" s="17">
        <f>(SIN((RADIANS(45+$C$11))))*(COS(RADIANS($A$11)))</f>
        <v>5.1744970390849291E-17</v>
      </c>
      <c r="H904" s="18">
        <f>(SIN((RADIANS($C$11-45))))*(COS(RADIANS($A$11)))</f>
        <v>3.278612329420142E-17</v>
      </c>
      <c r="J904" s="20"/>
      <c r="L904" s="20"/>
    </row>
    <row r="905" spans="4:12">
      <c r="D905" t="s">
        <v>35</v>
      </c>
      <c r="E905" s="12">
        <f t="shared" ref="E905:F905" si="494">E900</f>
        <v>0.21624668043461104</v>
      </c>
      <c r="F905" s="13">
        <f t="shared" si="494"/>
        <v>-0.78068688060626246</v>
      </c>
      <c r="G905" s="17">
        <f>(SIN((RADIANS(45+$C$11))))*(SIN(RADIANS($A$11)))</f>
        <v>0.84471347424927024</v>
      </c>
      <c r="H905" s="18">
        <f>(SIN((RADIANS($C$11-45))))*(SIN(RADIANS($A$11)))</f>
        <v>0.53521878369665554</v>
      </c>
      <c r="J905" s="20"/>
      <c r="L905" s="20"/>
    </row>
    <row r="906" spans="4:12">
      <c r="J906" s="20"/>
      <c r="L906" s="20"/>
    </row>
    <row r="907" spans="4:12">
      <c r="E907" s="12" t="s">
        <v>29</v>
      </c>
      <c r="F907" s="13" t="s">
        <v>30</v>
      </c>
      <c r="G907" s="17" t="s">
        <v>31</v>
      </c>
      <c r="H907" s="18" t="s">
        <v>11</v>
      </c>
      <c r="I907">
        <v>11</v>
      </c>
      <c r="J907" s="19" t="s">
        <v>32</v>
      </c>
      <c r="L907" s="20"/>
    </row>
    <row r="908" spans="4:12">
      <c r="D908" t="s">
        <v>33</v>
      </c>
      <c r="E908" s="12">
        <f t="shared" ref="E908:F908" si="495">E903</f>
        <v>0.4200294549884489</v>
      </c>
      <c r="F908" s="13">
        <f t="shared" si="495"/>
        <v>0.57553227363317672</v>
      </c>
      <c r="G908" s="17">
        <f>COS((RADIANS(45+$C$12)))</f>
        <v>-0.6137169411897504</v>
      </c>
      <c r="H908" s="18">
        <f>COS((RADIANS($C$12-45)))</f>
        <v>0.78952613389089055</v>
      </c>
      <c r="J908" s="19">
        <f>((SUMPRODUCT(G908:G910,E908:E910))*(SUMPRODUCT(G908:(G910),F908:F910)))-((SUMPRODUCT(H908:H910,E908:E910))*(SUMPRODUCT(H908:H910,F908:F910)))</f>
        <v>-6.8577581097930621E-3</v>
      </c>
      <c r="L908" s="20"/>
    </row>
    <row r="909" spans="4:12">
      <c r="D909" t="s">
        <v>34</v>
      </c>
      <c r="E909" s="12">
        <f t="shared" ref="E909:F909" si="496">E904</f>
        <v>-0.88136974655539302</v>
      </c>
      <c r="F909" s="13">
        <f t="shared" si="496"/>
        <v>0.24349660460854367</v>
      </c>
      <c r="G909" s="17">
        <f>(SIN((RADIANS(45+$C$12))))*(COS(RADIANS($A$12)))</f>
        <v>-0.13709977437056997</v>
      </c>
      <c r="H909" s="18">
        <f>(SIN((RADIANS($C$12-45))))*(COS(RADIANS($A$12)))</f>
        <v>-0.10657082844092282</v>
      </c>
      <c r="J909" s="20"/>
      <c r="L909" s="20"/>
    </row>
    <row r="910" spans="4:12">
      <c r="D910" t="s">
        <v>35</v>
      </c>
      <c r="E910" s="12">
        <f t="shared" ref="E910:F910" si="497">E905</f>
        <v>0.21624668043461104</v>
      </c>
      <c r="F910" s="13">
        <f t="shared" si="497"/>
        <v>-0.78068688060626246</v>
      </c>
      <c r="G910" s="17">
        <f>(SIN((RADIANS(45+$C$12))))*(SIN(RADIANS($A$12)))</f>
        <v>0.77753145786150357</v>
      </c>
      <c r="H910" s="18">
        <f>(SIN((RADIANS($C$12-45))))*(SIN(RADIANS($A$12)))</f>
        <v>0.60439320183860357</v>
      </c>
      <c r="J910" s="20"/>
      <c r="L910" s="20"/>
    </row>
    <row r="911" spans="4:12">
      <c r="L911" s="20"/>
    </row>
    <row r="912" spans="4:12">
      <c r="E912" s="12" t="s">
        <v>29</v>
      </c>
      <c r="F912" s="13" t="s">
        <v>30</v>
      </c>
      <c r="G912" s="17" t="s">
        <v>31</v>
      </c>
      <c r="H912" s="18" t="s">
        <v>11</v>
      </c>
      <c r="I912">
        <v>12</v>
      </c>
      <c r="J912" s="19" t="s">
        <v>32</v>
      </c>
      <c r="L912" s="20"/>
    </row>
    <row r="913" spans="1:12">
      <c r="D913" t="s">
        <v>33</v>
      </c>
      <c r="E913" s="12">
        <f t="shared" ref="E913:F913" si="498">E908</f>
        <v>0.4200294549884489</v>
      </c>
      <c r="F913" s="13">
        <f t="shared" si="498"/>
        <v>0.57553227363317672</v>
      </c>
      <c r="G913" s="17">
        <f>COS((RADIANS(45+$C$13)))</f>
        <v>-0.67505923099629039</v>
      </c>
      <c r="H913" s="18">
        <f>COS((RADIANS($C$13-45)))</f>
        <v>0.73776353572584286</v>
      </c>
      <c r="J913" s="19">
        <f>((SUMPRODUCT(G913:G915,E913:E915))*(SUMPRODUCT(G913:(G915),F913:F915)))-((SUMPRODUCT(H913:H915,E913:E915))*(SUMPRODUCT(H913:H915,F913:F915)))</f>
        <v>-5.4704759744801934E-3</v>
      </c>
      <c r="L913" s="20"/>
    </row>
    <row r="914" spans="1:12">
      <c r="D914" t="s">
        <v>34</v>
      </c>
      <c r="E914" s="12">
        <f t="shared" ref="E914:F914" si="499">E909</f>
        <v>-0.88136974655539302</v>
      </c>
      <c r="F914" s="13">
        <f t="shared" si="499"/>
        <v>0.24349660460854367</v>
      </c>
      <c r="G914" s="17">
        <f>(SIN((RADIANS(45+$C$13))))*(COS(RADIANS($A$13)))</f>
        <v>-0.25232999022940494</v>
      </c>
      <c r="H914" s="18">
        <f>(SIN((RADIANS($C$13-45))))*(COS(RADIANS($A$13)))</f>
        <v>-0.23088385493866695</v>
      </c>
      <c r="J914" s="20"/>
      <c r="L914" s="20"/>
    </row>
    <row r="915" spans="1:12">
      <c r="D915" t="s">
        <v>35</v>
      </c>
      <c r="E915" s="12">
        <f t="shared" ref="E915:F915" si="500">E910</f>
        <v>0.21624668043461104</v>
      </c>
      <c r="F915" s="13">
        <f t="shared" si="500"/>
        <v>-0.78068688060626246</v>
      </c>
      <c r="G915" s="17">
        <f>(SIN((RADIANS(45+$C$13))))*(SIN(RADIANS($A$13)))</f>
        <v>0.69327095040649556</v>
      </c>
      <c r="H915" s="18">
        <f>(SIN((RADIANS($C$13-45))))*(SIN(RADIANS($A$13)))</f>
        <v>0.63434817796062404</v>
      </c>
      <c r="J915" s="20"/>
      <c r="L915" s="20"/>
    </row>
    <row r="916" spans="1:12">
      <c r="L916" s="20"/>
    </row>
    <row r="917" spans="1:12">
      <c r="E917" s="12" t="s">
        <v>29</v>
      </c>
      <c r="F917" s="13" t="s">
        <v>30</v>
      </c>
      <c r="G917" s="17" t="s">
        <v>31</v>
      </c>
      <c r="H917" s="18" t="s">
        <v>11</v>
      </c>
      <c r="I917">
        <v>13</v>
      </c>
      <c r="J917" s="19" t="s">
        <v>32</v>
      </c>
      <c r="L917" s="20"/>
    </row>
    <row r="918" spans="1:12">
      <c r="D918" t="s">
        <v>33</v>
      </c>
      <c r="E918" s="12">
        <f t="shared" ref="E918:F918" si="501">E913</f>
        <v>0.4200294549884489</v>
      </c>
      <c r="F918" s="13">
        <f t="shared" si="501"/>
        <v>0.57553227363317672</v>
      </c>
      <c r="G918" s="17">
        <f>COS((RADIANS(45+$C$14)))</f>
        <v>-0.71396877306751372</v>
      </c>
      <c r="H918" s="18">
        <f>COS((RADIANS($C$14-45)))</f>
        <v>0.70017754254508147</v>
      </c>
      <c r="J918" s="19">
        <f>((SUMPRODUCT(G918:G920,E918:E920))*(SUMPRODUCT(G918:G920,F918:F920)))-((SUMPRODUCT(H918:H920,E918:E920))*(SUMPRODUCT(H918:H920,F918:F920)))</f>
        <v>-1.1802896246562708E-2</v>
      </c>
      <c r="L918" s="20"/>
    </row>
    <row r="919" spans="1:12">
      <c r="D919" t="s">
        <v>34</v>
      </c>
      <c r="E919" s="12">
        <f t="shared" ref="E919:F919" si="502">E914</f>
        <v>-0.88136974655539302</v>
      </c>
      <c r="F919" s="13">
        <f t="shared" si="502"/>
        <v>0.24349660460854367</v>
      </c>
      <c r="G919" s="17">
        <f>(SIN((RADIANS(45+$C$14))))*(COS(RADIANS($A$14)))</f>
        <v>-0.35008877127254046</v>
      </c>
      <c r="H919" s="18">
        <f>(SIN((RADIANS($C$14-45))))*(COS(RADIANS($A$14)))</f>
        <v>-0.35698438653375664</v>
      </c>
      <c r="J919" s="20"/>
      <c r="L919" s="20"/>
    </row>
    <row r="920" spans="1:12">
      <c r="D920" t="s">
        <v>35</v>
      </c>
      <c r="E920" s="12">
        <f t="shared" ref="E920:F920" si="503">E915</f>
        <v>0.21624668043461104</v>
      </c>
      <c r="F920" s="13">
        <f t="shared" si="503"/>
        <v>-0.78068688060626246</v>
      </c>
      <c r="G920" s="17">
        <f>(SIN((RADIANS(45+$C$14))))*(SIN(RADIANS($A$14)))</f>
        <v>0.60637153900340002</v>
      </c>
      <c r="H920" s="18">
        <f>(SIN((RADIANS($C$14-45))))*(SIN(RADIANS($A$14)))</f>
        <v>0.61831509498527371</v>
      </c>
      <c r="J920" s="20"/>
      <c r="L920" s="20"/>
    </row>
    <row r="921" spans="1:12">
      <c r="J921" s="20"/>
      <c r="L921" s="20"/>
    </row>
    <row r="922" spans="1:12">
      <c r="E922" s="12" t="s">
        <v>29</v>
      </c>
      <c r="F922" s="13" t="s">
        <v>30</v>
      </c>
      <c r="G922" s="17" t="s">
        <v>31</v>
      </c>
      <c r="H922" s="18" t="s">
        <v>11</v>
      </c>
      <c r="I922">
        <v>14</v>
      </c>
      <c r="J922" s="19" t="s">
        <v>32</v>
      </c>
      <c r="L922" s="20"/>
    </row>
    <row r="923" spans="1:12">
      <c r="D923" t="s">
        <v>33</v>
      </c>
      <c r="E923" s="12">
        <f t="shared" ref="E923:F923" si="504">E918</f>
        <v>0.4200294549884489</v>
      </c>
      <c r="F923" s="13">
        <f t="shared" si="504"/>
        <v>0.57553227363317672</v>
      </c>
      <c r="G923" s="17">
        <f>COS((RADIANS(45+$C$15)))</f>
        <v>-0.74731990417935112</v>
      </c>
      <c r="H923" s="18">
        <f>COS((RADIANS($C$15-45)))</f>
        <v>0.66446441651706645</v>
      </c>
      <c r="J923" s="19">
        <f>((SUMPRODUCT(G923:G925,E923:E925))*(SUMPRODUCT(G923:G925,F923:F925)))-((SUMPRODUCT(H923:H925,E923:E925))*(SUMPRODUCT(H923:H925,F923:F925)))</f>
        <v>-1.0841430858462259E-2</v>
      </c>
      <c r="L923" s="20"/>
    </row>
    <row r="924" spans="1:12">
      <c r="D924" t="s">
        <v>34</v>
      </c>
      <c r="E924" s="12">
        <f t="shared" ref="E924:F924" si="505">E919</f>
        <v>-0.88136974655539302</v>
      </c>
      <c r="F924" s="13">
        <f t="shared" si="505"/>
        <v>0.24349660460854367</v>
      </c>
      <c r="G924" s="17">
        <f>(SIN((RADIANS(45+$C$15))))*(COS(RADIANS($A$15)))</f>
        <v>-0.42710949401476617</v>
      </c>
      <c r="H924" s="18">
        <f>(SIN((RADIANS($C$15-45))))*(COS(RADIANS($A$15)))</f>
        <v>-0.48036797487861865</v>
      </c>
      <c r="J924" s="20"/>
      <c r="L924" s="20"/>
    </row>
    <row r="925" spans="1:12">
      <c r="D925" t="s">
        <v>35</v>
      </c>
      <c r="E925" s="12">
        <f t="shared" ref="E925:F925" si="506">E920</f>
        <v>0.21624668043461104</v>
      </c>
      <c r="F925" s="13">
        <f t="shared" si="506"/>
        <v>-0.78068688060626246</v>
      </c>
      <c r="G925" s="17">
        <f>(SIN((RADIANS(45+$C$15))))*(SIN(RADIANS($A$15)))</f>
        <v>0.50900927392319273</v>
      </c>
      <c r="H925" s="18">
        <f>(SIN((RADIANS($C$15-45))))*(SIN(RADIANS($A$15)))</f>
        <v>0.57248025982879891</v>
      </c>
      <c r="J925" s="20"/>
      <c r="L925" s="20"/>
    </row>
    <row r="926" spans="1:12">
      <c r="A926" s="3" t="s">
        <v>28</v>
      </c>
      <c r="J926" s="20"/>
      <c r="L926" s="20"/>
    </row>
    <row r="927" spans="1:12">
      <c r="A927" s="3">
        <f>DEGREES(ACOS(((C945*C948+C946*C949+C947*C950)/(((SQRT((C945^2)+(C946^2)+(C947^2)))*(SQRT((C948^2)+(C949^2)+(C950^2))))))))</f>
        <v>98.145707793007588</v>
      </c>
      <c r="E927" s="12" t="s">
        <v>29</v>
      </c>
      <c r="F927" s="13" t="s">
        <v>30</v>
      </c>
      <c r="G927" s="17" t="s">
        <v>31</v>
      </c>
      <c r="H927" s="18" t="s">
        <v>11</v>
      </c>
      <c r="I927">
        <v>15</v>
      </c>
      <c r="J927" s="19" t="s">
        <v>32</v>
      </c>
      <c r="L927" s="20"/>
    </row>
    <row r="928" spans="1:12">
      <c r="D928" t="s">
        <v>33</v>
      </c>
      <c r="E928" s="12">
        <f t="shared" ref="E928:F928" si="507">E923</f>
        <v>0.4200294549884489</v>
      </c>
      <c r="F928" s="13">
        <f t="shared" si="507"/>
        <v>0.57553227363317672</v>
      </c>
      <c r="G928" s="17">
        <f>COS((RADIANS(45+$C$16)))</f>
        <v>-0.78215977570361728</v>
      </c>
      <c r="H928" s="18">
        <f>COS((RADIANS($C$16-45)))</f>
        <v>0.62307791268128498</v>
      </c>
      <c r="J928" s="19">
        <f>((SUMPRODUCT(G928:G930,E928:E930))*(SUMPRODUCT(G928:(G930),F928:F930)))-((SUMPRODUCT(H928:H930,E928:E930))*(SUMPRODUCT(H928:H930,F928:F930)))</f>
        <v>4.409421598473906E-3</v>
      </c>
    </row>
    <row r="929" spans="1:19">
      <c r="D929" t="s">
        <v>34</v>
      </c>
      <c r="E929" s="12">
        <f t="shared" ref="E929:F929" si="508">E924</f>
        <v>-0.88136974655539302</v>
      </c>
      <c r="F929" s="13">
        <f t="shared" si="508"/>
        <v>0.24349660460854367</v>
      </c>
      <c r="G929" s="17">
        <f>(SIN((RADIANS(45+$C$16))))*(COS(RADIANS($A$16)))</f>
        <v>-0.47730537263967016</v>
      </c>
      <c r="H929" s="18">
        <f>(SIN((RADIANS($C$16-45))))*(COS(RADIANS($A$16)))</f>
        <v>-0.5991691498089422</v>
      </c>
      <c r="J929" s="20"/>
      <c r="L929" s="20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20"/>
    </row>
    <row r="930" spans="1:19">
      <c r="D930" t="s">
        <v>35</v>
      </c>
      <c r="E930" s="12">
        <f t="shared" ref="E930:F930" si="509">E925</f>
        <v>0.21624668043461104</v>
      </c>
      <c r="F930" s="13">
        <f t="shared" si="509"/>
        <v>-0.78068688060626246</v>
      </c>
      <c r="G930" s="17">
        <f>(SIN((RADIANS(45+$C$16))))*(SIN(RADIANS($A$16)))</f>
        <v>0.4005067621408816</v>
      </c>
      <c r="H930" s="18">
        <f>(SIN((RADIANS($C$16-45))))*(SIN(RADIANS($A$16)))</f>
        <v>0.502762612617488</v>
      </c>
      <c r="J930" s="20"/>
      <c r="L930" s="20"/>
      <c r="M930" s="21">
        <f>(G858^2)*F858+G858*G859*F859+G858*G860*F860-((H858^2)*F858+H858*H859*F859+H858*H860*F860)</f>
        <v>-0.56458360002131469</v>
      </c>
      <c r="N930" s="22">
        <f>G858*G859*F858+(G859^2)*F859+G859*G860*F860-(H858*H859*F858+(H859^2)*F859+H859*H860*F860)</f>
        <v>-0.26790549273248482</v>
      </c>
      <c r="O930" s="22">
        <f>G858*G860*F858+G859*G860*F859+(G860^2)*F860-(H858*H860*F858+H859*H860*F859+(H860^2)*F860)</f>
        <v>0</v>
      </c>
      <c r="P930" s="22">
        <f>(G858^2)*E858+G858*G859*E859+G858*G860*E860-((H858^2)*E858+H858*H859*E859+H858*H860*E860)</f>
        <v>0.37892281064141187</v>
      </c>
      <c r="Q930" s="22">
        <f>G858*G859*E858+(G859^2)*E859+G859*G860*E860-(H858*H859*E858+(H859^2)*E859+H859*H860*E860)</f>
        <v>-0.89980824444801788</v>
      </c>
      <c r="R930" s="50">
        <f>G858*G860*E858+G859*G860*E859+(G860^2)*E860-(H858*H860*E858+H859*H860*E859+(H860^2)*E860)</f>
        <v>0</v>
      </c>
      <c r="S930" s="20">
        <f>J858</f>
        <v>-1.0179455819413329E-3</v>
      </c>
    </row>
    <row r="931" spans="1:19">
      <c r="A931" s="9" t="s">
        <v>47</v>
      </c>
      <c r="B931" s="9" t="s">
        <v>46</v>
      </c>
      <c r="C931" s="9" t="s">
        <v>48</v>
      </c>
      <c r="L931" s="20"/>
      <c r="M931" s="21">
        <f>(G863^2)*F863+G863*G864*F864+G863*G865*F865-((H863^2)*F863+H863*H864*F864+H863*H865*F865)</f>
        <v>-0.51997139224111155</v>
      </c>
      <c r="N931" s="22">
        <f>G863*G864*F863+(G864^2)*F864+G864*G865*F865-(H863*H864*F863+(H864^2)*F864+H864*H865*F865)</f>
        <v>-0.26375858273173458</v>
      </c>
      <c r="O931" s="22">
        <f>G863*G865*F863+G864*G865*F864+(G865^2)*F865-(H863*H865*F863+H864*H865*F864+(H865^2)*F865)</f>
        <v>-4.6507754529030609E-2</v>
      </c>
      <c r="P931" s="22">
        <f>(G863^2)*E863+G863*G864*E864+G863*G865*E865-((H863^2)*E863+H863*H864*E864+H863*H865*E865)</f>
        <v>0.1725806400805181</v>
      </c>
      <c r="Q931" s="22">
        <f>G863*G864*E863+(G864^2)*E864+G864*G865*E865-(H863*H864*E863+(H864^2)*E864+H864*H865*E865)</f>
        <v>-0.90057578476523081</v>
      </c>
      <c r="R931" s="50">
        <f>G863*G865*E863+G864*G865*E864+(G865^2)*E865-(H863*H865*E863+H864*H865*E864+(H865^2)*E865)</f>
        <v>-0.15879580902680956</v>
      </c>
      <c r="S931" s="20">
        <f>J863</f>
        <v>4.0083871900889051E-3</v>
      </c>
    </row>
    <row r="932" spans="1:19">
      <c r="A932" s="9">
        <f>C945+C948</f>
        <v>0.99523746232619237</v>
      </c>
      <c r="B932" s="9">
        <f>C946*C950-C947*C949</f>
        <v>0.63500460636293599</v>
      </c>
      <c r="C932" s="9">
        <f>A933*B934-A934*B933</f>
        <v>-0.1333390965910819</v>
      </c>
      <c r="E932" s="12" t="s">
        <v>29</v>
      </c>
      <c r="F932" s="13" t="s">
        <v>30</v>
      </c>
      <c r="G932" s="17" t="s">
        <v>31</v>
      </c>
      <c r="H932" s="18" t="s">
        <v>11</v>
      </c>
      <c r="I932">
        <v>16</v>
      </c>
      <c r="J932" s="19" t="s">
        <v>32</v>
      </c>
      <c r="L932" s="20"/>
      <c r="M932" s="21">
        <f>(G868^2)*F868+G868*G869*F869+G868*G870*F870-((H868^2)*F868+H868*H869*F869+H868*H870*F870)</f>
        <v>-0.49995092252749407</v>
      </c>
      <c r="N932" s="22">
        <f>G868*G869*F868+(G869^2)*F869+G869*G870*F870-(H868*H869*F868+(H869^2)*F869+H869*H870*F870)</f>
        <v>-0.27030762857640434</v>
      </c>
      <c r="O932" s="22">
        <f>G868*G870*F868+G869*G870*F869+(G870^2)*F870-(H868*H870*F868+H869*H870*F869+(H870^2)*F870)</f>
        <v>-9.8383930896895511E-2</v>
      </c>
      <c r="P932" s="22">
        <f>(G868^2)*E868+G868*G869*E869+G868*G870*E870-((H868^2)*E868+H868*H869*E869+H868*H870*E870)</f>
        <v>-4.5107982352572018E-2</v>
      </c>
      <c r="Q932" s="22">
        <f>G868*G869*E868+(G869^2)*E869+G869*G870*E870-(H868*H869*E868+(H869^2)*E869+H869*H870*E870)</f>
        <v>-0.81015021247405206</v>
      </c>
      <c r="R932" s="50">
        <f>G868*G870*E868+G869*G870*E869+(G870^2)*E870-(H868*H870*E868+H869*H870*E869+(H870^2)*E870)</f>
        <v>-0.29487056262499428</v>
      </c>
      <c r="S932" s="20">
        <f>J868</f>
        <v>6.9716541156174816E-3</v>
      </c>
    </row>
    <row r="933" spans="1:19">
      <c r="A933" s="9">
        <f>C946+C949</f>
        <v>-0.63766537907815835</v>
      </c>
      <c r="B933" s="9">
        <f>C947*C948-C945*C950</f>
        <v>0.45207379307016915</v>
      </c>
      <c r="C933" s="9">
        <f>A934*B932-A932*B934</f>
        <v>-0.96453983507898244</v>
      </c>
      <c r="D933" t="s">
        <v>33</v>
      </c>
      <c r="E933" s="12">
        <f t="shared" ref="E933:F933" si="510">E928</f>
        <v>0.4200294549884489</v>
      </c>
      <c r="F933" s="13">
        <f t="shared" si="510"/>
        <v>0.57553227363317672</v>
      </c>
      <c r="G933" s="17">
        <f>COS((RADIANS(45+$C$17)))</f>
        <v>-0.81471053200902233</v>
      </c>
      <c r="H933" s="18">
        <f>COS((RADIANS($C$17-45)))</f>
        <v>0.57986787204808643</v>
      </c>
      <c r="J933" s="19">
        <f>((SUMPRODUCT(G933:G935,E933:E935))*(SUMPRODUCT(G933:G935,F933:F935)))-((SUMPRODUCT(H933:H935,E933:E935))*(SUMPRODUCT(H933:H935,F933:F935)))</f>
        <v>1.5490825410400089E-2</v>
      </c>
      <c r="L933" s="20"/>
      <c r="M933" s="21">
        <f>(G873^2)*F873+G873*G874*F874+G873*G875*F875-((H873^2)*F873+H873*H874*F874+H873*H875*F875)</f>
        <v>-0.50424502172001795</v>
      </c>
      <c r="N933" s="22">
        <f>G873*G874*F873+(G874^2)*F874+G874*G875*F875-(H873*H874*F873+(H874^2)*F874+H874*H875*F875)</f>
        <v>-0.28616020164795936</v>
      </c>
      <c r="O933" s="22">
        <f>G873*G875*F873+G874*G875*F874+(G875^2)*F875-(H873*H875*F873+H874*H875*F874+(H875^2)*F875)</f>
        <v>-0.16521466945280688</v>
      </c>
      <c r="P933" s="22">
        <f>(G873^2)*E873+G873*G874*E874+G873*G875*E875-((H873^2)*E873+H873*H874*E874+H873*H875*E875)</f>
        <v>-0.22424350814641458</v>
      </c>
      <c r="Q933" s="22">
        <f>G873*G874*E873+(G874^2)*E874+G874*G875*E875-(H873*H874*E873+(H874^2)*E874+H874*H875*E875)</f>
        <v>-0.64539586542608773</v>
      </c>
      <c r="R933" s="50">
        <f>G873*G875*E873+G874*G875*E874+(G875^2)*E875-(H873*H875*E873+H874*H875*E874+(H875^2)*E875)</f>
        <v>-0.37261947663762329</v>
      </c>
      <c r="S933" s="20">
        <f>J873</f>
        <v>4.6880589187334731E-3</v>
      </c>
    </row>
    <row r="934" spans="1:19">
      <c r="A934" s="9">
        <f>C947+C950</f>
        <v>-0.56425635528545359</v>
      </c>
      <c r="B934" s="9">
        <f>C945*C949-C946*C948</f>
        <v>0.6091354809797771</v>
      </c>
      <c r="C934" s="9">
        <f>A932*B933-A933*B932</f>
        <v>0.85484122763212955</v>
      </c>
      <c r="D934" t="s">
        <v>34</v>
      </c>
      <c r="E934" s="12">
        <f t="shared" ref="E934:F934" si="511">E929</f>
        <v>-0.88136974655539302</v>
      </c>
      <c r="F934" s="13">
        <f t="shared" si="511"/>
        <v>0.24349660460854367</v>
      </c>
      <c r="G934" s="17">
        <f>(SIN((RADIANS(45+$C$17))))*(COS(RADIANS($A$17)))</f>
        <v>-0.50218030803206715</v>
      </c>
      <c r="H934" s="18">
        <f>(SIN((RADIANS($C$17-45))))*(COS(RADIANS($A$17)))</f>
        <v>-0.7055600174505483</v>
      </c>
      <c r="J934" s="20"/>
      <c r="L934" s="20"/>
      <c r="M934" s="21">
        <f>(G878^2)*F878+G878*G879*F879+G878*G880*F880-((H878^2)*F878+H878*H879*F879+H878*H880*F880)</f>
        <v>-0.52109781473241212</v>
      </c>
      <c r="N934" s="22">
        <f>G878*G879*F878+(G879^2)*F879+G879*G880*F880-(H878*H879*F878+(H879^2)*F879+H879*H880*F880)</f>
        <v>-0.30555488333321756</v>
      </c>
      <c r="O934" s="22">
        <f>G878*G880*F878+G879*G880*F879+(G880^2)*F880-(H878*H880*F878+H879*H880*F879+(H880^2)*F880)</f>
        <v>-0.25639098990931969</v>
      </c>
      <c r="P934" s="22">
        <f>(G878^2)*E878+G878*G879*E879+G878*G880*E880-((H878^2)*E878+H878*H879*E879+H878*H880*E880)</f>
        <v>-0.33391408118381322</v>
      </c>
      <c r="Q934" s="22">
        <f>G878*G879*E878+(G879^2)*E879+G879*G880*E880-(H878*H879*E878+(H879^2)*E879+H879*H880*E880)</f>
        <v>-0.45475042477915606</v>
      </c>
      <c r="R934" s="50">
        <f>G878*G880*E878+G879*G880*E879+(G880^2)*E880-(H878*H880*E878+H879*H880*E879+(H880^2)*E880)</f>
        <v>-0.38158091370990121</v>
      </c>
      <c r="S934" s="20">
        <f>J878</f>
        <v>-5.0133014968003486E-3</v>
      </c>
    </row>
    <row r="935" spans="1:19">
      <c r="D935" t="s">
        <v>35</v>
      </c>
      <c r="E935" s="12">
        <f t="shared" ref="E935:F935" si="512">E930</f>
        <v>0.21624668043461104</v>
      </c>
      <c r="F935" s="13">
        <f t="shared" si="512"/>
        <v>-0.78068688060626246</v>
      </c>
      <c r="G935" s="17">
        <f>(SIN((RADIANS(45+$C$17))))*(SIN(RADIANS($A$17)))</f>
        <v>0.2899339360240431</v>
      </c>
      <c r="H935" s="18">
        <f>(SIN((RADIANS($C$17-45))))*(SIN(RADIANS($A$17)))</f>
        <v>0.40735526600451105</v>
      </c>
      <c r="J935" s="20"/>
      <c r="L935" s="20"/>
      <c r="M935" s="21">
        <f>(G883^2)*F883+G883*G884*F884+G883*G885*F885-((H883^2)*F883+H883*H884*F884+H883*H885*F885)</f>
        <v>-0.51639043419039454</v>
      </c>
      <c r="N935" s="22">
        <f>G883*G884*F883+(G884^2)*F884+G884*G885*F885-(H883*H884*F883+(H884^2)*F884+H884*H885*F885)</f>
        <v>-0.32745721785297499</v>
      </c>
      <c r="O935" s="22">
        <f>G883*G885*F883+G884*G885*F884+(G885^2)*F885-(H883*H885*F883+H884*H885*F884+(H885^2)*F885)</f>
        <v>-0.39024831579718794</v>
      </c>
      <c r="P935" s="22">
        <f>(G883^2)*E883+G883*G884*E884+G883*G885*E885-((H883^2)*E883+H883*H884*E884+H883*H885*E885)</f>
        <v>-0.36712203185138403</v>
      </c>
      <c r="Q935" s="22">
        <f>G883*G884*E883+(G884^2)*E884+G884*G885*E885-(H883*H884*E883+(H884^2)*E884+H884*H885*E885)</f>
        <v>-0.28914735698056981</v>
      </c>
      <c r="R935" s="50">
        <f>G883*G885*E883+G884*G885*E884+(G885^2)*E885-(H883*H885*E883+H884*H885*E884+(H885^2)*E885)</f>
        <v>-0.34459240147071452</v>
      </c>
      <c r="S935" s="20">
        <f>J883</f>
        <v>-1.267821036376876E-2</v>
      </c>
    </row>
    <row r="936" spans="1:19">
      <c r="A936" s="10"/>
      <c r="B936" s="10" t="s">
        <v>25</v>
      </c>
      <c r="C936" s="10" t="s">
        <v>49</v>
      </c>
      <c r="J936" s="20"/>
      <c r="L936" s="20"/>
      <c r="M936" s="21">
        <f>(G888^2)*F888+G888*G889*F889+G888*G890*F890-((H888^2)*F888+H888*H889*F889+H888*H890*F890)</f>
        <v>-0.41819501137505455</v>
      </c>
      <c r="N936" s="22">
        <f>G888*G889*F888+(G889^2)*F889+G889*G890*F890-(H888*H889*F888+(H889^2)*F889+H889*H890*F890)</f>
        <v>-0.34045933198675293</v>
      </c>
      <c r="O936" s="22">
        <f>G888*G890*F888+G889*G890*F889+(G890^2)*F890-(H888*H890*F888+H889*H890*F889+(H890^2)*F890)</f>
        <v>-0.58969286091201567</v>
      </c>
      <c r="P936" s="22">
        <f>(G888^2)*E888+G888*G889*E889+G888*G890*E890-((H888^2)*E888+H888*H889*E889+H888*H890*E890)</f>
        <v>-0.34309471869096719</v>
      </c>
      <c r="Q936" s="22">
        <f>G888*G889*E888+(G889^2)*E889+G889*G890*E890-(H888*H889*E888+(H889^2)*E889+H889*H890*E890)</f>
        <v>-0.17530492060899064</v>
      </c>
      <c r="R936" s="50">
        <f>G888*G890*E888+G889*G890*E889+(G890^2)*E890-(H888*H890*E888+H889*H890*E889+(H890^2)*E890)</f>
        <v>-0.30363702931160003</v>
      </c>
      <c r="S936" s="20">
        <f>J888</f>
        <v>-3.1027912093817278E-3</v>
      </c>
    </row>
    <row r="937" spans="1:19">
      <c r="A937" s="10" t="s">
        <v>47</v>
      </c>
      <c r="B937" s="10">
        <f>DEGREES(ACOS(A934/(SQRT((A932^2)+(A933^2)+(A934^2)))))</f>
        <v>115.51868135940092</v>
      </c>
      <c r="C937" s="10">
        <f>DEGREES(ATAN(A933/A932))</f>
        <v>-32.648369934290855</v>
      </c>
      <c r="E937" s="12" t="s">
        <v>29</v>
      </c>
      <c r="F937" s="13" t="s">
        <v>30</v>
      </c>
      <c r="G937" s="17" t="s">
        <v>31</v>
      </c>
      <c r="H937" s="18" t="s">
        <v>11</v>
      </c>
      <c r="I937">
        <v>17</v>
      </c>
      <c r="J937" s="19" t="s">
        <v>32</v>
      </c>
      <c r="L937" s="24" t="s">
        <v>37</v>
      </c>
      <c r="M937" s="21">
        <f>(G893^2)*F893+G893*G894*F894+G893*G895*F895-((H893^2)*F893+H893*H894*F894+H893*H895*F895)</f>
        <v>-0.18930863729119715</v>
      </c>
      <c r="N937" s="22">
        <f>G893*G894*F893+(G894^2)*F894+G894*G895*F895-(H893*H894*F893+(H894^2)*F894+H894*H895*F895)</f>
        <v>-0.28987537622149473</v>
      </c>
      <c r="O937" s="22">
        <f>G893*G895*F893+G894*G895*F894+(G895^2)*F895-(H893*H895*F893+H894*H895*F894+(H895^2)*F895)</f>
        <v>-0.79642605062446981</v>
      </c>
      <c r="P937" s="22">
        <f>(G893^2)*E893+G893*G894*E894+G893*G895*E895-((H893^2)*E893+H893*H894*E894+H893*H895*E895)</f>
        <v>-0.32015455684097971</v>
      </c>
      <c r="Q937" s="22">
        <f>G893*G894*E893+(G894^2)*E894+G894*G895*E895-(H893*H894*E893+(H894^2)*E894+H894*H895*E895)</f>
        <v>-9.8876986497132974E-2</v>
      </c>
      <c r="R937" s="50">
        <f>G893*G895*E893+G894*G895*E894+(G895^2)*E895-(H893*H895*E893+H894*H895*E894+(H895^2)*E895)</f>
        <v>-0.27166228770459244</v>
      </c>
      <c r="S937" s="20">
        <f>J893</f>
        <v>3.7476934677714013E-3</v>
      </c>
    </row>
    <row r="938" spans="1:19">
      <c r="A938" s="10" t="s">
        <v>46</v>
      </c>
      <c r="B938" s="10">
        <f>DEGREES(ACOS(B934/(SQRT((B932^2)+(B933^2)+(B934^2)))))</f>
        <v>51.993943657804515</v>
      </c>
      <c r="C938" s="10">
        <f>DEGREES(ATAN(B933/B932))</f>
        <v>35.447902927115713</v>
      </c>
      <c r="D938" t="s">
        <v>33</v>
      </c>
      <c r="E938" s="12">
        <f t="shared" ref="E938:F938" si="513">E933</f>
        <v>0.4200294549884489</v>
      </c>
      <c r="F938" s="13">
        <f t="shared" si="513"/>
        <v>0.57553227363317672</v>
      </c>
      <c r="G938" s="17">
        <f>COS((RADIANS(45+$C$18)))</f>
        <v>-0.84487690812035343</v>
      </c>
      <c r="H938" s="18">
        <f>COS((RADIANS($C$18-45)))</f>
        <v>0.5349607556867999</v>
      </c>
      <c r="J938" s="19">
        <f>((SUMPRODUCT(G938:G940,E938:E940))*(SUMPRODUCT(G938:(G940),F938:F940)))-((SUMPRODUCT(H938:H940,E938:E940))*(SUMPRODUCT(H938:H940,F938:F940)))</f>
        <v>1.3561816580158537E-2</v>
      </c>
      <c r="L938" s="20"/>
      <c r="M938" s="21">
        <f>(G898^2)*F898+G898*G899*F899+G898*G900*F900-((H898^2)*F898+H898*H899*F899+H898*H900*F900)</f>
        <v>0.15350495090528021</v>
      </c>
      <c r="N938" s="22">
        <f>G898*G899*F898+(G899^2)*F899+G899*G900*F900-(H898*H899*F898+(H899^2)*F899+H899*H900*F900)</f>
        <v>-0.15872806064510617</v>
      </c>
      <c r="O938" s="22">
        <f>G898*G900*F898+G899*G900*F899+(G900^2)*F900-(H898*H900*F898+H899*H900*F899+(H900^2)*F900)</f>
        <v>-0.90019156459976757</v>
      </c>
      <c r="P938" s="22">
        <f>(G898^2)*E898+G898*G899*E899+G898*G900*E900-((H898^2)*E898+H898*H899*E899+H898*H900*E900)</f>
        <v>-0.3259701071288551</v>
      </c>
      <c r="Q938" s="22">
        <f>G898*G899*E898+(G899^2)*E899+G899*G900*E900-(H898*H899*E898+(H899^2)*E899+H899*H900*E900)</f>
        <v>-4.716005058869252E-2</v>
      </c>
      <c r="R938" s="50">
        <f>G898*G900*E898+G899*G900*E899+(G900^2)*E900-(H898*H900*E898+H899*H900*E899+(H900^2)*E900)</f>
        <v>-0.2674579375159033</v>
      </c>
      <c r="S938" s="20">
        <f>J898</f>
        <v>9.7112738488412675E-3</v>
      </c>
    </row>
    <row r="939" spans="1:19">
      <c r="A939" s="10" t="s">
        <v>48</v>
      </c>
      <c r="B939" s="10">
        <f>DEGREES(ACOS(C934/(SQRT((C932^2)+(C933^2)+(C934^2)))))</f>
        <v>48.719476368181688</v>
      </c>
      <c r="C939" s="10">
        <f>DEGREES(ATAN(C933/C932))</f>
        <v>82.129250817397775</v>
      </c>
      <c r="D939" t="s">
        <v>34</v>
      </c>
      <c r="E939" s="12">
        <f t="shared" ref="E939:F939" si="514">E934</f>
        <v>-0.88136974655539302</v>
      </c>
      <c r="F939" s="13">
        <f t="shared" si="514"/>
        <v>0.24349660460854367</v>
      </c>
      <c r="G939" s="17">
        <f>(SIN((RADIANS(45+$C$18))))*(COS(RADIANS($A$18)))</f>
        <v>-0.5026986745289389</v>
      </c>
      <c r="H939" s="18">
        <f>(SIN((RADIANS($C$18-45))))*(COS(RADIANS($A$18)))</f>
        <v>-0.79392459603310983</v>
      </c>
      <c r="J939" s="20"/>
      <c r="L939" s="20"/>
      <c r="M939" s="21">
        <f>(G903^2)*F903+G903*G904*F904+G903*G905*F905-((H903^2)*F903+H903*H904*F904+H903*H905*F905)</f>
        <v>0.46010794893716833</v>
      </c>
      <c r="N939" s="22">
        <f>G903*G904*F903+(G904^2)*F904+G904*G905*F905-(H903*H904*F903+(H904^2)*F904+H904*H905*F905)</f>
        <v>-5.2302866011926865E-17</v>
      </c>
      <c r="O939" s="22">
        <f>G903*G905*F903+G904*G905*F904+(G905^2)*F905-(H903*H905*F903+H904*H905*F904+(H905^2)*F905)</f>
        <v>-0.85382087048100597</v>
      </c>
      <c r="P939" s="22">
        <f>(G903^2)*E903+G903*G904*E904+G903*G905*E905-((H903^2)*E903+H903*H904*E904+H903*H905*E905)</f>
        <v>-0.37491996424559376</v>
      </c>
      <c r="Q939" s="22">
        <f>G903*G904*E903+(G904^2)*E904+G904*G905*E905-(H903*H904*E903+(H904^2)*E904+H904*H905*E905)</f>
        <v>-1.7607901435065329E-17</v>
      </c>
      <c r="R939" s="50">
        <f>G903*G905*E903+G904*G905*E904+(G905^2)*E905-(H903*H905*E903+H904*H905*E904+(H905^2)*E905)</f>
        <v>-0.28744110747588791</v>
      </c>
      <c r="S939" s="20">
        <f>J903</f>
        <v>8.6229621006244164E-3</v>
      </c>
    </row>
    <row r="940" spans="1:19">
      <c r="D940" t="s">
        <v>35</v>
      </c>
      <c r="E940" s="12">
        <f t="shared" ref="E940:F940" si="515">E935</f>
        <v>0.21624668043461104</v>
      </c>
      <c r="F940" s="13">
        <f t="shared" si="515"/>
        <v>-0.78068688060626246</v>
      </c>
      <c r="G940" s="17">
        <f>(SIN((RADIANS(45+$C$18))))*(SIN(RADIANS($A$18)))</f>
        <v>0.18296735433360739</v>
      </c>
      <c r="H940" s="18">
        <f>(SIN((RADIANS($C$18-45))))*(SIN(RADIANS($A$18)))</f>
        <v>0.28896492120787121</v>
      </c>
      <c r="J940" s="20"/>
      <c r="L940" s="20"/>
      <c r="M940" s="21">
        <f>(G908^2)*F908+G908*G909*F909+G908*G910*F910-((H908^2)*F908+H908*H909*F909+H908*H910*F910)</f>
        <v>0.6440532056279562</v>
      </c>
      <c r="N940" s="22">
        <f>G908*G909*F908+(G909^2)*F909+G909*G910*F910-(H908*H909*F908+(H909^2)*F909+H909*H910*F910)</f>
        <v>0.13159863375212119</v>
      </c>
      <c r="O940" s="22">
        <f>G908*G910*F908+G909*G910*F909+(G910^2)*F910-(H908*H910*F908+H909*H910*F909+(H910^2)*F910)</f>
        <v>-0.74633293908493459</v>
      </c>
      <c r="P940" s="22">
        <f>(G908^2)*E908+G908*G909*E909+G908*G910*E910-((H908^2)*E908+H908*H909*E909+H908*H910*E910)</f>
        <v>-0.45831925220070424</v>
      </c>
      <c r="Q940" s="22">
        <f>G908*G909*E908+(G909^2)*E909+G909*G910*E910-(H908*H909*E908+(H909^2)*E909+H909*H910*E910)</f>
        <v>5.5003255775675677E-2</v>
      </c>
      <c r="R940" s="50">
        <f>G908*G910*E908+G909*G910*E909+(G910^2)*E910-(H908*H910*E908+H909*H910*E909+(H910^2)*E910)</f>
        <v>-0.31193896450037223</v>
      </c>
      <c r="S940" s="20">
        <f>J908</f>
        <v>-6.8577581097930621E-3</v>
      </c>
    </row>
    <row r="941" spans="1:19">
      <c r="M941" s="21">
        <f>(G913^2)*F913+G913*G914*F914+G913*G915*F915-((H913^2)*F913+H913*H914*F914+H913*H915*F915)</f>
        <v>0.76268814196449264</v>
      </c>
      <c r="N941" s="22">
        <f>G913*G914*F913+(G914^2)*F914+G914*G915*F915-(H913*H914*F913+(H914^2)*F914+H914*H915*F915)</f>
        <v>0.22082099792789422</v>
      </c>
      <c r="O941" s="22">
        <f>G913*G915*F913+G914*G915*F914+(G915^2)*F915-(H913*H915*F913+H914*H915*F914+(H915^2)*F915)</f>
        <v>-0.60670070554832534</v>
      </c>
      <c r="P941" s="22">
        <f>(G913^2)*E913+G913*G914*E914+G913*G915*E915-((H913^2)*E913+H913*H914*E914+H913*H915*E915)</f>
        <v>-0.53987785115437503</v>
      </c>
      <c r="Q941" s="22">
        <f>G913*G914*E913+(G914^2)*E914+G914*G915*E915-(H913*H914*E913+(H914^2)*E914+H914*H915*E915)</f>
        <v>0.12780295730963473</v>
      </c>
      <c r="R941" s="50">
        <f>G913*G915*E913+G914*G915*E914+(G915^2)*E915-(H913*H915*E913+H914*H915*E914+(H915^2)*E915)</f>
        <v>-0.35113573934774445</v>
      </c>
      <c r="S941" s="20">
        <f>J913</f>
        <v>-5.4704759744801934E-3</v>
      </c>
    </row>
    <row r="942" spans="1:19">
      <c r="E942" s="12" t="s">
        <v>29</v>
      </c>
      <c r="F942" s="13" t="s">
        <v>30</v>
      </c>
      <c r="G942" s="17" t="s">
        <v>31</v>
      </c>
      <c r="H942" s="18" t="s">
        <v>11</v>
      </c>
      <c r="I942">
        <v>18</v>
      </c>
      <c r="J942" s="19" t="s">
        <v>32</v>
      </c>
      <c r="M942" s="21">
        <f>(G918^2)*F918+G918*G919*F919+G918*G920*F920-((H918^2)*F918+H918*H919*F919+H918*H920*F920)</f>
        <v>0.80891572622987751</v>
      </c>
      <c r="N942" s="22">
        <f>G918*G919*F918+(G919^2)*F919+G919*G920*F920-(H918*H919*F918+(H919^2)*F919+H919*H920*F920)</f>
        <v>0.27993131117844827</v>
      </c>
      <c r="O942" s="22">
        <f>G918*G920*F918+G919*G920*F919+(G920^2)*F920-(H918*H920*F918+H919*H920*F919+(H920^2)*F920)</f>
        <v>-0.48485525359044646</v>
      </c>
      <c r="P942" s="22">
        <f>(G918^2)*E918+G918*G919*E919+G918*G920*E920-((H918^2)*E918+H918*H919*E919+H918*H920*E920)</f>
        <v>-0.61964879731454992</v>
      </c>
      <c r="Q942" s="22">
        <f>G918*G919*E918+(G919^2)*E919+G919*G920*E920-(H918*H919*E918+(H919^2)*E919+H919*H920*E920)</f>
        <v>0.21609827776958823</v>
      </c>
      <c r="R942" s="50">
        <f>G918*G920*E918+G919*G920*E919+(G920^2)*E920-(H918*H920*E918+H919*H920*E919+(H920^2)*E920)</f>
        <v>-0.37429319652505905</v>
      </c>
      <c r="S942" s="20">
        <f>J918</f>
        <v>-1.1802896246562708E-2</v>
      </c>
    </row>
    <row r="943" spans="1:19">
      <c r="D943" t="s">
        <v>33</v>
      </c>
      <c r="E943" s="12">
        <f t="shared" ref="E943:F943" si="516">E938</f>
        <v>0.4200294549884489</v>
      </c>
      <c r="F943" s="13">
        <f t="shared" si="516"/>
        <v>0.57553227363317672</v>
      </c>
      <c r="G943" s="17">
        <f>COS((RADIANS(45+$C$19)))</f>
        <v>-0.87427044263078257</v>
      </c>
      <c r="H943" s="18">
        <f>COS((RADIANS($C$19-45)))</f>
        <v>0.48543917553301702</v>
      </c>
      <c r="J943" s="19">
        <f>((SUMPRODUCT(G943:G945,E943:E945))*(SUMPRODUCT(G943:G945,F943:F945)))-((SUMPRODUCT(H943:H945,E943:E945))*(SUMPRODUCT(H943:H945,F943:F945)))</f>
        <v>-1.0286131749878691E-3</v>
      </c>
      <c r="M943" s="21">
        <f>(G923^2)*F923+G923*G924*F924+G923*G925*F925-((H923^2)*F923+H923*H924*F924+H923*H925*F925)</f>
        <v>0.816699743528566</v>
      </c>
      <c r="N943" s="22">
        <f>G923*G924*F923+(G924^2)*F924+G924*G925*F925-(H923*H924*F923+(H924^2)*F924+H924*H925*F925)</f>
        <v>0.31067054187492715</v>
      </c>
      <c r="O943" s="22">
        <f>G923*G925*F923+G924*G925*F924+(G925^2)*F925-(H923*H925*F923+H924*H925*F924+(H925^2)*F925)</f>
        <v>-0.37024273439263439</v>
      </c>
      <c r="P943" s="22">
        <f>(G923^2)*E923+G923*G924*E924+G923*G925*E925-((H923^2)*E923+H923*H924*E924+H923*H925*E925)</f>
        <v>-0.67802906738750335</v>
      </c>
      <c r="Q943" s="22">
        <f>G923*G924*E923+(G924^2)*E924+G924*G925*E925-(H923*H924*E923+(H924^2)*E924+H924*H925*E925)</f>
        <v>0.32318909135143037</v>
      </c>
      <c r="R943" s="50">
        <f>G923*G925*E923+G924*G925*E924+(G925^2)*E925-(H923*H925*E923+H924*H925*E924+(H925^2)*E925)</f>
        <v>-0.38516176070532537</v>
      </c>
      <c r="S943" s="20">
        <f>J923</f>
        <v>-1.0841430858462259E-2</v>
      </c>
    </row>
    <row r="944" spans="1:19" ht="17">
      <c r="A944" t="s">
        <v>45</v>
      </c>
      <c r="B944" t="s">
        <v>77</v>
      </c>
      <c r="C944" t="s">
        <v>44</v>
      </c>
      <c r="D944" t="s">
        <v>34</v>
      </c>
      <c r="E944" s="12">
        <f t="shared" ref="E944:F944" si="517">E939</f>
        <v>-0.88136974655539302</v>
      </c>
      <c r="F944" s="13">
        <f t="shared" si="517"/>
        <v>0.24349660460854367</v>
      </c>
      <c r="G944" s="17">
        <f>(SIN((RADIANS(45+$C$19))))*(COS(RADIANS($A$19)))</f>
        <v>-0.47806426368076954</v>
      </c>
      <c r="H944" s="18">
        <f>(SIN((RADIANS($C$19-45))))*(COS(RADIANS($A$19)))</f>
        <v>-0.86098831013220967</v>
      </c>
      <c r="J944" s="20"/>
      <c r="M944" s="21">
        <f>(G928^2)*F928+G928*G929*F929+G928*G930*F930-((H928^2)*F928+H928*H929*F929+H928*H930*F930)</f>
        <v>0.79958408957962845</v>
      </c>
      <c r="N944" s="22">
        <f>G928*G929*F928+(G929^2)*F929+G929*G930*F930-(H928*H929*F928+(H929^2)*F929+H929*H930*F930)</f>
        <v>0.31184842600389928</v>
      </c>
      <c r="O944" s="22">
        <f>G928*G930*F928+G929*G930*F929+(G930^2)*F930-(H928*H930*F928+H929*H930*F929+(H930^2)*F930)</f>
        <v>-0.26167189924308726</v>
      </c>
      <c r="P944" s="22">
        <f>(G928^2)*E928+G928*G929*E929+G928*G930*E930-((H928^2)*E928+H928*H929*E929+H928*H930*E930)</f>
        <v>-0.69966820166537902</v>
      </c>
      <c r="Q944" s="22">
        <f>G928*G929*E928+(G929^2)*E929+G929*G930*E930-(H928*H929*E928+(H929^2)*E929+H929*H930*E930)</f>
        <v>0.45304288507577672</v>
      </c>
      <c r="R944" s="50">
        <f>G928*G930*E928+G929*G930*E929+(G930^2)*E930-(H928*H930*E928+H929*H930*E929+(H930^2)*E930)</f>
        <v>-0.38014811777457519</v>
      </c>
      <c r="S944" s="20">
        <f>J928</f>
        <v>4.409421598473906E-3</v>
      </c>
    </row>
    <row r="945" spans="1:19">
      <c r="A945">
        <f>E948</f>
        <v>0.4200294549884489</v>
      </c>
      <c r="B945">
        <f>C945/(SQRT(C945^2+C946^2+C947^2))</f>
        <v>0.42002945498844679</v>
      </c>
      <c r="C945">
        <f t="array" ref="C945:C950">(A945:A950)-(MMULT(MMULT(MINVERSE(MMULT(TRANSPOSE(M930:R950),M930:R950)),TRANSPOSE(M930:R950)),S930:S950))</f>
        <v>0.41989264639946006</v>
      </c>
      <c r="D945" t="s">
        <v>35</v>
      </c>
      <c r="E945" s="12">
        <f t="shared" ref="E945:F945" si="518">E940</f>
        <v>0.21624668043461104</v>
      </c>
      <c r="F945" s="13">
        <f t="shared" si="518"/>
        <v>-0.78068688060626246</v>
      </c>
      <c r="G945" s="17">
        <f>(SIN((RADIANS(45+$C$19))))*(SIN(RADIANS($A$19)))</f>
        <v>8.4295628199445527E-2</v>
      </c>
      <c r="H945" s="18">
        <f>(SIN((RADIANS($C$19-45))))*(SIN(RADIANS($A$19)))</f>
        <v>0.15181546915089592</v>
      </c>
      <c r="J945" s="20"/>
      <c r="M945" s="21">
        <f>(G933^2)*F933+G933*G934*F934+G933*G935*F935-((H933^2)*F933+H933*H934*F934+H933*H935*F935)</f>
        <v>0.75655044568253238</v>
      </c>
      <c r="N945" s="22">
        <f>G933*G934*F933+(G934^2)*F934+G934*G935*F935-(H933*H934*F933+(H934^2)*F934+H934*H935*F935)</f>
        <v>0.30041412247656923</v>
      </c>
      <c r="O945" s="22">
        <f>G933*G935*F933+G934*G935*F934+(G935^2)*F935-(H933*H935*F933+H934*H935*F934+(H935^2)*F935)</f>
        <v>-0.17344417448021243</v>
      </c>
      <c r="P945" s="22">
        <f>(G933^2)*E933+G933*G934*E934+G933*G935*E935-((H933^2)*E933+H933*H934*E934+H933*H935*E935)</f>
        <v>-0.68579024864891158</v>
      </c>
      <c r="Q945" s="22">
        <f>G933*G934*E933+(G934^2)*E934+G934*G935*E935-(H933*H934*E933+(H934^2)*E934+H934*H935*E935)</f>
        <v>0.59085228557784986</v>
      </c>
      <c r="R945" s="50">
        <f>G933*G935*E933+G934*G935*E934+(G935^2)*E935-(H933*H935*E933+H934*H935*E934+(H935^2)*E935)</f>
        <v>-0.34112872612967732</v>
      </c>
      <c r="S945" s="20">
        <f>J933</f>
        <v>1.5490825410400089E-2</v>
      </c>
    </row>
    <row r="946" spans="1:19">
      <c r="A946">
        <f>E949</f>
        <v>-0.88136974655539302</v>
      </c>
      <c r="B946">
        <f>C946/(SQRT(C945^2+C946^2+C947^2))</f>
        <v>-0.88136974655539524</v>
      </c>
      <c r="C946">
        <v>-0.88108267394662987</v>
      </c>
      <c r="D946" s="20"/>
      <c r="G946" s="20"/>
      <c r="H946" s="20"/>
      <c r="J946" s="20"/>
      <c r="M946" s="21">
        <f>(G938^2)*F938+G938*G939*F939+G938*G940*F940-((H938^2)*F938+H938*H939*F939+H938*H940*F940)</f>
        <v>0.69431697809021975</v>
      </c>
      <c r="N946" s="22">
        <f>G938*G939*F938+(G939^2)*F939+G939*G940*F940-(H938*H939*F938+(H939^2)*F939+H939*H940*F940)</f>
        <v>0.28963482712381416</v>
      </c>
      <c r="O946" s="22">
        <f>G938*G940*F938+G939*G940*F939+(G940^2)*F940-(H938*H940*F938+H939*H940*F939+(H940^2)*F940)</f>
        <v>-0.10541845587990573</v>
      </c>
      <c r="P946" s="22">
        <f>(G938^2)*E938+G938*G939*E939+G938*G940*E940-((H938^2)*E938+H938*H939*E939+H938*H940*E940)</f>
        <v>-0.63590614896804443</v>
      </c>
      <c r="Q946" s="22">
        <f>G938*G939*E938+(G939^2)*E939+G939*G940*E940-(H938*H939*E938+(H939^2)*E939+H939*H940*E940)</f>
        <v>0.7193235705718718</v>
      </c>
      <c r="R946" s="50">
        <f>G938*G940*E938+G939*G940*E939+(G940^2)*E940-(H938*H940*E938+H939*H940*E939+(H940^2)*E940)</f>
        <v>-0.26181236849424544</v>
      </c>
      <c r="S946" s="20">
        <f>J938</f>
        <v>1.3561816580158537E-2</v>
      </c>
    </row>
    <row r="947" spans="1:19">
      <c r="A947">
        <f>E950</f>
        <v>0.21624668043461104</v>
      </c>
      <c r="B947">
        <f>C947/(SQRT(C945^2+C946^2+C947^2))</f>
        <v>0.21624668043460621</v>
      </c>
      <c r="C947">
        <v>0.21617624631892227</v>
      </c>
      <c r="E947" s="12" t="s">
        <v>29</v>
      </c>
      <c r="F947" s="13" t="s">
        <v>30</v>
      </c>
      <c r="G947" s="17" t="s">
        <v>31</v>
      </c>
      <c r="H947" s="18" t="s">
        <v>11</v>
      </c>
      <c r="I947">
        <v>19</v>
      </c>
      <c r="J947" s="19" t="s">
        <v>32</v>
      </c>
      <c r="M947" s="21">
        <f>(G943^2)*F943+G943*G944*F944+G943*G945*F945-((H943^2)*F943+H943*H944*F944+H943*H945*F945)</f>
        <v>0.62289381937397037</v>
      </c>
      <c r="N947" s="22">
        <f>G943*G944*F943+(G944^2)*F944+G944*G945*F945-(H943*H944*F943+(H944^2)*F944+H944*H945*F945)</f>
        <v>0.28565785921476372</v>
      </c>
      <c r="O947" s="22">
        <f>G943*G945*F943+G944*G945*F944+(G945^2)*F945-(H943*H945*F943+H944*H945*F944+(H945^2)*F945)</f>
        <v>-5.0369187830983028E-2</v>
      </c>
      <c r="P947" s="22">
        <f>(G943^2)*E943+G943*G944*E944+G943*G945*E945-((H943^2)*E943+H943*H944*E944+H943*H945*E945)</f>
        <v>-0.5465550819676217</v>
      </c>
      <c r="Q947" s="22">
        <f>G943*G944*E943+(G944^2)*E944+G944*G945*E945-(H943*H944*E943+(H944^2)*E944+H944*H945*E945)</f>
        <v>0.82258743602895013</v>
      </c>
      <c r="R947" s="50">
        <f>G943*G945*E943+G944*G945*E944+(G945^2)*E945-(H943*H945*E943+H944*H945*E944+(H945^2)*E945)</f>
        <v>-0.1450443589637023</v>
      </c>
      <c r="S947" s="20">
        <f>J943</f>
        <v>-1.0286131749878691E-3</v>
      </c>
    </row>
    <row r="948" spans="1:19">
      <c r="A948">
        <f>F948</f>
        <v>0.57553227363317672</v>
      </c>
      <c r="B948">
        <f>C948/(SQRT(C948^2+C949^2+C950^2))</f>
        <v>0.57553227363317883</v>
      </c>
      <c r="C948">
        <v>0.57534481592673237</v>
      </c>
      <c r="D948" t="s">
        <v>33</v>
      </c>
      <c r="E948" s="12">
        <f t="shared" ref="E948:F948" si="519">E858</f>
        <v>0.4200294549884489</v>
      </c>
      <c r="F948" s="13">
        <f t="shared" si="519"/>
        <v>0.57553227363317672</v>
      </c>
      <c r="G948" s="17">
        <f>COS((RADIANS(45+$C$20)))</f>
        <v>0.41579014513656215</v>
      </c>
      <c r="H948" s="18">
        <f>COS((RADIANS($C$20-45)))</f>
        <v>0.90946058474642899</v>
      </c>
      <c r="J948" s="19">
        <f>((SUMPRODUCT(G948:G950,E948:E950))*(SUMPRODUCT(G948:G950,F948:F950)))-((SUMPRODUCT(H948:H950,E948:E950))*(SUMPRODUCT(H948:H950,F948:F950)))</f>
        <v>7.7210768260847634E-3</v>
      </c>
      <c r="M948" s="21">
        <f>(G948^2)*F948+G948*G949*F949+G948*G950*F950-((H948^2)*F948+H948*H949*F949+H948*H950*F950)</f>
        <v>-0.56068849628622686</v>
      </c>
      <c r="N948" s="22">
        <f>G948*G949*F948+(G949^2)*F949+G949*G950*F950-(H948*H949*F948+(H949^2)*F949+H949*H950*F950)</f>
        <v>-0.27596449877031842</v>
      </c>
      <c r="O948" s="22">
        <f>G948*G950*F948+G949*G950*F949+(G950^2)*F950-(H948*H950*F948+H949*H950*F949+(H950^2)*F950)</f>
        <v>3.3809747927808733E-17</v>
      </c>
      <c r="P948" s="22">
        <f>(G948^2)*E948+G948*G949*E949+G948*G950*E950-((H948^2)*E948+H948*H949*E949+H948*H950*E950)</f>
        <v>0.3917718254215482</v>
      </c>
      <c r="Q948" s="22">
        <f>G948*G949*E948+(G949^2)*E949+G949*G950*E950-(H948*H949*E948+(H949^2)*E949+H949*H950*E950)</f>
        <v>-0.89428866145494601</v>
      </c>
      <c r="R948" s="50">
        <f>G948*G950*E948+G949*G950*E949+(G950^2)*E950-(H948*H950*E948+H949*H950*E949+(H950^2)*E950)</f>
        <v>1.0956363718238248E-16</v>
      </c>
      <c r="S948" s="20">
        <f>J948</f>
        <v>7.7210768260847634E-3</v>
      </c>
    </row>
    <row r="949" spans="1:19">
      <c r="A949">
        <f>F949</f>
        <v>0.24349660460854367</v>
      </c>
      <c r="B949">
        <f>C949/(SQRT(C948^2+C949^2+C950^2))</f>
        <v>0.24349660460854797</v>
      </c>
      <c r="C949">
        <v>0.24341729486847158</v>
      </c>
      <c r="D949" t="s">
        <v>34</v>
      </c>
      <c r="E949" s="12">
        <f t="shared" ref="E949:F949" si="520">E859</f>
        <v>-0.88136974655539302</v>
      </c>
      <c r="F949" s="13">
        <f t="shared" si="520"/>
        <v>0.24349660460854367</v>
      </c>
      <c r="G949" s="17">
        <f>(SIN((RADIANS(45+$C$20))))*(COS(RADIANS($A$20)))</f>
        <v>-0.90946058474642899</v>
      </c>
      <c r="H949" s="18">
        <f>(SIN((RADIANS($C$20-45))))*(COS(RADIANS($A$20)))</f>
        <v>0.41579014513656215</v>
      </c>
      <c r="J949" s="20"/>
      <c r="M949" s="21">
        <f>2*E943</f>
        <v>0.84005890997689781</v>
      </c>
      <c r="N949" s="22">
        <f>2*E944</f>
        <v>-1.762739493110786</v>
      </c>
      <c r="O949" s="22">
        <f>2*E945</f>
        <v>0.43249336086922208</v>
      </c>
      <c r="P949" s="22">
        <f>0</f>
        <v>0</v>
      </c>
      <c r="Q949" s="22">
        <v>0</v>
      </c>
      <c r="R949" s="50">
        <v>0</v>
      </c>
      <c r="S949" s="23">
        <f>E943^2+E944^2+E945^2-1</f>
        <v>0</v>
      </c>
    </row>
    <row r="950" spans="1:19">
      <c r="A950" s="2">
        <f>F950</f>
        <v>-0.78068688060626246</v>
      </c>
      <c r="B950">
        <f>C950/(SQRT(C948^2+C949^2+C950^2))</f>
        <v>-0.78068688060625957</v>
      </c>
      <c r="C950">
        <v>-0.78043260160437589</v>
      </c>
      <c r="D950" t="s">
        <v>35</v>
      </c>
      <c r="E950" s="12">
        <f t="shared" ref="E950:F950" si="521">E860</f>
        <v>0.21624668043461104</v>
      </c>
      <c r="F950" s="13">
        <f t="shared" si="521"/>
        <v>-0.78068688060626246</v>
      </c>
      <c r="G950" s="17">
        <f>(SIN((RADIANS(45+$C$20))))*(SIN(RADIANS($A$20)))</f>
        <v>1.1142242302023774E-16</v>
      </c>
      <c r="H950" s="18">
        <f>(SIN((RADIANS($C$20-45))))*(SIN(RADIANS($A$20)))</f>
        <v>-5.0940465388028998E-17</v>
      </c>
      <c r="J950" s="20"/>
      <c r="M950" s="21">
        <v>0</v>
      </c>
      <c r="N950" s="22">
        <v>0</v>
      </c>
      <c r="O950" s="22">
        <v>0</v>
      </c>
      <c r="P950" s="22">
        <f>2*F943</f>
        <v>1.1510645472663534</v>
      </c>
      <c r="Q950" s="22">
        <f>2*F944</f>
        <v>0.48699320921708733</v>
      </c>
      <c r="R950" s="50">
        <f>2*F945</f>
        <v>-1.5613737612125249</v>
      </c>
      <c r="S950" s="51">
        <f>F943^2+F944^2+F945^2-1</f>
        <v>0</v>
      </c>
    </row>
    <row r="951" spans="1:19">
      <c r="A951" s="25"/>
    </row>
    <row r="952" spans="1:19">
      <c r="A952" s="2"/>
      <c r="E952" s="12" t="s">
        <v>29</v>
      </c>
      <c r="F952" s="13" t="s">
        <v>30</v>
      </c>
      <c r="G952" s="17" t="s">
        <v>31</v>
      </c>
      <c r="H952" s="18" t="s">
        <v>11</v>
      </c>
      <c r="I952">
        <v>1</v>
      </c>
      <c r="J952" s="19" t="s">
        <v>32</v>
      </c>
      <c r="L952" s="20"/>
    </row>
    <row r="953" spans="1:19">
      <c r="A953" s="2"/>
      <c r="D953" s="2" t="s">
        <v>33</v>
      </c>
      <c r="E953" s="12">
        <f>B945</f>
        <v>0.42002945498844679</v>
      </c>
      <c r="F953" s="13">
        <f>B948</f>
        <v>0.57553227363317883</v>
      </c>
      <c r="G953" s="17">
        <f>COS((RADIANS(45+$C$2)))</f>
        <v>-0.40926624831947545</v>
      </c>
      <c r="H953" s="18">
        <f>COS((RADIANS($C$2-45)))</f>
        <v>0.91241500315728119</v>
      </c>
      <c r="J953" s="19">
        <f>((SUMPRODUCT(G953:G955,E953:E955))*(SUMPRODUCT(G953:G955,F953:F955)))-((SUMPRODUCT(H953:H955,E953:E955))*(SUMPRODUCT(H953:H955,F953:F955)))</f>
        <v>-1.0179455819426513E-3</v>
      </c>
      <c r="L953" s="20"/>
    </row>
    <row r="954" spans="1:19">
      <c r="A954" s="2"/>
      <c r="D954" s="20" t="s">
        <v>34</v>
      </c>
      <c r="E954" s="12">
        <f t="shared" ref="E954:E955" si="522">B946</f>
        <v>-0.88136974655539524</v>
      </c>
      <c r="F954" s="13">
        <f t="shared" ref="F954:F955" si="523">B949</f>
        <v>0.24349660460854797</v>
      </c>
      <c r="G954" s="17">
        <f>(SIN((RADIANS(45+$C$2))))*(COS(RADIANS($A$2)))</f>
        <v>0.91241500315728119</v>
      </c>
      <c r="H954" s="18">
        <f>(SIN((RADIANS($C$2-45))))*(COS(RADIANS($A$2)))</f>
        <v>0.40926624831947545</v>
      </c>
      <c r="J954" s="20"/>
      <c r="L954" s="20"/>
    </row>
    <row r="955" spans="1:19">
      <c r="A955" s="2"/>
      <c r="D955" s="20" t="s">
        <v>35</v>
      </c>
      <c r="E955" s="12">
        <f t="shared" si="522"/>
        <v>0.21624668043460621</v>
      </c>
      <c r="F955" s="13">
        <f t="shared" si="523"/>
        <v>-0.78068688060625957</v>
      </c>
      <c r="G955" s="17">
        <f>(SIN((RADIANS(45+$C$2))))*(SIN(RADIANS($A$2)))</f>
        <v>0</v>
      </c>
      <c r="H955" s="18">
        <f>(SIN((RADIANS($C$2-45))))*(SIN(RADIANS($A$2)))</f>
        <v>0</v>
      </c>
      <c r="J955" s="20"/>
      <c r="L955" s="20"/>
    </row>
    <row r="956" spans="1:19">
      <c r="A956" s="2"/>
      <c r="J956" s="20"/>
      <c r="L956" s="20"/>
    </row>
    <row r="957" spans="1:19">
      <c r="A957" s="2"/>
      <c r="E957" s="12" t="s">
        <v>29</v>
      </c>
      <c r="F957" s="13" t="s">
        <v>30</v>
      </c>
      <c r="G957" s="17" t="s">
        <v>31</v>
      </c>
      <c r="H957" s="18" t="s">
        <v>11</v>
      </c>
      <c r="I957">
        <v>2</v>
      </c>
      <c r="J957" s="19" t="s">
        <v>32</v>
      </c>
      <c r="L957" s="20"/>
    </row>
    <row r="958" spans="1:19">
      <c r="A958" s="2"/>
      <c r="D958" t="s">
        <v>33</v>
      </c>
      <c r="E958" s="12">
        <f t="shared" ref="E958:F958" si="524">E1043</f>
        <v>0.42002945498844679</v>
      </c>
      <c r="F958" s="13">
        <f t="shared" si="524"/>
        <v>0.57553227363317883</v>
      </c>
      <c r="G958" s="17">
        <f>COS((RADIANS(45+$C$3)))</f>
        <v>-0.32158407322903065</v>
      </c>
      <c r="H958" s="18">
        <f>COS((RADIANS($C$3-45)))</f>
        <v>0.94688102940413033</v>
      </c>
      <c r="J958" s="19">
        <f>((SUMPRODUCT(G958:G960,E958:E960))*(SUMPRODUCT(G958:(G960),F958:F960)))-((SUMPRODUCT(H958:H960,E958:E960))*(SUMPRODUCT(H958:H960,F958:F960)))</f>
        <v>4.0083871900868651E-3</v>
      </c>
      <c r="L958" s="20"/>
    </row>
    <row r="959" spans="1:19">
      <c r="A959" s="2"/>
      <c r="D959" t="s">
        <v>34</v>
      </c>
      <c r="E959" s="12">
        <f t="shared" ref="E959:F959" si="525">E1044</f>
        <v>-0.88136974655539524</v>
      </c>
      <c r="F959" s="13">
        <f t="shared" si="525"/>
        <v>0.24349660460854797</v>
      </c>
      <c r="G959" s="17">
        <f>(SIN((RADIANS(45+$C$3))))*(COS(RADIANS($A$3)))</f>
        <v>0.93249577893736801</v>
      </c>
      <c r="H959" s="18">
        <f>(SIN((RADIANS($C$3-45))))*(COS(RADIANS($A$3)))</f>
        <v>0.31669848856119509</v>
      </c>
      <c r="J959" s="20"/>
      <c r="L959" s="20"/>
    </row>
    <row r="960" spans="1:19">
      <c r="A960" s="2"/>
      <c r="D960" t="s">
        <v>35</v>
      </c>
      <c r="E960" s="12">
        <f t="shared" ref="E960:F960" si="526">E1045</f>
        <v>0.21624668043460621</v>
      </c>
      <c r="F960" s="13">
        <f t="shared" si="526"/>
        <v>-0.78068688060625957</v>
      </c>
      <c r="G960" s="17">
        <f>(SIN((RADIANS(45+$C$3))))*(SIN(RADIANS($A$3)))</f>
        <v>0.1644241652234143</v>
      </c>
      <c r="H960" s="18">
        <f>(SIN((RADIANS($C$3-45))))*(SIN(RADIANS($A$3)))</f>
        <v>5.5842488282929856E-2</v>
      </c>
      <c r="J960" s="20"/>
      <c r="L960" s="20"/>
    </row>
    <row r="961" spans="1:12">
      <c r="A961" s="2"/>
      <c r="L961" s="20"/>
    </row>
    <row r="962" spans="1:12">
      <c r="A962" s="2"/>
      <c r="E962" s="12" t="s">
        <v>29</v>
      </c>
      <c r="F962" s="13" t="s">
        <v>30</v>
      </c>
      <c r="G962" s="17" t="s">
        <v>31</v>
      </c>
      <c r="H962" s="18" t="s">
        <v>11</v>
      </c>
      <c r="I962">
        <v>3</v>
      </c>
      <c r="J962" s="19" t="s">
        <v>32</v>
      </c>
      <c r="L962" s="20"/>
    </row>
    <row r="963" spans="1:12">
      <c r="A963" s="2"/>
      <c r="D963" t="s">
        <v>33</v>
      </c>
      <c r="E963" s="12">
        <f t="shared" ref="E963:F963" si="527">E958</f>
        <v>0.42002945498844679</v>
      </c>
      <c r="F963" s="13">
        <f t="shared" si="527"/>
        <v>0.57553227363317883</v>
      </c>
      <c r="G963" s="17">
        <f>COS((RADIANS(45+$C$4)))</f>
        <v>-0.22595003639994804</v>
      </c>
      <c r="H963" s="18">
        <f>COS((RADIANS($C$4-45)))</f>
        <v>0.97413889207384696</v>
      </c>
      <c r="J963" s="19">
        <f>((SUMPRODUCT(G963:G965,E963:E965))*(SUMPRODUCT(G963:(G965),F963:F965)))-((SUMPRODUCT(H963:H965,E963:E965))*(SUMPRODUCT(H963:H965,F963:F965)))</f>
        <v>6.9716541156151501E-3</v>
      </c>
      <c r="L963" s="20"/>
    </row>
    <row r="964" spans="1:12">
      <c r="A964" s="2"/>
      <c r="D964" t="s">
        <v>34</v>
      </c>
      <c r="E964" s="12">
        <f t="shared" ref="E964:F964" si="528">E959</f>
        <v>-0.88136974655539524</v>
      </c>
      <c r="F964" s="13">
        <f t="shared" si="528"/>
        <v>0.24349660460854797</v>
      </c>
      <c r="G964" s="17">
        <f>(SIN((RADIANS(45+$C$4))))*(COS(RADIANS($A$4)))</f>
        <v>0.91539112850235449</v>
      </c>
      <c r="H964" s="18">
        <f>(SIN((RADIANS($C$4-45))))*(COS(RADIANS($A$4)))</f>
        <v>0.2123235818713386</v>
      </c>
      <c r="J964" s="20"/>
      <c r="L964" s="20"/>
    </row>
    <row r="965" spans="1:12">
      <c r="A965" s="2"/>
      <c r="D965" t="s">
        <v>35</v>
      </c>
      <c r="E965" s="12">
        <f t="shared" ref="E965:F965" si="529">E960</f>
        <v>0.21624668043460621</v>
      </c>
      <c r="F965" s="13">
        <f t="shared" si="529"/>
        <v>-0.78068688060625957</v>
      </c>
      <c r="G965" s="17">
        <f>(SIN((RADIANS(45+$C$4))))*(SIN(RADIANS($A$4)))</f>
        <v>0.33317512348620526</v>
      </c>
      <c r="H965" s="18">
        <f>(SIN((RADIANS($C$4-45))))*(SIN(RADIANS($A$4)))</f>
        <v>7.7279463833950304E-2</v>
      </c>
      <c r="J965" s="20"/>
      <c r="L965" s="20"/>
    </row>
    <row r="966" spans="1:12">
      <c r="A966" s="2"/>
      <c r="L966" s="20"/>
    </row>
    <row r="967" spans="1:12">
      <c r="A967" s="2"/>
      <c r="E967" s="12" t="s">
        <v>29</v>
      </c>
      <c r="F967" s="13" t="s">
        <v>30</v>
      </c>
      <c r="G967" s="17" t="s">
        <v>31</v>
      </c>
      <c r="H967" s="18" t="s">
        <v>11</v>
      </c>
      <c r="I967">
        <v>4</v>
      </c>
      <c r="J967" s="19" t="s">
        <v>32</v>
      </c>
      <c r="L967" s="20"/>
    </row>
    <row r="968" spans="1:12">
      <c r="A968" s="2"/>
      <c r="D968" t="s">
        <v>33</v>
      </c>
      <c r="E968" s="12">
        <f t="shared" ref="E968:F968" si="530">E963</f>
        <v>0.42002945498844679</v>
      </c>
      <c r="F968" s="13">
        <f t="shared" si="530"/>
        <v>0.57553227363317883</v>
      </c>
      <c r="G968" s="17">
        <f>COS((RADIANS(45+$C$5)))</f>
        <v>-0.13846012312424741</v>
      </c>
      <c r="H968" s="18">
        <f>COS((RADIANS($C$5-45)))</f>
        <v>0.99036800953202153</v>
      </c>
      <c r="J968" s="19">
        <f>((SUMPRODUCT(G968:G970,E968:E970))*(SUMPRODUCT(G968:G970,F968:F970)))-((SUMPRODUCT(H968:H970,E968:E970))*(SUMPRODUCT(H968:H970,F968:F970)))</f>
        <v>4.6880589187316135E-3</v>
      </c>
      <c r="L968" s="20"/>
    </row>
    <row r="969" spans="1:12">
      <c r="A969" s="2"/>
      <c r="D969" t="s">
        <v>34</v>
      </c>
      <c r="E969" s="12">
        <f t="shared" ref="E969:F969" si="531">E964</f>
        <v>-0.88136974655539524</v>
      </c>
      <c r="F969" s="13">
        <f t="shared" si="531"/>
        <v>0.24349660460854797</v>
      </c>
      <c r="G969" s="17">
        <f>(SIN((RADIANS(45+$C$5))))*(COS(RADIANS($A$5)))</f>
        <v>0.85768385535015979</v>
      </c>
      <c r="H969" s="18">
        <f>(SIN((RADIANS($C$5-45))))*(COS(RADIANS($A$5)))</f>
        <v>0.11990998403671958</v>
      </c>
      <c r="J969" s="20"/>
      <c r="L969" s="20"/>
    </row>
    <row r="970" spans="1:12">
      <c r="A970" s="2"/>
      <c r="D970" t="s">
        <v>35</v>
      </c>
      <c r="E970" s="12">
        <f t="shared" ref="E970:F970" si="532">E965</f>
        <v>0.21624668043460621</v>
      </c>
      <c r="F970" s="13">
        <f t="shared" si="532"/>
        <v>-0.78068688060625957</v>
      </c>
      <c r="G970" s="17">
        <f>(SIN((RADIANS(45+$C$5))))*(SIN(RADIANS($A$5)))</f>
        <v>0.49518400476601071</v>
      </c>
      <c r="H970" s="18">
        <f>(SIN((RADIANS($C$5-45))))*(SIN(RADIANS($A$5)))</f>
        <v>6.923006156212376E-2</v>
      </c>
      <c r="J970" s="20"/>
      <c r="L970" s="20"/>
    </row>
    <row r="971" spans="1:12">
      <c r="A971" s="2"/>
      <c r="J971" s="20"/>
      <c r="L971" s="20"/>
    </row>
    <row r="972" spans="1:12">
      <c r="A972" s="2"/>
      <c r="E972" s="12" t="s">
        <v>29</v>
      </c>
      <c r="F972" s="13" t="s">
        <v>30</v>
      </c>
      <c r="G972" s="17" t="s">
        <v>31</v>
      </c>
      <c r="H972" s="18" t="s">
        <v>11</v>
      </c>
      <c r="I972">
        <v>5</v>
      </c>
      <c r="J972" s="19" t="s">
        <v>32</v>
      </c>
      <c r="L972" s="20"/>
    </row>
    <row r="973" spans="1:12">
      <c r="A973" s="2"/>
      <c r="D973" t="s">
        <v>33</v>
      </c>
      <c r="E973" s="12">
        <f t="shared" ref="E973:F973" si="533">E968</f>
        <v>0.42002945498844679</v>
      </c>
      <c r="F973" s="13">
        <f t="shared" si="533"/>
        <v>0.57553227363317883</v>
      </c>
      <c r="G973" s="17">
        <f>COS((RADIANS(45+$C$6)))</f>
        <v>-7.600118185574084E-2</v>
      </c>
      <c r="H973" s="18">
        <f>COS((RADIANS($C$6-45)))</f>
        <v>0.99710772755832688</v>
      </c>
      <c r="J973" s="19">
        <f>((SUMPRODUCT(G973:G975,E973:E975))*(SUMPRODUCT(G973:(G975),F973:F975)))-((SUMPRODUCT(H973:H975,E973:E975))*(SUMPRODUCT(H973:H975,F973:F975)))</f>
        <v>-5.0133014968011536E-3</v>
      </c>
      <c r="L973" s="20"/>
    </row>
    <row r="974" spans="1:12">
      <c r="A974" s="2"/>
      <c r="D974" t="s">
        <v>34</v>
      </c>
      <c r="E974" s="12">
        <f t="shared" ref="E974:F974" si="534">E969</f>
        <v>-0.88136974655539524</v>
      </c>
      <c r="F974" s="13">
        <f t="shared" si="534"/>
        <v>0.24349660460854797</v>
      </c>
      <c r="G974" s="17">
        <f>(SIN((RADIANS(45+$C$6))))*(COS(RADIANS($A$6)))</f>
        <v>0.76382883388704814</v>
      </c>
      <c r="H974" s="18">
        <f>(SIN((RADIANS($C$6-45))))*(COS(RADIANS($A$6)))</f>
        <v>5.8220283031065245E-2</v>
      </c>
      <c r="J974" s="20"/>
      <c r="L974" s="20"/>
    </row>
    <row r="975" spans="1:12">
      <c r="A975" s="2"/>
      <c r="D975" t="s">
        <v>35</v>
      </c>
      <c r="E975" s="12">
        <f t="shared" ref="E975:F975" si="535">E970</f>
        <v>0.21624668043460621</v>
      </c>
      <c r="F975" s="13">
        <f t="shared" si="535"/>
        <v>-0.78068688060625957</v>
      </c>
      <c r="G975" s="17">
        <f>(SIN((RADIANS(45+$C$6))))*(SIN(RADIANS($A$6)))</f>
        <v>0.64092849279719399</v>
      </c>
      <c r="H975" s="18">
        <f>(SIN((RADIANS($C$6-45))))*(SIN(RADIANS($A$6)))</f>
        <v>4.8852618018403696E-2</v>
      </c>
      <c r="J975" s="20"/>
      <c r="L975" s="20"/>
    </row>
    <row r="976" spans="1:12">
      <c r="A976" s="2"/>
      <c r="L976" s="20"/>
    </row>
    <row r="977" spans="1:12">
      <c r="A977" s="2"/>
      <c r="E977" s="12" t="s">
        <v>29</v>
      </c>
      <c r="F977" s="13" t="s">
        <v>30</v>
      </c>
      <c r="G977" s="17" t="s">
        <v>31</v>
      </c>
      <c r="H977" s="18" t="s">
        <v>11</v>
      </c>
      <c r="I977">
        <v>6</v>
      </c>
      <c r="J977" s="19" t="s">
        <v>32</v>
      </c>
      <c r="L977" s="20"/>
    </row>
    <row r="978" spans="1:12">
      <c r="A978" s="2"/>
      <c r="D978" t="s">
        <v>33</v>
      </c>
      <c r="E978" s="12">
        <f t="shared" ref="E978:F978" si="536">E973</f>
        <v>0.42002945498844679</v>
      </c>
      <c r="F978" s="13">
        <f t="shared" si="536"/>
        <v>0.57553227363317883</v>
      </c>
      <c r="G978" s="17">
        <f>COS((RADIANS(45+$C$7)))</f>
        <v>-6.2071975655520473E-2</v>
      </c>
      <c r="H978" s="18">
        <f>COS((RADIANS($C$7-45)))</f>
        <v>0.99807167570181077</v>
      </c>
      <c r="J978" s="19">
        <f>((SUMPRODUCT(G978:G980,E978:E980))*(SUMPRODUCT(G978:G980,F978:F980)))-((SUMPRODUCT(H978:H980,E978:E980))*(SUMPRODUCT(H978:H980,F978:F980)))</f>
        <v>-1.2678210363768067E-2</v>
      </c>
      <c r="L978" s="20"/>
    </row>
    <row r="979" spans="1:12">
      <c r="A979" s="2"/>
      <c r="D979" t="s">
        <v>34</v>
      </c>
      <c r="E979" s="12">
        <f t="shared" ref="E979:F979" si="537">E974</f>
        <v>-0.88136974655539524</v>
      </c>
      <c r="F979" s="13">
        <f t="shared" si="537"/>
        <v>0.24349660460854797</v>
      </c>
      <c r="G979" s="17">
        <f>(SIN((RADIANS(45+$C$7))))*(COS(RADIANS($A$7)))</f>
        <v>0.64154810672020579</v>
      </c>
      <c r="H979" s="18">
        <f>(SIN((RADIANS($C$7-45))))*(COS(RADIANS($A$7)))</f>
        <v>3.9899096860133154E-2</v>
      </c>
      <c r="J979" s="20"/>
      <c r="L979" s="20"/>
    </row>
    <row r="980" spans="1:12">
      <c r="A980" s="2"/>
      <c r="D980" t="s">
        <v>35</v>
      </c>
      <c r="E980" s="12">
        <f t="shared" ref="E980:F980" si="538">E975</f>
        <v>0.21624668043460621</v>
      </c>
      <c r="F980" s="13">
        <f t="shared" si="538"/>
        <v>-0.78068688060625957</v>
      </c>
      <c r="G980" s="17">
        <f>(SIN((RADIANS(45+$C$7))))*(SIN(RADIANS($A$7)))</f>
        <v>0.76456726100581884</v>
      </c>
      <c r="H980" s="18">
        <f>(SIN((RADIANS($C$7-45))))*(SIN(RADIANS($A$7)))</f>
        <v>4.754989202432805E-2</v>
      </c>
      <c r="J980" s="20"/>
      <c r="L980" s="20"/>
    </row>
    <row r="981" spans="1:12">
      <c r="A981" s="2"/>
      <c r="J981" s="20"/>
      <c r="L981" s="20"/>
    </row>
    <row r="982" spans="1:12">
      <c r="A982" s="2"/>
      <c r="E982" s="12" t="s">
        <v>29</v>
      </c>
      <c r="F982" s="13" t="s">
        <v>30</v>
      </c>
      <c r="G982" s="17" t="s">
        <v>31</v>
      </c>
      <c r="H982" s="18" t="s">
        <v>11</v>
      </c>
      <c r="I982">
        <v>7</v>
      </c>
      <c r="J982" s="19" t="s">
        <v>32</v>
      </c>
      <c r="L982" s="20"/>
    </row>
    <row r="983" spans="1:12">
      <c r="A983" s="2"/>
      <c r="D983" t="s">
        <v>33</v>
      </c>
      <c r="E983" s="12">
        <f t="shared" ref="E983:F983" si="539">E978</f>
        <v>0.42002945498844679</v>
      </c>
      <c r="F983" s="13">
        <f t="shared" si="539"/>
        <v>0.57553227363317883</v>
      </c>
      <c r="G983" s="17">
        <f>COS((RADIANS(45+$C$8)))</f>
        <v>-0.12635046299859032</v>
      </c>
      <c r="H983" s="18">
        <f>COS((RADIANS($C$8-45)))</f>
        <v>0.99198566547104994</v>
      </c>
      <c r="J983" s="19">
        <f>((SUMPRODUCT(G983:G985,E983:E985))*(SUMPRODUCT(G983:(G985),F983:F985)))-((SUMPRODUCT(H983:H985,E983:E985))*(SUMPRODUCT(H983:H985,F983:F985)))</f>
        <v>-3.1027912093795906E-3</v>
      </c>
      <c r="L983" s="20"/>
    </row>
    <row r="984" spans="1:12">
      <c r="A984" s="2"/>
      <c r="D984" t="s">
        <v>34</v>
      </c>
      <c r="E984" s="12">
        <f t="shared" ref="E984:F984" si="540">E979</f>
        <v>-0.88136974655539524</v>
      </c>
      <c r="F984" s="13">
        <f t="shared" si="540"/>
        <v>0.24349660460854797</v>
      </c>
      <c r="G984" s="17">
        <f>(SIN((RADIANS(45+$C$8))))*(COS(RADIANS($A$8)))</f>
        <v>0.49599283273552508</v>
      </c>
      <c r="H984" s="18">
        <f>(SIN((RADIANS($C$8-45))))*(COS(RADIANS($A$8)))</f>
        <v>6.3175231499295187E-2</v>
      </c>
      <c r="J984" s="20"/>
      <c r="L984" s="20"/>
    </row>
    <row r="985" spans="1:12">
      <c r="A985" s="2"/>
      <c r="D985" t="s">
        <v>35</v>
      </c>
      <c r="E985" s="12">
        <f t="shared" ref="E985:F985" si="541">E980</f>
        <v>0.21624668043460621</v>
      </c>
      <c r="F985" s="13">
        <f t="shared" si="541"/>
        <v>-0.78068688060625957</v>
      </c>
      <c r="G985" s="17">
        <f>(SIN((RADIANS(45+$C$8))))*(SIN(RADIANS($A$8)))</f>
        <v>0.85908478648794107</v>
      </c>
      <c r="H985" s="18">
        <f>(SIN((RADIANS($C$8-45))))*(SIN(RADIANS($A$8)))</f>
        <v>0.10942271073670497</v>
      </c>
      <c r="J985" s="20"/>
      <c r="L985" s="20"/>
    </row>
    <row r="986" spans="1:12">
      <c r="A986" s="2"/>
      <c r="L986" s="20"/>
    </row>
    <row r="987" spans="1:12">
      <c r="A987" s="2"/>
      <c r="E987" s="12" t="s">
        <v>29</v>
      </c>
      <c r="F987" s="13" t="s">
        <v>30</v>
      </c>
      <c r="G987" s="17" t="s">
        <v>31</v>
      </c>
      <c r="H987" s="18" t="s">
        <v>11</v>
      </c>
      <c r="I987">
        <v>8</v>
      </c>
      <c r="J987" s="19" t="s">
        <v>32</v>
      </c>
      <c r="L987" s="20"/>
    </row>
    <row r="988" spans="1:12">
      <c r="A988" s="2"/>
      <c r="D988" t="s">
        <v>33</v>
      </c>
      <c r="E988" s="12">
        <f t="shared" ref="E988:F988" si="542">E983</f>
        <v>0.42002945498844679</v>
      </c>
      <c r="F988" s="13">
        <f t="shared" si="542"/>
        <v>0.57553227363317883</v>
      </c>
      <c r="G988" s="17">
        <f>COS((RADIANS(45+$C$9)))</f>
        <v>-0.24968292296171704</v>
      </c>
      <c r="H988" s="18">
        <f>COS((RADIANS($C$9-45)))</f>
        <v>0.96832765011709399</v>
      </c>
      <c r="J988" s="19">
        <f>((SUMPRODUCT(G988:G990,E988:E990))*(SUMPRODUCT(G988:G990,F988:F990)))-((SUMPRODUCT(H988:H990,E988:E990))*(SUMPRODUCT(H988:H990,F988:F990)))</f>
        <v>3.7476934677744544E-3</v>
      </c>
      <c r="L988" s="20"/>
    </row>
    <row r="989" spans="1:12">
      <c r="A989" s="2"/>
      <c r="D989" t="s">
        <v>34</v>
      </c>
      <c r="E989" s="12">
        <f t="shared" ref="E989:F989" si="543">E984</f>
        <v>-0.88136974655539524</v>
      </c>
      <c r="F989" s="13">
        <f t="shared" si="543"/>
        <v>0.24349660460854797</v>
      </c>
      <c r="G989" s="17">
        <f>(SIN((RADIANS(45+$C$9))))*(COS(RADIANS($A$9)))</f>
        <v>0.33118756167925656</v>
      </c>
      <c r="H989" s="18">
        <f>(SIN((RADIANS($C$9-45))))*(COS(RADIANS($A$9)))</f>
        <v>8.539658909733841E-2</v>
      </c>
      <c r="J989" s="20"/>
      <c r="L989" s="20"/>
    </row>
    <row r="990" spans="1:12">
      <c r="A990" s="2"/>
      <c r="D990" t="s">
        <v>35</v>
      </c>
      <c r="E990" s="12">
        <f t="shared" ref="E990:F990" si="544">E985</f>
        <v>0.21624668043460621</v>
      </c>
      <c r="F990" s="13">
        <f t="shared" si="544"/>
        <v>-0.78068688060625957</v>
      </c>
      <c r="G990" s="17">
        <f>(SIN((RADIANS(45+$C$9))))*(SIN(RADIANS($A$9)))</f>
        <v>0.90993034731799216</v>
      </c>
      <c r="H990" s="18">
        <f>(SIN((RADIANS($C$9-45))))*(SIN(RADIANS($A$9)))</f>
        <v>0.23462520024338199</v>
      </c>
      <c r="J990" s="20"/>
      <c r="L990" s="20"/>
    </row>
    <row r="991" spans="1:12">
      <c r="A991" s="2"/>
      <c r="J991" s="20"/>
      <c r="L991" s="20"/>
    </row>
    <row r="992" spans="1:12">
      <c r="E992" s="12" t="s">
        <v>29</v>
      </c>
      <c r="F992" s="13" t="s">
        <v>30</v>
      </c>
      <c r="G992" s="17" t="s">
        <v>31</v>
      </c>
      <c r="H992" s="18" t="s">
        <v>11</v>
      </c>
      <c r="I992">
        <v>9</v>
      </c>
      <c r="J992" s="19" t="s">
        <v>32</v>
      </c>
      <c r="L992" s="20"/>
    </row>
    <row r="993" spans="4:12">
      <c r="D993" t="s">
        <v>33</v>
      </c>
      <c r="E993" s="12">
        <f t="shared" ref="E993:F993" si="545">E988</f>
        <v>0.42002945498844679</v>
      </c>
      <c r="F993" s="13">
        <f t="shared" si="545"/>
        <v>0.57553227363317883</v>
      </c>
      <c r="G993" s="17">
        <f>COS((RADIANS(45+$C$10)))</f>
        <v>-0.40607883220739371</v>
      </c>
      <c r="H993" s="18">
        <f>COS((RADIANS($C$10-45)))</f>
        <v>0.91383805022174436</v>
      </c>
      <c r="J993" s="19">
        <f>((SUMPRODUCT(G993:G995,E993:E995))*(SUMPRODUCT(G993:(G995),F993:F995)))-((SUMPRODUCT(H993:H995,E993:E995))*(SUMPRODUCT(H993:H995,F993:F995)))</f>
        <v>9.7112738488440015E-3</v>
      </c>
      <c r="L993" s="20"/>
    </row>
    <row r="994" spans="4:12">
      <c r="D994" t="s">
        <v>34</v>
      </c>
      <c r="E994" s="12">
        <f t="shared" ref="E994:F994" si="546">E989</f>
        <v>-0.88136974655539524</v>
      </c>
      <c r="F994" s="13">
        <f t="shared" si="546"/>
        <v>0.24349660460854797</v>
      </c>
      <c r="G994" s="17">
        <f>(SIN((RADIANS(45+$C$10))))*(COS(RADIANS($A$10)))</f>
        <v>0.15868631210370673</v>
      </c>
      <c r="H994" s="18">
        <f>(SIN((RADIANS($C$10-45))))*(COS(RADIANS($A$10)))</f>
        <v>7.0514849201929117E-2</v>
      </c>
      <c r="J994" s="20"/>
      <c r="L994" s="20"/>
    </row>
    <row r="995" spans="4:12">
      <c r="D995" t="s">
        <v>35</v>
      </c>
      <c r="E995" s="12">
        <f t="shared" ref="E995:F995" si="547">E990</f>
        <v>0.21624668043460621</v>
      </c>
      <c r="F995" s="13">
        <f t="shared" si="547"/>
        <v>-0.78068688060625957</v>
      </c>
      <c r="G995" s="17">
        <f>(SIN((RADIANS(45+$C$10))))*(SIN(RADIANS($A$10)))</f>
        <v>0.89995479685593338</v>
      </c>
      <c r="H995" s="18">
        <f>(SIN((RADIANS($C$10-45))))*(SIN(RADIANS($A$10)))</f>
        <v>0.39990958229198481</v>
      </c>
      <c r="J995" s="20"/>
      <c r="L995" s="20"/>
    </row>
    <row r="996" spans="4:12">
      <c r="L996" s="20"/>
    </row>
    <row r="997" spans="4:12">
      <c r="E997" s="12" t="s">
        <v>29</v>
      </c>
      <c r="F997" s="13" t="s">
        <v>30</v>
      </c>
      <c r="G997" s="17" t="s">
        <v>31</v>
      </c>
      <c r="H997" s="18" t="s">
        <v>11</v>
      </c>
      <c r="I997">
        <v>10</v>
      </c>
      <c r="J997" s="19" t="s">
        <v>32</v>
      </c>
      <c r="L997" s="20"/>
    </row>
    <row r="998" spans="4:12">
      <c r="D998" t="s">
        <v>33</v>
      </c>
      <c r="E998" s="12">
        <f t="shared" ref="E998:F998" si="548">E993</f>
        <v>0.42002945498844679</v>
      </c>
      <c r="F998" s="13">
        <f t="shared" si="548"/>
        <v>0.57553227363317883</v>
      </c>
      <c r="G998" s="17">
        <f>COS((RADIANS(45+$C$11)))</f>
        <v>-0.53521878369665565</v>
      </c>
      <c r="H998" s="18">
        <f>COS((RADIANS($C$11-45)))</f>
        <v>0.84471347424927035</v>
      </c>
      <c r="J998" s="19">
        <f>((SUMPRODUCT(G998:G1000,E998:E1000))*(SUMPRODUCT(G998:G1000,F998:F1000)))-((SUMPRODUCT(H998:H1000,E998:E1000))*(SUMPRODUCT(H998:H1000,F998:F1000)))</f>
        <v>8.6229621006259569E-3</v>
      </c>
      <c r="L998" s="20"/>
    </row>
    <row r="999" spans="4:12">
      <c r="D999" t="s">
        <v>34</v>
      </c>
      <c r="E999" s="12">
        <f t="shared" ref="E999:F999" si="549">E994</f>
        <v>-0.88136974655539524</v>
      </c>
      <c r="F999" s="13">
        <f t="shared" si="549"/>
        <v>0.24349660460854797</v>
      </c>
      <c r="G999" s="17">
        <f>(SIN((RADIANS(45+$C$11))))*(COS(RADIANS($A$11)))</f>
        <v>5.1744970390849291E-17</v>
      </c>
      <c r="H999" s="18">
        <f>(SIN((RADIANS($C$11-45))))*(COS(RADIANS($A$11)))</f>
        <v>3.278612329420142E-17</v>
      </c>
      <c r="J999" s="20"/>
      <c r="L999" s="20"/>
    </row>
    <row r="1000" spans="4:12">
      <c r="D1000" t="s">
        <v>35</v>
      </c>
      <c r="E1000" s="12">
        <f t="shared" ref="E1000:F1000" si="550">E995</f>
        <v>0.21624668043460621</v>
      </c>
      <c r="F1000" s="13">
        <f t="shared" si="550"/>
        <v>-0.78068688060625957</v>
      </c>
      <c r="G1000" s="17">
        <f>(SIN((RADIANS(45+$C$11))))*(SIN(RADIANS($A$11)))</f>
        <v>0.84471347424927024</v>
      </c>
      <c r="H1000" s="18">
        <f>(SIN((RADIANS($C$11-45))))*(SIN(RADIANS($A$11)))</f>
        <v>0.53521878369665554</v>
      </c>
      <c r="J1000" s="20"/>
      <c r="L1000" s="20"/>
    </row>
    <row r="1001" spans="4:12">
      <c r="J1001" s="20"/>
      <c r="L1001" s="20"/>
    </row>
    <row r="1002" spans="4:12">
      <c r="E1002" s="12" t="s">
        <v>29</v>
      </c>
      <c r="F1002" s="13" t="s">
        <v>30</v>
      </c>
      <c r="G1002" s="17" t="s">
        <v>31</v>
      </c>
      <c r="H1002" s="18" t="s">
        <v>11</v>
      </c>
      <c r="I1002">
        <v>11</v>
      </c>
      <c r="J1002" s="19" t="s">
        <v>32</v>
      </c>
      <c r="L1002" s="20"/>
    </row>
    <row r="1003" spans="4:12">
      <c r="D1003" t="s">
        <v>33</v>
      </c>
      <c r="E1003" s="12">
        <f t="shared" ref="E1003:F1003" si="551">E998</f>
        <v>0.42002945498844679</v>
      </c>
      <c r="F1003" s="13">
        <f t="shared" si="551"/>
        <v>0.57553227363317883</v>
      </c>
      <c r="G1003" s="17">
        <f>COS((RADIANS(45+$C$12)))</f>
        <v>-0.6137169411897504</v>
      </c>
      <c r="H1003" s="18">
        <f>COS((RADIANS($C$12-45)))</f>
        <v>0.78952613389089055</v>
      </c>
      <c r="J1003" s="19">
        <f>((SUMPRODUCT(G1003:G1005,E1003:E1005))*(SUMPRODUCT(G1003:(G1005),F1003:F1005)))-((SUMPRODUCT(H1003:H1005,E1003:E1005))*(SUMPRODUCT(H1003:H1005,F1003:F1005)))</f>
        <v>-6.8577581097927255E-3</v>
      </c>
      <c r="L1003" s="20"/>
    </row>
    <row r="1004" spans="4:12">
      <c r="D1004" t="s">
        <v>34</v>
      </c>
      <c r="E1004" s="12">
        <f t="shared" ref="E1004:F1004" si="552">E999</f>
        <v>-0.88136974655539524</v>
      </c>
      <c r="F1004" s="13">
        <f t="shared" si="552"/>
        <v>0.24349660460854797</v>
      </c>
      <c r="G1004" s="17">
        <f>(SIN((RADIANS(45+$C$12))))*(COS(RADIANS($A$12)))</f>
        <v>-0.13709977437056997</v>
      </c>
      <c r="H1004" s="18">
        <f>(SIN((RADIANS($C$12-45))))*(COS(RADIANS($A$12)))</f>
        <v>-0.10657082844092282</v>
      </c>
      <c r="J1004" s="20"/>
      <c r="L1004" s="20"/>
    </row>
    <row r="1005" spans="4:12">
      <c r="D1005" t="s">
        <v>35</v>
      </c>
      <c r="E1005" s="12">
        <f t="shared" ref="E1005:F1005" si="553">E1000</f>
        <v>0.21624668043460621</v>
      </c>
      <c r="F1005" s="13">
        <f t="shared" si="553"/>
        <v>-0.78068688060625957</v>
      </c>
      <c r="G1005" s="17">
        <f>(SIN((RADIANS(45+$C$12))))*(SIN(RADIANS($A$12)))</f>
        <v>0.77753145786150357</v>
      </c>
      <c r="H1005" s="18">
        <f>(SIN((RADIANS($C$12-45))))*(SIN(RADIANS($A$12)))</f>
        <v>0.60439320183860357</v>
      </c>
      <c r="J1005" s="20"/>
      <c r="L1005" s="20"/>
    </row>
    <row r="1006" spans="4:12">
      <c r="L1006" s="20"/>
    </row>
    <row r="1007" spans="4:12">
      <c r="E1007" s="12" t="s">
        <v>29</v>
      </c>
      <c r="F1007" s="13" t="s">
        <v>30</v>
      </c>
      <c r="G1007" s="17" t="s">
        <v>31</v>
      </c>
      <c r="H1007" s="18" t="s">
        <v>11</v>
      </c>
      <c r="I1007">
        <v>12</v>
      </c>
      <c r="J1007" s="19" t="s">
        <v>32</v>
      </c>
      <c r="L1007" s="20"/>
    </row>
    <row r="1008" spans="4:12">
      <c r="D1008" t="s">
        <v>33</v>
      </c>
      <c r="E1008" s="12">
        <f t="shared" ref="E1008:F1008" si="554">E1003</f>
        <v>0.42002945498844679</v>
      </c>
      <c r="F1008" s="13">
        <f t="shared" si="554"/>
        <v>0.57553227363317883</v>
      </c>
      <c r="G1008" s="17">
        <f>COS((RADIANS(45+$C$13)))</f>
        <v>-0.67505923099629039</v>
      </c>
      <c r="H1008" s="18">
        <f>COS((RADIANS($C$13-45)))</f>
        <v>0.73776353572584286</v>
      </c>
      <c r="J1008" s="19">
        <f>((SUMPRODUCT(G1008:G1010,E1008:E1010))*(SUMPRODUCT(G1008:(G1010),F1008:F1010)))-((SUMPRODUCT(H1008:H1010,E1008:E1010))*(SUMPRODUCT(H1008:H1010,F1008:F1010)))</f>
        <v>-5.4704759744809844E-3</v>
      </c>
      <c r="L1008" s="20"/>
    </row>
    <row r="1009" spans="1:19">
      <c r="D1009" t="s">
        <v>34</v>
      </c>
      <c r="E1009" s="12">
        <f t="shared" ref="E1009:F1009" si="555">E1004</f>
        <v>-0.88136974655539524</v>
      </c>
      <c r="F1009" s="13">
        <f t="shared" si="555"/>
        <v>0.24349660460854797</v>
      </c>
      <c r="G1009" s="17">
        <f>(SIN((RADIANS(45+$C$13))))*(COS(RADIANS($A$13)))</f>
        <v>-0.25232999022940494</v>
      </c>
      <c r="H1009" s="18">
        <f>(SIN((RADIANS($C$13-45))))*(COS(RADIANS($A$13)))</f>
        <v>-0.23088385493866695</v>
      </c>
      <c r="J1009" s="20"/>
      <c r="L1009" s="20"/>
    </row>
    <row r="1010" spans="1:19">
      <c r="D1010" t="s">
        <v>35</v>
      </c>
      <c r="E1010" s="12">
        <f t="shared" ref="E1010:F1010" si="556">E1005</f>
        <v>0.21624668043460621</v>
      </c>
      <c r="F1010" s="13">
        <f t="shared" si="556"/>
        <v>-0.78068688060625957</v>
      </c>
      <c r="G1010" s="17">
        <f>(SIN((RADIANS(45+$C$13))))*(SIN(RADIANS($A$13)))</f>
        <v>0.69327095040649556</v>
      </c>
      <c r="H1010" s="18">
        <f>(SIN((RADIANS($C$13-45))))*(SIN(RADIANS($A$13)))</f>
        <v>0.63434817796062404</v>
      </c>
      <c r="J1010" s="20"/>
      <c r="L1010" s="20"/>
    </row>
    <row r="1011" spans="1:19">
      <c r="L1011" s="20"/>
    </row>
    <row r="1012" spans="1:19">
      <c r="E1012" s="12" t="s">
        <v>29</v>
      </c>
      <c r="F1012" s="13" t="s">
        <v>30</v>
      </c>
      <c r="G1012" s="17" t="s">
        <v>31</v>
      </c>
      <c r="H1012" s="18" t="s">
        <v>11</v>
      </c>
      <c r="I1012">
        <v>13</v>
      </c>
      <c r="J1012" s="19" t="s">
        <v>32</v>
      </c>
      <c r="L1012" s="20"/>
    </row>
    <row r="1013" spans="1:19">
      <c r="D1013" t="s">
        <v>33</v>
      </c>
      <c r="E1013" s="12">
        <f t="shared" ref="E1013:F1013" si="557">E1008</f>
        <v>0.42002945498844679</v>
      </c>
      <c r="F1013" s="13">
        <f t="shared" si="557"/>
        <v>0.57553227363317883</v>
      </c>
      <c r="G1013" s="17">
        <f>COS((RADIANS(45+$C$14)))</f>
        <v>-0.71396877306751372</v>
      </c>
      <c r="H1013" s="18">
        <f>COS((RADIANS($C$14-45)))</f>
        <v>0.70017754254508147</v>
      </c>
      <c r="J1013" s="19">
        <f>((SUMPRODUCT(G1013:G1015,E1013:E1015))*(SUMPRODUCT(G1013:G1015,F1013:F1015)))-((SUMPRODUCT(H1013:H1015,E1013:E1015))*(SUMPRODUCT(H1013:H1015,F1013:F1015)))</f>
        <v>-1.1802896246564165E-2</v>
      </c>
      <c r="L1013" s="20"/>
    </row>
    <row r="1014" spans="1:19">
      <c r="D1014" t="s">
        <v>34</v>
      </c>
      <c r="E1014" s="12">
        <f t="shared" ref="E1014:F1014" si="558">E1009</f>
        <v>-0.88136974655539524</v>
      </c>
      <c r="F1014" s="13">
        <f t="shared" si="558"/>
        <v>0.24349660460854797</v>
      </c>
      <c r="G1014" s="17">
        <f>(SIN((RADIANS(45+$C$14))))*(COS(RADIANS($A$14)))</f>
        <v>-0.35008877127254046</v>
      </c>
      <c r="H1014" s="18">
        <f>(SIN((RADIANS($C$14-45))))*(COS(RADIANS($A$14)))</f>
        <v>-0.35698438653375664</v>
      </c>
      <c r="J1014" s="20"/>
      <c r="L1014" s="20"/>
    </row>
    <row r="1015" spans="1:19">
      <c r="D1015" t="s">
        <v>35</v>
      </c>
      <c r="E1015" s="12">
        <f t="shared" ref="E1015:F1015" si="559">E1010</f>
        <v>0.21624668043460621</v>
      </c>
      <c r="F1015" s="13">
        <f t="shared" si="559"/>
        <v>-0.78068688060625957</v>
      </c>
      <c r="G1015" s="17">
        <f>(SIN((RADIANS(45+$C$14))))*(SIN(RADIANS($A$14)))</f>
        <v>0.60637153900340002</v>
      </c>
      <c r="H1015" s="18">
        <f>(SIN((RADIANS($C$14-45))))*(SIN(RADIANS($A$14)))</f>
        <v>0.61831509498527371</v>
      </c>
      <c r="J1015" s="20"/>
      <c r="L1015" s="20"/>
    </row>
    <row r="1016" spans="1:19">
      <c r="J1016" s="20"/>
      <c r="L1016" s="20"/>
    </row>
    <row r="1017" spans="1:19">
      <c r="E1017" s="12" t="s">
        <v>29</v>
      </c>
      <c r="F1017" s="13" t="s">
        <v>30</v>
      </c>
      <c r="G1017" s="17" t="s">
        <v>31</v>
      </c>
      <c r="H1017" s="18" t="s">
        <v>11</v>
      </c>
      <c r="I1017">
        <v>14</v>
      </c>
      <c r="J1017" s="19" t="s">
        <v>32</v>
      </c>
      <c r="L1017" s="20"/>
    </row>
    <row r="1018" spans="1:19">
      <c r="D1018" t="s">
        <v>33</v>
      </c>
      <c r="E1018" s="12">
        <f t="shared" ref="E1018:F1018" si="560">E1013</f>
        <v>0.42002945498844679</v>
      </c>
      <c r="F1018" s="13">
        <f t="shared" si="560"/>
        <v>0.57553227363317883</v>
      </c>
      <c r="G1018" s="17">
        <f>COS((RADIANS(45+$C$15)))</f>
        <v>-0.74731990417935112</v>
      </c>
      <c r="H1018" s="18">
        <f>COS((RADIANS($C$15-45)))</f>
        <v>0.66446441651706645</v>
      </c>
      <c r="J1018" s="19">
        <f>((SUMPRODUCT(G1018:G1020,E1018:E1020))*(SUMPRODUCT(G1018:G1020,F1018:F1020)))-((SUMPRODUCT(H1018:H1020,E1018:E1020))*(SUMPRODUCT(H1018:H1020,F1018:F1020)))</f>
        <v>-1.0841430858464035E-2</v>
      </c>
      <c r="L1018" s="20"/>
    </row>
    <row r="1019" spans="1:19">
      <c r="D1019" t="s">
        <v>34</v>
      </c>
      <c r="E1019" s="12">
        <f t="shared" ref="E1019:F1019" si="561">E1014</f>
        <v>-0.88136974655539524</v>
      </c>
      <c r="F1019" s="13">
        <f t="shared" si="561"/>
        <v>0.24349660460854797</v>
      </c>
      <c r="G1019" s="17">
        <f>(SIN((RADIANS(45+$C$15))))*(COS(RADIANS($A$15)))</f>
        <v>-0.42710949401476617</v>
      </c>
      <c r="H1019" s="18">
        <f>(SIN((RADIANS($C$15-45))))*(COS(RADIANS($A$15)))</f>
        <v>-0.48036797487861865</v>
      </c>
      <c r="J1019" s="20"/>
      <c r="L1019" s="20"/>
    </row>
    <row r="1020" spans="1:19">
      <c r="D1020" t="s">
        <v>35</v>
      </c>
      <c r="E1020" s="12">
        <f t="shared" ref="E1020:F1020" si="562">E1015</f>
        <v>0.21624668043460621</v>
      </c>
      <c r="F1020" s="13">
        <f t="shared" si="562"/>
        <v>-0.78068688060625957</v>
      </c>
      <c r="G1020" s="17">
        <f>(SIN((RADIANS(45+$C$15))))*(SIN(RADIANS($A$15)))</f>
        <v>0.50900927392319273</v>
      </c>
      <c r="H1020" s="18">
        <f>(SIN((RADIANS($C$15-45))))*(SIN(RADIANS($A$15)))</f>
        <v>0.57248025982879891</v>
      </c>
      <c r="J1020" s="20"/>
      <c r="L1020" s="20"/>
    </row>
    <row r="1021" spans="1:19">
      <c r="A1021" s="3" t="s">
        <v>28</v>
      </c>
      <c r="J1021" s="20"/>
      <c r="L1021" s="20"/>
    </row>
    <row r="1022" spans="1:19">
      <c r="A1022" s="3">
        <f>DEGREES(ACOS(((C1040*C1043+C1041*C1044+C1042*C1045)/(((SQRT((C1040^2)+(C1041^2)+(C1042^2)))*(SQRT((C1043^2)+(C1044^2)+(C1045^2))))))))</f>
        <v>98.145707793007588</v>
      </c>
      <c r="E1022" s="12" t="s">
        <v>29</v>
      </c>
      <c r="F1022" s="13" t="s">
        <v>30</v>
      </c>
      <c r="G1022" s="17" t="s">
        <v>31</v>
      </c>
      <c r="H1022" s="18" t="s">
        <v>11</v>
      </c>
      <c r="I1022">
        <v>15</v>
      </c>
      <c r="J1022" s="19" t="s">
        <v>32</v>
      </c>
      <c r="L1022" s="20"/>
    </row>
    <row r="1023" spans="1:19">
      <c r="D1023" t="s">
        <v>33</v>
      </c>
      <c r="E1023" s="12">
        <f t="shared" ref="E1023:F1023" si="563">E1018</f>
        <v>0.42002945498844679</v>
      </c>
      <c r="F1023" s="13">
        <f t="shared" si="563"/>
        <v>0.57553227363317883</v>
      </c>
      <c r="G1023" s="17">
        <f>COS((RADIANS(45+$C$16)))</f>
        <v>-0.78215977570361728</v>
      </c>
      <c r="H1023" s="18">
        <f>COS((RADIANS($C$16-45)))</f>
        <v>0.62307791268128498</v>
      </c>
      <c r="J1023" s="19">
        <f>((SUMPRODUCT(G1023:G1025,E1023:E1025))*(SUMPRODUCT(G1023:(G1025),F1023:F1025)))-((SUMPRODUCT(H1023:H1025,E1023:E1025))*(SUMPRODUCT(H1023:H1025,F1023:F1025)))</f>
        <v>4.4094215984721574E-3</v>
      </c>
    </row>
    <row r="1024" spans="1:19">
      <c r="D1024" t="s">
        <v>34</v>
      </c>
      <c r="E1024" s="12">
        <f t="shared" ref="E1024:F1024" si="564">E1019</f>
        <v>-0.88136974655539524</v>
      </c>
      <c r="F1024" s="13">
        <f t="shared" si="564"/>
        <v>0.24349660460854797</v>
      </c>
      <c r="G1024" s="17">
        <f>(SIN((RADIANS(45+$C$16))))*(COS(RADIANS($A$16)))</f>
        <v>-0.47730537263967016</v>
      </c>
      <c r="H1024" s="18">
        <f>(SIN((RADIANS($C$16-45))))*(COS(RADIANS($A$16)))</f>
        <v>-0.5991691498089422</v>
      </c>
      <c r="J1024" s="20"/>
      <c r="L1024" s="20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20"/>
    </row>
    <row r="1025" spans="1:19">
      <c r="D1025" t="s">
        <v>35</v>
      </c>
      <c r="E1025" s="12">
        <f t="shared" ref="E1025:F1025" si="565">E1020</f>
        <v>0.21624668043460621</v>
      </c>
      <c r="F1025" s="13">
        <f t="shared" si="565"/>
        <v>-0.78068688060625957</v>
      </c>
      <c r="G1025" s="17">
        <f>(SIN((RADIANS(45+$C$16))))*(SIN(RADIANS($A$16)))</f>
        <v>0.4005067621408816</v>
      </c>
      <c r="H1025" s="18">
        <f>(SIN((RADIANS($C$16-45))))*(SIN(RADIANS($A$16)))</f>
        <v>0.502762612617488</v>
      </c>
      <c r="J1025" s="20"/>
      <c r="L1025" s="20"/>
      <c r="M1025" s="21">
        <f>(G953^2)*F953+G953*G954*F954+G953*G955*F955-((H953^2)*F953+H953*H954*F954+H953*H955*F955)</f>
        <v>-0.56458360002131924</v>
      </c>
      <c r="N1025" s="22">
        <f>G953*G954*F953+(G954^2)*F954+G954*G955*F955-(H953*H954*F953+(H954^2)*F954+H954*H955*F955)</f>
        <v>-0.2679054927324836</v>
      </c>
      <c r="O1025" s="22">
        <f>G953*G955*F953+G954*G955*F954+(G955^2)*F955-(H953*H955*F953+H954*H955*F954+(H955^2)*F955)</f>
        <v>0</v>
      </c>
      <c r="P1025" s="22">
        <f>(G953^2)*E953+G953*G954*E954+G953*G955*E955-((H953^2)*E953+H953*H954*E954+H953*H955*E955)</f>
        <v>0.37892281064141492</v>
      </c>
      <c r="Q1025" s="22">
        <f>G953*G954*E953+(G954^2)*E954+G954*G955*E955-(H953*H954*E953+(H954^2)*E954+H954*H955*E955)</f>
        <v>-0.89980824444801777</v>
      </c>
      <c r="R1025" s="50">
        <f>G953*G955*E953+G954*G955*E954+(G955^2)*E955-(H953*H955*E953+H954*H955*E954+(H955^2)*E955)</f>
        <v>0</v>
      </c>
      <c r="S1025" s="20">
        <f>J953</f>
        <v>-1.0179455819426513E-3</v>
      </c>
    </row>
    <row r="1026" spans="1:19">
      <c r="A1026" s="9" t="s">
        <v>47</v>
      </c>
      <c r="B1026" s="9" t="s">
        <v>46</v>
      </c>
      <c r="C1026" s="9" t="s">
        <v>48</v>
      </c>
      <c r="L1026" s="20"/>
      <c r="M1026" s="21">
        <f>(G958^2)*F958+G958*G959*F959+G958*G960*F960-((H958^2)*F958+H958*H959*F959+H958*H960*F960)</f>
        <v>-0.51997139224111599</v>
      </c>
      <c r="N1026" s="22">
        <f>G958*G959*F958+(G959^2)*F959+G959*G960*F960-(H958*H959*F958+(H959^2)*F959+H959*H960*F960)</f>
        <v>-0.26375858273173214</v>
      </c>
      <c r="O1026" s="22">
        <f>G958*G960*F958+G959*G960*F959+(G960^2)*F960-(H958*H960*F958+H959*H960*F959+(H960^2)*F960)</f>
        <v>-4.6507754529030179E-2</v>
      </c>
      <c r="P1026" s="22">
        <f>(G958^2)*E958+G958*G959*E959+G958*G960*E960-((H958^2)*E958+H958*H959*E959+H958*H960*E960)</f>
        <v>0.17258064008052162</v>
      </c>
      <c r="Q1026" s="22">
        <f>G958*G959*E958+(G959^2)*E959+G959*G960*E960-(H958*H959*E958+(H959^2)*E959+H959*H960*E960)</f>
        <v>-0.90057578476523181</v>
      </c>
      <c r="R1026" s="50">
        <f>G958*G960*E958+G959*G960*E959+(G960^2)*E960-(H958*H960*E958+H959*H960*E959+(H960^2)*E960)</f>
        <v>-0.15879580902680973</v>
      </c>
      <c r="S1026" s="20">
        <f>J958</f>
        <v>4.0083871900868651E-3</v>
      </c>
    </row>
    <row r="1027" spans="1:19">
      <c r="A1027" s="9">
        <f>C1040+C1043</f>
        <v>0.99523746232619237</v>
      </c>
      <c r="B1027" s="9">
        <f>C1041*C1045-C1042*C1044</f>
        <v>0.6350046063629361</v>
      </c>
      <c r="C1027" s="9">
        <f>A1028*B1029-A1029*B1028</f>
        <v>-0.13333909659108178</v>
      </c>
      <c r="E1027" s="12" t="s">
        <v>29</v>
      </c>
      <c r="F1027" s="13" t="s">
        <v>30</v>
      </c>
      <c r="G1027" s="17" t="s">
        <v>31</v>
      </c>
      <c r="H1027" s="18" t="s">
        <v>11</v>
      </c>
      <c r="I1027">
        <v>16</v>
      </c>
      <c r="J1027" s="19" t="s">
        <v>32</v>
      </c>
      <c r="L1027" s="20"/>
      <c r="M1027" s="21">
        <f>(G963^2)*F963+G963*G964*F964+G963*G965*F965-((H963^2)*F963+H963*H964*F964+H963*H965*F965)</f>
        <v>-0.49995092252749818</v>
      </c>
      <c r="N1027" s="22">
        <f>G963*G964*F963+(G964^2)*F964+G964*G965*F965-(H963*H964*F963+(H964^2)*F964+H964*H965*F965)</f>
        <v>-0.270307628576401</v>
      </c>
      <c r="O1027" s="22">
        <f>G963*G965*F963+G964*G965*F964+(G965^2)*F965-(H963*H965*F963+H964*H965*F964+(H965^2)*F965)</f>
        <v>-9.8383930896894276E-2</v>
      </c>
      <c r="P1027" s="22">
        <f>(G963^2)*E963+G963*G964*E964+G963*G965*E965-((H963^2)*E963+H963*H964*E964+H963*H965*E965)</f>
        <v>-4.5107982352568521E-2</v>
      </c>
      <c r="Q1027" s="22">
        <f>G963*G964*E963+(G964^2)*E964+G964*G965*E965-(H963*H964*E963+(H964^2)*E964+H964*H965*E965)</f>
        <v>-0.8101502124740545</v>
      </c>
      <c r="R1027" s="50">
        <f>G963*G965*E963+G964*G965*E964+(G965^2)*E965-(H963*H965*E963+H964*H965*E964+(H965^2)*E965)</f>
        <v>-0.29487056262499517</v>
      </c>
      <c r="S1027" s="20">
        <f>J963</f>
        <v>6.9716541156151501E-3</v>
      </c>
    </row>
    <row r="1028" spans="1:19">
      <c r="A1028" s="9">
        <f>C1041+C1044</f>
        <v>-0.63766537907815835</v>
      </c>
      <c r="B1028" s="9">
        <f>C1042*C1043-C1040*C1045</f>
        <v>0.45207379307016921</v>
      </c>
      <c r="C1028" s="9">
        <f>A1029*B1027-A1027*B1029</f>
        <v>-0.96453983507898255</v>
      </c>
      <c r="D1028" t="s">
        <v>33</v>
      </c>
      <c r="E1028" s="12">
        <f t="shared" ref="E1028:F1028" si="566">E1023</f>
        <v>0.42002945498844679</v>
      </c>
      <c r="F1028" s="13">
        <f t="shared" si="566"/>
        <v>0.57553227363317883</v>
      </c>
      <c r="G1028" s="17">
        <f>COS((RADIANS(45+$C$17)))</f>
        <v>-0.81471053200902233</v>
      </c>
      <c r="H1028" s="18">
        <f>COS((RADIANS($C$17-45)))</f>
        <v>0.57986787204808643</v>
      </c>
      <c r="J1028" s="19">
        <f>((SUMPRODUCT(G1028:G1030,E1028:E1030))*(SUMPRODUCT(G1028:G1030,F1028:F1030)))-((SUMPRODUCT(H1028:H1030,E1028:E1030))*(SUMPRODUCT(H1028:H1030,F1028:F1030)))</f>
        <v>1.5490825410398784E-2</v>
      </c>
      <c r="L1028" s="20"/>
      <c r="M1028" s="21">
        <f>(G968^2)*F968+G968*G969*F969+G968*G970*F970-((H968^2)*F968+H968*H969*F969+H968*H970*F970)</f>
        <v>-0.50424502172002117</v>
      </c>
      <c r="N1028" s="22">
        <f>G968*G969*F968+(G969^2)*F969+G969*G970*F970-(H968*H969*F968+(H969^2)*F969+H969*H970*F970)</f>
        <v>-0.28616020164795558</v>
      </c>
      <c r="O1028" s="22">
        <f>G968*G970*F968+G969*G970*F969+(G970^2)*F970-(H968*H970*F968+H969*H970*F969+(H970^2)*F970)</f>
        <v>-0.16521466945280472</v>
      </c>
      <c r="P1028" s="22">
        <f>(G968^2)*E968+G968*G969*E969+G968*G970*E970-((H968^2)*E968+H968*H969*E969+H968*H970*E970)</f>
        <v>-0.22424350814641136</v>
      </c>
      <c r="Q1028" s="22">
        <f>G968*G969*E968+(G969^2)*E969+G969*G970*E970-(H968*H969*E968+(H969^2)*E969+H969*H970*E970)</f>
        <v>-0.64539586542609095</v>
      </c>
      <c r="R1028" s="50">
        <f>G968*G970*E968+G969*G970*E969+(G970^2)*E970-(H968*H970*E968+H969*H970*E969+(H970^2)*E970)</f>
        <v>-0.37261947663762512</v>
      </c>
      <c r="S1028" s="20">
        <f>J968</f>
        <v>4.6880589187316135E-3</v>
      </c>
    </row>
    <row r="1029" spans="1:19">
      <c r="A1029" s="9">
        <f>C1042+C1045</f>
        <v>-0.5642563552854537</v>
      </c>
      <c r="B1029" s="9">
        <f>C1040*C1044-C1041*C1043</f>
        <v>0.6091354809797771</v>
      </c>
      <c r="C1029" s="9">
        <f>A1027*B1028-A1028*B1027</f>
        <v>0.85484122763212977</v>
      </c>
      <c r="D1029" t="s">
        <v>34</v>
      </c>
      <c r="E1029" s="12">
        <f t="shared" ref="E1029:F1029" si="567">E1024</f>
        <v>-0.88136974655539524</v>
      </c>
      <c r="F1029" s="13">
        <f t="shared" si="567"/>
        <v>0.24349660460854797</v>
      </c>
      <c r="G1029" s="17">
        <f>(SIN((RADIANS(45+$C$17))))*(COS(RADIANS($A$17)))</f>
        <v>-0.50218030803206715</v>
      </c>
      <c r="H1029" s="18">
        <f>(SIN((RADIANS($C$17-45))))*(COS(RADIANS($A$17)))</f>
        <v>-0.7055600174505483</v>
      </c>
      <c r="J1029" s="20"/>
      <c r="L1029" s="20"/>
      <c r="M1029" s="21">
        <f>(G973^2)*F973+G973*G974*F974+G973*G975*F975-((H973^2)*F973+H973*H974*F974+H973*H975*F975)</f>
        <v>-0.52109781473241523</v>
      </c>
      <c r="N1029" s="22">
        <f>G973*G974*F973+(G974^2)*F974+G974*G975*F975-(H973*H974*F973+(H974^2)*F974+H974*H975*F975)</f>
        <v>-0.30555488333321396</v>
      </c>
      <c r="O1029" s="22">
        <f>G973*G975*F973+G974*G975*F974+(G975^2)*F975-(H973*H975*F973+H974*H975*F974+(H975^2)*F975)</f>
        <v>-0.25639098990931664</v>
      </c>
      <c r="P1029" s="22">
        <f>(G973^2)*E973+G973*G974*E974+G973*G975*E975-((H973^2)*E973+H973*H974*E974+H973*H975*E975)</f>
        <v>-0.3339140811838105</v>
      </c>
      <c r="Q1029" s="22">
        <f>G973*G974*E973+(G974^2)*E974+G974*G975*E975-(H973*H974*E973+(H974^2)*E974+H974*H975*E975)</f>
        <v>-0.45475042477915945</v>
      </c>
      <c r="R1029" s="50">
        <f>G973*G975*E973+G974*G975*E974+(G975^2)*E975-(H973*H975*E973+H974*H975*E974+(H975^2)*E975)</f>
        <v>-0.38158091370990416</v>
      </c>
      <c r="S1029" s="20">
        <f>J973</f>
        <v>-5.0133014968011536E-3</v>
      </c>
    </row>
    <row r="1030" spans="1:19">
      <c r="D1030" t="s">
        <v>35</v>
      </c>
      <c r="E1030" s="12">
        <f t="shared" ref="E1030:F1030" si="568">E1025</f>
        <v>0.21624668043460621</v>
      </c>
      <c r="F1030" s="13">
        <f t="shared" si="568"/>
        <v>-0.78068688060625957</v>
      </c>
      <c r="G1030" s="17">
        <f>(SIN((RADIANS(45+$C$17))))*(SIN(RADIANS($A$17)))</f>
        <v>0.2899339360240431</v>
      </c>
      <c r="H1030" s="18">
        <f>(SIN((RADIANS($C$17-45))))*(SIN(RADIANS($A$17)))</f>
        <v>0.40735526600451105</v>
      </c>
      <c r="J1030" s="20"/>
      <c r="L1030" s="20"/>
      <c r="M1030" s="21">
        <f>(G978^2)*F978+G978*G979*F979+G978*G980*F980-((H978^2)*F978+H978*H979*F979+H978*H980*F980)</f>
        <v>-0.51639043419039732</v>
      </c>
      <c r="N1030" s="22">
        <f>G978*G979*F978+(G979^2)*F979+G979*G980*F980-(H978*H979*F978+(H979^2)*F979+H979*H980*F980)</f>
        <v>-0.32745721785297205</v>
      </c>
      <c r="O1030" s="22">
        <f>G978*G980*F978+G979*G980*F979+(G980^2)*F980-(H978*H980*F978+H979*H980*F979+(H980^2)*F980)</f>
        <v>-0.39024831579718428</v>
      </c>
      <c r="P1030" s="22">
        <f>(G978^2)*E978+G978*G979*E979+G978*G980*E980-((H978^2)*E978+H978*H979*E979+H978*H980*E980)</f>
        <v>-0.36712203185138131</v>
      </c>
      <c r="Q1030" s="22">
        <f>G978*G979*E978+(G979^2)*E979+G979*G980*E980-(H978*H979*E978+(H979^2)*E979+H979*H980*E980)</f>
        <v>-0.28914735698057287</v>
      </c>
      <c r="R1030" s="50">
        <f>G978*G980*E978+G979*G980*E979+(G980^2)*E980-(H978*H980*E978+H979*H980*E979+(H980^2)*E980)</f>
        <v>-0.34459240147071818</v>
      </c>
      <c r="S1030" s="20">
        <f>J978</f>
        <v>-1.2678210363768067E-2</v>
      </c>
    </row>
    <row r="1031" spans="1:19">
      <c r="A1031" s="10"/>
      <c r="B1031" s="10" t="s">
        <v>25</v>
      </c>
      <c r="C1031" s="10" t="s">
        <v>49</v>
      </c>
      <c r="J1031" s="20"/>
      <c r="L1031" s="20"/>
      <c r="M1031" s="21">
        <f>(G983^2)*F983+G983*G984*F984+G983*G985*F985-((H983^2)*F983+H983*H984*F984+H983*H985*F985)</f>
        <v>-0.41819501137505766</v>
      </c>
      <c r="N1031" s="22">
        <f>G983*G984*F983+(G984^2)*F984+G984*G985*F985-(H983*H984*F983+(H984^2)*F984+H984*H985*F985)</f>
        <v>-0.34045933198675082</v>
      </c>
      <c r="O1031" s="22">
        <f>G983*G985*F983+G984*G985*F984+(G985^2)*F985-(H983*H985*F983+H984*H985*F984+(H985^2)*F985)</f>
        <v>-0.58969286091201223</v>
      </c>
      <c r="P1031" s="22">
        <f>(G983^2)*E983+G983*G984*E984+G983*G985*E985-((H983^2)*E983+H983*H984*E984+H983*H985*E985)</f>
        <v>-0.34309471869096381</v>
      </c>
      <c r="Q1031" s="22">
        <f>G983*G984*E983+(G984^2)*E984+G984*G985*E985-(H983*H984*E983+(H984^2)*E984+H984*H985*E985)</f>
        <v>-0.17530492060899291</v>
      </c>
      <c r="R1031" s="50">
        <f>G983*G985*E983+G984*G985*E984+(G985^2)*E985-(H983*H985*E983+H984*H985*E984+(H985^2)*E985)</f>
        <v>-0.30363702931160402</v>
      </c>
      <c r="S1031" s="20">
        <f>J983</f>
        <v>-3.1027912093795906E-3</v>
      </c>
    </row>
    <row r="1032" spans="1:19">
      <c r="A1032" s="10" t="s">
        <v>47</v>
      </c>
      <c r="B1032" s="10">
        <f>DEGREES(ACOS(A1029/(SQRT((A1027^2)+(A1028^2)+(A1029^2)))))</f>
        <v>115.51868135940092</v>
      </c>
      <c r="C1032" s="10">
        <f>DEGREES(ATAN(A1028/A1027))</f>
        <v>-32.648369934290855</v>
      </c>
      <c r="E1032" s="12" t="s">
        <v>29</v>
      </c>
      <c r="F1032" s="13" t="s">
        <v>30</v>
      </c>
      <c r="G1032" s="17" t="s">
        <v>31</v>
      </c>
      <c r="H1032" s="18" t="s">
        <v>11</v>
      </c>
      <c r="I1032">
        <v>17</v>
      </c>
      <c r="J1032" s="19" t="s">
        <v>32</v>
      </c>
      <c r="L1032" s="24" t="s">
        <v>37</v>
      </c>
      <c r="M1032" s="21">
        <f>(G988^2)*F988+G988*G989*F989+G988*G990*F990-((H988^2)*F988+H988*H989*F989+H988*H990*F990)</f>
        <v>-0.18930863729120101</v>
      </c>
      <c r="N1032" s="22">
        <f>G988*G989*F988+(G989^2)*F989+G989*G990*F990-(H988*H989*F988+(H989^2)*F989+H989*H990*F990)</f>
        <v>-0.28987537622149379</v>
      </c>
      <c r="O1032" s="22">
        <f>G988*G990*F988+G989*G990*F989+(G990^2)*F990-(H988*H990*F988+H989*H990*F989+(H990^2)*F990)</f>
        <v>-0.79642605062446725</v>
      </c>
      <c r="P1032" s="22">
        <f>(G988^2)*E988+G988*G989*E989+G988*G990*E990-((H988^2)*E988+H988*H989*E989+H988*H990*E990)</f>
        <v>-0.32015455684097532</v>
      </c>
      <c r="Q1032" s="22">
        <f>G988*G989*E988+(G989^2)*E989+G989*G990*E990-(H988*H989*E988+(H989^2)*E989+H989*H990*E990)</f>
        <v>-9.8876986497134223E-2</v>
      </c>
      <c r="R1032" s="50">
        <f>G988*G990*E988+G989*G990*E989+(G990^2)*E990-(H988*H990*E988+H989*H990*E989+(H990^2)*E990)</f>
        <v>-0.27166228770459583</v>
      </c>
      <c r="S1032" s="20">
        <f>J988</f>
        <v>3.7476934677744544E-3</v>
      </c>
    </row>
    <row r="1033" spans="1:19">
      <c r="A1033" s="10" t="s">
        <v>46</v>
      </c>
      <c r="B1033" s="10">
        <f>DEGREES(ACOS(B1029/(SQRT((B1027^2)+(B1028^2)+(B1029^2)))))</f>
        <v>51.993943657804515</v>
      </c>
      <c r="C1033" s="10">
        <f>DEGREES(ATAN(B1028/B1027))</f>
        <v>35.447902927115706</v>
      </c>
      <c r="D1033" t="s">
        <v>33</v>
      </c>
      <c r="E1033" s="12">
        <f t="shared" ref="E1033:F1033" si="569">E1028</f>
        <v>0.42002945498844679</v>
      </c>
      <c r="F1033" s="13">
        <f t="shared" si="569"/>
        <v>0.57553227363317883</v>
      </c>
      <c r="G1033" s="17">
        <f>COS((RADIANS(45+$C$18)))</f>
        <v>-0.84487690812035343</v>
      </c>
      <c r="H1033" s="18">
        <f>COS((RADIANS($C$18-45)))</f>
        <v>0.5349607556867999</v>
      </c>
      <c r="J1033" s="19">
        <f>((SUMPRODUCT(G1033:G1035,E1033:E1035))*(SUMPRODUCT(G1033:(G1035),F1033:F1035)))-((SUMPRODUCT(H1033:H1035,E1033:E1035))*(SUMPRODUCT(H1033:H1035,F1033:F1035)))</f>
        <v>1.3561816580157884E-2</v>
      </c>
      <c r="L1033" s="20"/>
      <c r="M1033" s="21">
        <f>(G993^2)*F993+G993*G994*F994+G993*G995*F995-((H993^2)*F993+H993*H994*F994+H993*H995*F995)</f>
        <v>0.15350495090527611</v>
      </c>
      <c r="N1033" s="22">
        <f>G993*G994*F993+(G994^2)*F994+G994*G995*F995-(H993*H994*F993+(H994^2)*F994+H994*H995*F995)</f>
        <v>-0.15872806064510603</v>
      </c>
      <c r="O1033" s="22">
        <f>G993*G995*F993+G994*G995*F994+(G995^2)*F995-(H993*H995*F993+H994*H995*F994+(H995^2)*F995)</f>
        <v>-0.90019156459976679</v>
      </c>
      <c r="P1033" s="22">
        <f>(G993^2)*E993+G993*G994*E994+G993*G995*E995-((H993^2)*E993+H993*H994*E994+H993*H995*E995)</f>
        <v>-0.32597010712884977</v>
      </c>
      <c r="Q1033" s="22">
        <f>G993*G994*E993+(G994^2)*E994+G994*G995*E995-(H993*H994*E993+(H994^2)*E994+H994*H995*E995)</f>
        <v>-4.7160050588692853E-2</v>
      </c>
      <c r="R1033" s="50">
        <f>G993*G995*E993+G994*G995*E994+(G995^2)*E995-(H993*H995*E993+H994*H995*E994+(H995^2)*E995)</f>
        <v>-0.26745793751590519</v>
      </c>
      <c r="S1033" s="20">
        <f>J993</f>
        <v>9.7112738488440015E-3</v>
      </c>
    </row>
    <row r="1034" spans="1:19">
      <c r="A1034" s="10" t="s">
        <v>48</v>
      </c>
      <c r="B1034" s="10">
        <f>DEGREES(ACOS(C1029/(SQRT((C1027^2)+(C1028^2)+(C1029^2)))))</f>
        <v>48.719476368181688</v>
      </c>
      <c r="C1034" s="10">
        <f>DEGREES(ATAN(C1028/C1027))</f>
        <v>82.129250817397775</v>
      </c>
      <c r="D1034" t="s">
        <v>34</v>
      </c>
      <c r="E1034" s="12">
        <f t="shared" ref="E1034:F1034" si="570">E1029</f>
        <v>-0.88136974655539524</v>
      </c>
      <c r="F1034" s="13">
        <f t="shared" si="570"/>
        <v>0.24349660460854797</v>
      </c>
      <c r="G1034" s="17">
        <f>(SIN((RADIANS(45+$C$18))))*(COS(RADIANS($A$18)))</f>
        <v>-0.5026986745289389</v>
      </c>
      <c r="H1034" s="18">
        <f>(SIN((RADIANS($C$18-45))))*(COS(RADIANS($A$18)))</f>
        <v>-0.79392459603310983</v>
      </c>
      <c r="J1034" s="20"/>
      <c r="L1034" s="20"/>
      <c r="M1034" s="21">
        <f>(G998^2)*F998+G998*G999*F999+G998*G1000*F1000-((H998^2)*F998+H998*H999*F999+H998*H1000*F1000)</f>
        <v>0.46010794893716483</v>
      </c>
      <c r="N1034" s="22">
        <f>G998*G999*F998+(G999^2)*F999+G999*G1000*F1000-(H998*H999*F998+(H999^2)*F999+H999*H1000*F1000)</f>
        <v>-5.2302866011926915E-17</v>
      </c>
      <c r="O1034" s="22">
        <f>G998*G1000*F998+G999*G1000*F999+(G1000^2)*F1000-(H998*H1000*F998+H999*H1000*F999+(H1000^2)*F1000)</f>
        <v>-0.85382087048100652</v>
      </c>
      <c r="P1034" s="22">
        <f>(G998^2)*E998+G998*G999*E999+G998*G1000*E1000-((H998^2)*E998+H998*H999*E999+H998*H1000*E1000)</f>
        <v>-0.37491996424558849</v>
      </c>
      <c r="Q1034" s="22">
        <f>G998*G999*E998+(G999^2)*E999+G999*G1000*E1000-(H998*H999*E998+(H999^2)*E999+H999*H1000*E1000)</f>
        <v>-1.7607901435065338E-17</v>
      </c>
      <c r="R1034" s="50">
        <f>G998*G1000*E998+G999*G1000*E999+(G1000^2)*E1000-(H998*H1000*E998+H999*H1000*E999+(H1000^2)*E1000)</f>
        <v>-0.28744110747588797</v>
      </c>
      <c r="S1034" s="20">
        <f>J998</f>
        <v>8.6229621006259569E-3</v>
      </c>
    </row>
    <row r="1035" spans="1:19">
      <c r="D1035" t="s">
        <v>35</v>
      </c>
      <c r="E1035" s="12">
        <f t="shared" ref="E1035:F1035" si="571">E1030</f>
        <v>0.21624668043460621</v>
      </c>
      <c r="F1035" s="13">
        <f t="shared" si="571"/>
        <v>-0.78068688060625957</v>
      </c>
      <c r="G1035" s="17">
        <f>(SIN((RADIANS(45+$C$18))))*(SIN(RADIANS($A$18)))</f>
        <v>0.18296735433360739</v>
      </c>
      <c r="H1035" s="18">
        <f>(SIN((RADIANS($C$18-45))))*(SIN(RADIANS($A$18)))</f>
        <v>0.28896492120787121</v>
      </c>
      <c r="J1035" s="20"/>
      <c r="L1035" s="20"/>
      <c r="M1035" s="21">
        <f>(G1003^2)*F1003+G1003*G1004*F1004+G1003*G1005*F1005-((H1003^2)*F1003+H1003*H1004*F1004+H1003*H1005*F1005)</f>
        <v>0.64405320562795354</v>
      </c>
      <c r="N1035" s="22">
        <f>G1003*G1004*F1003+(G1004^2)*F1004+G1004*G1005*F1005-(H1003*H1004*F1003+(H1004^2)*F1004+H1004*H1005*F1005)</f>
        <v>0.13159863375212147</v>
      </c>
      <c r="O1035" s="22">
        <f>G1003*G1005*F1003+G1004*G1005*F1004+(G1005^2)*F1005-(H1003*H1005*F1003+H1004*H1005*F1004+(H1005^2)*F1005)</f>
        <v>-0.74633293908493614</v>
      </c>
      <c r="P1035" s="22">
        <f>(G1003^2)*E1003+G1003*G1004*E1004+G1003*G1005*E1005-((H1003^2)*E1003+H1003*H1004*E1004+H1003*H1005*E1005)</f>
        <v>-0.45831925220069947</v>
      </c>
      <c r="Q1035" s="22">
        <f>G1003*G1004*E1003+(G1004^2)*E1004+G1004*G1005*E1005-(H1003*H1004*E1003+(H1004^2)*E1004+H1004*H1005*E1005)</f>
        <v>5.5003255775675497E-2</v>
      </c>
      <c r="R1035" s="50">
        <f>G1003*G1005*E1003+G1004*G1005*E1004+(G1005^2)*E1005-(H1003*H1005*E1003+H1004*H1005*E1004+(H1005^2)*E1005)</f>
        <v>-0.31193896450037129</v>
      </c>
      <c r="S1035" s="20">
        <f>J1003</f>
        <v>-6.8577581097927255E-3</v>
      </c>
    </row>
    <row r="1036" spans="1:19">
      <c r="M1036" s="21">
        <f>(G1008^2)*F1008+G1008*G1009*F1009+G1008*G1010*F1010-((H1008^2)*F1008+H1008*H1009*F1009+H1008*H1010*F1010)</f>
        <v>0.76268814196449131</v>
      </c>
      <c r="N1036" s="22">
        <f>G1008*G1009*F1008+(G1009^2)*F1009+G1009*G1010*F1010-(H1008*H1009*F1008+(H1009^2)*F1009+H1009*H1010*F1010)</f>
        <v>0.22082099792789495</v>
      </c>
      <c r="O1036" s="22">
        <f>G1008*G1010*F1008+G1009*G1010*F1009+(G1010^2)*F1010-(H1008*H1010*F1008+H1009*H1010*F1009+(H1010^2)*F1010)</f>
        <v>-0.60670070554832711</v>
      </c>
      <c r="P1036" s="22">
        <f>(G1008^2)*E1008+G1008*G1009*E1009+G1008*G1010*E1010-((H1008^2)*E1008+H1008*H1009*E1009+H1008*H1010*E1010)</f>
        <v>-0.53987785115437104</v>
      </c>
      <c r="Q1036" s="22">
        <f>G1008*G1009*E1008+(G1009^2)*E1009+G1009*G1010*E1010-(H1008*H1009*E1008+(H1009^2)*E1009+H1009*H1010*E1010)</f>
        <v>0.12780295730963409</v>
      </c>
      <c r="R1036" s="50">
        <f>G1008*G1010*E1008+G1009*G1010*E1009+(G1010^2)*E1010-(H1008*H1010*E1008+H1009*H1010*E1009+(H1010^2)*E1010)</f>
        <v>-0.35113573934774278</v>
      </c>
      <c r="S1036" s="20">
        <f>J1008</f>
        <v>-5.4704759744809844E-3</v>
      </c>
    </row>
    <row r="1037" spans="1:19">
      <c r="E1037" s="12" t="s">
        <v>29</v>
      </c>
      <c r="F1037" s="13" t="s">
        <v>30</v>
      </c>
      <c r="G1037" s="17" t="s">
        <v>31</v>
      </c>
      <c r="H1037" s="18" t="s">
        <v>11</v>
      </c>
      <c r="I1037">
        <v>18</v>
      </c>
      <c r="J1037" s="19" t="s">
        <v>32</v>
      </c>
      <c r="M1037" s="21">
        <f>(G1013^2)*F1013+G1013*G1014*F1014+G1013*G1015*F1015-((H1013^2)*F1013+H1013*H1014*F1014+H1013*H1015*F1015)</f>
        <v>0.80891572622987717</v>
      </c>
      <c r="N1037" s="22">
        <f>G1013*G1014*F1013+(G1014^2)*F1014+G1014*G1015*F1015-(H1013*H1014*F1013+(H1014^2)*F1014+H1014*H1015*F1015)</f>
        <v>0.27993131117844938</v>
      </c>
      <c r="O1037" s="22">
        <f>G1013*G1015*F1013+G1014*G1015*F1014+(G1015^2)*F1015-(H1013*H1015*F1013+H1014*H1015*F1014+(H1015^2)*F1015)</f>
        <v>-0.48485525359044818</v>
      </c>
      <c r="P1037" s="22">
        <f>(G1013^2)*E1013+G1013*G1014*E1014+G1013*G1015*E1015-((H1013^2)*E1013+H1013*H1014*E1014+H1013*H1015*E1015)</f>
        <v>-0.61964879731454703</v>
      </c>
      <c r="Q1037" s="22">
        <f>G1013*G1014*E1013+(G1014^2)*E1014+G1014*G1015*E1015-(H1013*H1014*E1013+(H1014^2)*E1014+H1014*H1015*E1015)</f>
        <v>0.21609827776958712</v>
      </c>
      <c r="R1037" s="50">
        <f>G1013*G1015*E1013+G1014*G1015*E1014+(G1015^2)*E1015-(H1013*H1015*E1013+H1014*H1015*E1014+(H1015^2)*E1015)</f>
        <v>-0.37429319652505716</v>
      </c>
      <c r="S1037" s="20">
        <f>J1013</f>
        <v>-1.1802896246564165E-2</v>
      </c>
    </row>
    <row r="1038" spans="1:19">
      <c r="D1038" t="s">
        <v>33</v>
      </c>
      <c r="E1038" s="12">
        <f t="shared" ref="E1038:F1038" si="572">E1033</f>
        <v>0.42002945498844679</v>
      </c>
      <c r="F1038" s="13">
        <f t="shared" si="572"/>
        <v>0.57553227363317883</v>
      </c>
      <c r="G1038" s="17">
        <f>COS((RADIANS(45+$C$19)))</f>
        <v>-0.87427044263078257</v>
      </c>
      <c r="H1038" s="18">
        <f>COS((RADIANS($C$19-45)))</f>
        <v>0.48543917553301702</v>
      </c>
      <c r="J1038" s="19">
        <f>((SUMPRODUCT(G1038:G1040,E1038:E1040))*(SUMPRODUCT(G1038:G1040,F1038:F1040)))-((SUMPRODUCT(H1038:H1040,E1038:E1040))*(SUMPRODUCT(H1038:H1040,F1038:F1040)))</f>
        <v>-1.0286131749875776E-3</v>
      </c>
      <c r="M1038" s="21">
        <f>(G1018^2)*F1018+G1018*G1019*F1019+G1018*G1020*F1020-((H1018^2)*F1018+H1018*H1019*F1019+H1018*H1020*F1020)</f>
        <v>0.81669974352856678</v>
      </c>
      <c r="N1038" s="22">
        <f>G1018*G1019*F1018+(G1019^2)*F1019+G1019*G1020*F1020-(H1018*H1019*F1018+(H1019^2)*F1019+H1019*H1020*F1020)</f>
        <v>0.31067054187492854</v>
      </c>
      <c r="O1038" s="22">
        <f>G1018*G1020*F1018+G1019*G1020*F1019+(G1020^2)*F1020-(H1018*H1020*F1018+H1019*H1020*F1019+(H1020^2)*F1020)</f>
        <v>-0.370242734392636</v>
      </c>
      <c r="P1038" s="22">
        <f>(G1018^2)*E1018+G1018*G1019*E1019+G1018*G1020*E1020-((H1018^2)*E1018+H1018*H1019*E1019+H1018*H1020*E1020)</f>
        <v>-0.67802906738750124</v>
      </c>
      <c r="Q1038" s="22">
        <f>G1018*G1019*E1018+(G1019^2)*E1019+G1019*G1020*E1020-(H1018*H1019*E1018+(H1019^2)*E1019+H1019*H1020*E1020)</f>
        <v>0.32318909135142881</v>
      </c>
      <c r="R1038" s="50">
        <f>G1018*G1020*E1018+G1019*G1020*E1019+(G1020^2)*E1020-(H1018*H1020*E1018+H1019*H1020*E1019+(H1020^2)*E1020)</f>
        <v>-0.3851617607053236</v>
      </c>
      <c r="S1038" s="20">
        <f>J1018</f>
        <v>-1.0841430858464035E-2</v>
      </c>
    </row>
    <row r="1039" spans="1:19" ht="17">
      <c r="A1039" t="s">
        <v>45</v>
      </c>
      <c r="B1039" t="s">
        <v>77</v>
      </c>
      <c r="C1039" t="s">
        <v>44</v>
      </c>
      <c r="D1039" t="s">
        <v>34</v>
      </c>
      <c r="E1039" s="12">
        <f t="shared" ref="E1039:F1039" si="573">E1034</f>
        <v>-0.88136974655539524</v>
      </c>
      <c r="F1039" s="13">
        <f t="shared" si="573"/>
        <v>0.24349660460854797</v>
      </c>
      <c r="G1039" s="17">
        <f>(SIN((RADIANS(45+$C$19))))*(COS(RADIANS($A$19)))</f>
        <v>-0.47806426368076954</v>
      </c>
      <c r="H1039" s="18">
        <f>(SIN((RADIANS($C$19-45))))*(COS(RADIANS($A$19)))</f>
        <v>-0.86098831013220967</v>
      </c>
      <c r="J1039" s="20"/>
      <c r="M1039" s="21">
        <f>(G1023^2)*F1023+G1023*G1024*F1024+G1023*G1025*F1025-((H1023^2)*F1023+H1023*H1024*F1024+H1023*H1025*F1025)</f>
        <v>0.79958408957963034</v>
      </c>
      <c r="N1039" s="22">
        <f>G1023*G1024*F1023+(G1024^2)*F1024+G1024*G1025*F1025-(H1023*H1024*F1023+(H1024^2)*F1024+H1024*H1025*F1025)</f>
        <v>0.31184842600390067</v>
      </c>
      <c r="O1039" s="22">
        <f>G1023*G1025*F1023+G1024*G1025*F1024+(G1025^2)*F1025-(H1023*H1025*F1023+H1024*H1025*F1024+(H1025^2)*F1025)</f>
        <v>-0.26167189924308831</v>
      </c>
      <c r="P1039" s="22">
        <f>(G1023^2)*E1023+G1023*G1024*E1024+G1023*G1025*E1025-((H1023^2)*E1023+H1023*H1024*E1024+H1023*H1025*E1025)</f>
        <v>-0.69966820166537824</v>
      </c>
      <c r="Q1039" s="22">
        <f>G1023*G1024*E1023+(G1024^2)*E1024+G1024*G1025*E1025-(H1023*H1024*E1023+(H1024^2)*E1024+H1024*H1025*E1025)</f>
        <v>0.45304288507577495</v>
      </c>
      <c r="R1039" s="50">
        <f>G1023*G1025*E1023+G1024*G1025*E1024+(G1025^2)*E1025-(H1023*H1025*E1023+H1024*H1025*E1024+(H1025^2)*E1025)</f>
        <v>-0.38014811777457364</v>
      </c>
      <c r="S1039" s="20">
        <f>J1023</f>
        <v>4.4094215984721574E-3</v>
      </c>
    </row>
    <row r="1040" spans="1:19">
      <c r="A1040">
        <f>E1043</f>
        <v>0.42002945498844679</v>
      </c>
      <c r="B1040">
        <f>C1040/(SQRT(C1040^2+C1041^2+C1042^2))</f>
        <v>0.42002945498844679</v>
      </c>
      <c r="C1040">
        <f t="array" ref="C1040:C1045">(A1040:A1045)-(MMULT(MMULT(MINVERSE(MMULT(TRANSPOSE(M1025:R1045),M1025:R1045)),TRANSPOSE(M1025:R1045)),S1025:S1045))</f>
        <v>0.41989264639946006</v>
      </c>
      <c r="D1040" t="s">
        <v>35</v>
      </c>
      <c r="E1040" s="12">
        <f t="shared" ref="E1040:F1040" si="574">E1035</f>
        <v>0.21624668043460621</v>
      </c>
      <c r="F1040" s="13">
        <f t="shared" si="574"/>
        <v>-0.78068688060625957</v>
      </c>
      <c r="G1040" s="17">
        <f>(SIN((RADIANS(45+$C$19))))*(SIN(RADIANS($A$19)))</f>
        <v>8.4295628199445527E-2</v>
      </c>
      <c r="H1040" s="18">
        <f>(SIN((RADIANS($C$19-45))))*(SIN(RADIANS($A$19)))</f>
        <v>0.15181546915089592</v>
      </c>
      <c r="J1040" s="20"/>
      <c r="M1040" s="21">
        <f>(G1028^2)*F1028+G1028*G1029*F1029+G1028*G1030*F1030-((H1028^2)*F1028+H1028*H1029*F1029+H1028*H1030*F1030)</f>
        <v>0.75655044568253516</v>
      </c>
      <c r="N1040" s="22">
        <f>G1028*G1029*F1028+(G1029^2)*F1029+G1029*G1030*F1030-(H1028*H1029*F1028+(H1029^2)*F1029+H1029*H1030*F1030)</f>
        <v>0.30041412247657029</v>
      </c>
      <c r="O1040" s="22">
        <f>G1028*G1030*F1028+G1029*G1030*F1029+(G1030^2)*F1030-(H1028*H1030*F1028+H1029*H1030*F1029+(H1030^2)*F1030)</f>
        <v>-0.17344417448021304</v>
      </c>
      <c r="P1040" s="22">
        <f>(G1028^2)*E1028+G1028*G1029*E1029+G1028*G1030*E1030-((H1028^2)*E1028+H1028*H1029*E1029+H1028*H1030*E1030)</f>
        <v>-0.6857902486489118</v>
      </c>
      <c r="Q1040" s="22">
        <f>G1028*G1029*E1028+(G1029^2)*E1029+G1029*G1030*E1030-(H1028*H1029*E1028+(H1029^2)*E1029+H1029*H1030*E1030)</f>
        <v>0.59085228557784808</v>
      </c>
      <c r="R1040" s="50">
        <f>G1028*G1030*E1028+G1029*G1030*E1029+(G1030^2)*E1030-(H1028*H1030*E1028+H1029*H1030*E1029+(H1030^2)*E1030)</f>
        <v>-0.34112872612967615</v>
      </c>
      <c r="S1040" s="20">
        <f>J1028</f>
        <v>1.5490825410398784E-2</v>
      </c>
    </row>
    <row r="1041" spans="1:19">
      <c r="A1041">
        <f>E1044</f>
        <v>-0.88136974655539524</v>
      </c>
      <c r="B1041">
        <f>C1041/(SQRT(C1040^2+C1041^2+C1042^2))</f>
        <v>-0.88136974655539524</v>
      </c>
      <c r="C1041">
        <v>-0.88108267394662987</v>
      </c>
      <c r="D1041" s="20"/>
      <c r="G1041" s="20"/>
      <c r="H1041" s="20"/>
      <c r="J1041" s="20"/>
      <c r="M1041" s="21">
        <f>(G1033^2)*F1033+G1033*G1034*F1034+G1033*G1035*F1035-((H1033^2)*F1033+H1033*H1034*F1034+H1033*H1035*F1035)</f>
        <v>0.69431697809022341</v>
      </c>
      <c r="N1041" s="22">
        <f>G1033*G1034*F1033+(G1034^2)*F1034+G1034*G1035*F1035-(H1033*H1034*F1033+(H1034^2)*F1034+H1034*H1035*F1035)</f>
        <v>0.28963482712381472</v>
      </c>
      <c r="O1041" s="22">
        <f>G1033*G1035*F1033+G1034*G1035*F1034+(G1035^2)*F1035-(H1033*H1035*F1033+H1034*H1035*F1034+(H1035^2)*F1035)</f>
        <v>-0.10541845587990595</v>
      </c>
      <c r="P1041" s="22">
        <f>(G1033^2)*E1033+G1033*G1034*E1034+G1033*G1035*E1035-((H1033^2)*E1033+H1033*H1034*E1034+H1033*H1035*E1035)</f>
        <v>-0.63590614896804576</v>
      </c>
      <c r="Q1041" s="22">
        <f>G1033*G1034*E1033+(G1034^2)*E1034+G1034*G1035*E1035-(H1033*H1034*E1033+(H1034^2)*E1034+H1034*H1035*E1035)</f>
        <v>0.71932357057187024</v>
      </c>
      <c r="R1041" s="50">
        <f>G1033*G1035*E1033+G1034*G1035*E1034+(G1035^2)*E1035-(H1033*H1035*E1033+H1034*H1035*E1034+(H1035^2)*E1035)</f>
        <v>-0.26181236849424488</v>
      </c>
      <c r="S1041" s="20">
        <f>J1033</f>
        <v>1.3561816580157884E-2</v>
      </c>
    </row>
    <row r="1042" spans="1:19">
      <c r="A1042">
        <f>E1045</f>
        <v>0.21624668043460621</v>
      </c>
      <c r="B1042">
        <f>C1042/(SQRT(C1040^2+C1041^2+C1042^2))</f>
        <v>0.21624668043460624</v>
      </c>
      <c r="C1042">
        <v>0.21617624631892229</v>
      </c>
      <c r="E1042" s="12" t="s">
        <v>29</v>
      </c>
      <c r="F1042" s="13" t="s">
        <v>30</v>
      </c>
      <c r="G1042" s="17" t="s">
        <v>31</v>
      </c>
      <c r="H1042" s="18" t="s">
        <v>11</v>
      </c>
      <c r="I1042">
        <v>19</v>
      </c>
      <c r="J1042" s="19" t="s">
        <v>32</v>
      </c>
      <c r="M1042" s="21">
        <f>(G1038^2)*F1038+G1038*G1039*F1039+G1038*G1040*F1040-((H1038^2)*F1038+H1038*H1039*F1039+H1038*H1040*F1040)</f>
        <v>0.6228938193739747</v>
      </c>
      <c r="N1042" s="22">
        <f>G1038*G1039*F1038+(G1039^2)*F1039+G1039*G1040*F1040-(H1038*H1039*F1038+(H1039^2)*F1039+H1039*H1040*F1040)</f>
        <v>0.28565785921476355</v>
      </c>
      <c r="O1042" s="22">
        <f>G1038*G1040*F1038+G1039*G1040*F1039+(G1040^2)*F1040-(H1038*H1040*F1038+H1039*H1040*F1039+(H1040^2)*F1040)</f>
        <v>-5.0369187830983E-2</v>
      </c>
      <c r="P1042" s="22">
        <f>(G1038^2)*E1038+G1038*G1039*E1039+G1038*G1040*E1040-((H1038^2)*E1038+H1038*H1039*E1039+H1038*H1040*E1040)</f>
        <v>-0.54655508196762392</v>
      </c>
      <c r="Q1042" s="22">
        <f>G1038*G1039*E1038+(G1039^2)*E1039+G1039*G1040*E1040-(H1038*H1039*E1038+(H1039^2)*E1039+H1039*H1040*E1040)</f>
        <v>0.82258743602894913</v>
      </c>
      <c r="R1042" s="50">
        <f>G1038*G1040*E1038+G1039*G1040*E1039+(G1040^2)*E1040-(H1038*H1040*E1038+H1039*H1040*E1039+(H1040^2)*E1040)</f>
        <v>-0.14504435896370213</v>
      </c>
      <c r="S1042" s="20">
        <f>J1038</f>
        <v>-1.0286131749875776E-3</v>
      </c>
    </row>
    <row r="1043" spans="1:19">
      <c r="A1043">
        <f>F1043</f>
        <v>0.57553227363317883</v>
      </c>
      <c r="B1043">
        <f>C1043/(SQRT(C1043^2+C1044^2+C1045^2))</f>
        <v>0.57553227363317883</v>
      </c>
      <c r="C1043">
        <v>0.57534481592673237</v>
      </c>
      <c r="D1043" t="s">
        <v>33</v>
      </c>
      <c r="E1043" s="12">
        <f t="shared" ref="E1043:F1043" si="575">E953</f>
        <v>0.42002945498844679</v>
      </c>
      <c r="F1043" s="13">
        <f t="shared" si="575"/>
        <v>0.57553227363317883</v>
      </c>
      <c r="G1043" s="17">
        <f>COS((RADIANS(45+$C$20)))</f>
        <v>0.41579014513656215</v>
      </c>
      <c r="H1043" s="18">
        <f>COS((RADIANS($C$20-45)))</f>
        <v>0.90946058474642899</v>
      </c>
      <c r="J1043" s="19">
        <f>((SUMPRODUCT(G1043:G1045,E1043:E1045))*(SUMPRODUCT(G1043:G1045,F1043:F1045)))-((SUMPRODUCT(H1043:H1045,E1043:E1045))*(SUMPRODUCT(H1043:H1045,F1043:F1045)))</f>
        <v>7.7210768260835751E-3</v>
      </c>
      <c r="M1043" s="21">
        <f>(G1043^2)*F1043+G1043*G1044*F1044+G1043*G1045*F1045-((H1043^2)*F1043+H1043*H1044*F1044+H1043*H1045*F1045)</f>
        <v>-0.56068849628623141</v>
      </c>
      <c r="N1043" s="22">
        <f>G1043*G1044*F1043+(G1044^2)*F1044+G1044*G1045*F1045-(H1043*H1044*F1043+(H1044^2)*F1044+H1044*H1045*F1045)</f>
        <v>-0.27596449877031715</v>
      </c>
      <c r="O1043" s="22">
        <f>G1043*G1045*F1043+G1044*G1045*F1044+(G1045^2)*F1045-(H1043*H1045*F1043+H1044*H1045*F1044+(H1045^2)*F1045)</f>
        <v>3.3809747927808585E-17</v>
      </c>
      <c r="P1043" s="22">
        <f>(G1043^2)*E1043+G1043*G1044*E1044+G1043*G1045*E1045-((H1043^2)*E1043+H1043*H1044*E1044+H1043*H1045*E1045)</f>
        <v>0.39177182542155131</v>
      </c>
      <c r="Q1043" s="22">
        <f>G1043*G1044*E1043+(G1044^2)*E1044+G1044*G1045*E1045-(H1043*H1044*E1043+(H1044^2)*E1044+H1044*H1045*E1045)</f>
        <v>-0.89428866145494601</v>
      </c>
      <c r="R1043" s="50">
        <f>G1043*G1045*E1043+G1044*G1045*E1044+(G1045^2)*E1045-(H1043*H1045*E1043+H1044*H1045*E1044+(H1045^2)*E1045)</f>
        <v>1.0956363718238247E-16</v>
      </c>
      <c r="S1043" s="20">
        <f>J1043</f>
        <v>7.7210768260835751E-3</v>
      </c>
    </row>
    <row r="1044" spans="1:19">
      <c r="A1044">
        <f>F1044</f>
        <v>0.24349660460854797</v>
      </c>
      <c r="B1044">
        <f>C1044/(SQRT(C1043^2+C1044^2+C1045^2))</f>
        <v>0.24349660460854794</v>
      </c>
      <c r="C1044">
        <v>0.24341729486847155</v>
      </c>
      <c r="D1044" t="s">
        <v>34</v>
      </c>
      <c r="E1044" s="12">
        <f t="shared" ref="E1044:F1044" si="576">E954</f>
        <v>-0.88136974655539524</v>
      </c>
      <c r="F1044" s="13">
        <f t="shared" si="576"/>
        <v>0.24349660460854797</v>
      </c>
      <c r="G1044" s="17">
        <f>(SIN((RADIANS(45+$C$20))))*(COS(RADIANS($A$20)))</f>
        <v>-0.90946058474642899</v>
      </c>
      <c r="H1044" s="18">
        <f>(SIN((RADIANS($C$20-45))))*(COS(RADIANS($A$20)))</f>
        <v>0.41579014513656215</v>
      </c>
      <c r="J1044" s="20"/>
      <c r="M1044" s="21">
        <f>2*E1038</f>
        <v>0.84005890997689359</v>
      </c>
      <c r="N1044" s="22">
        <f>2*E1039</f>
        <v>-1.7627394931107905</v>
      </c>
      <c r="O1044" s="22">
        <f>2*E1040</f>
        <v>0.43249336086921242</v>
      </c>
      <c r="P1044" s="22">
        <f>0</f>
        <v>0</v>
      </c>
      <c r="Q1044" s="22">
        <v>0</v>
      </c>
      <c r="R1044" s="50">
        <v>0</v>
      </c>
      <c r="S1044" s="23">
        <f>E1038^2+E1039^2+E1040^2-1</f>
        <v>0</v>
      </c>
    </row>
    <row r="1045" spans="1:19">
      <c r="A1045" s="2">
        <f>F1045</f>
        <v>-0.78068688060625957</v>
      </c>
      <c r="B1045">
        <f>C1045/(SQRT(C1043^2+C1044^2+C1045^2))</f>
        <v>-0.78068688060625968</v>
      </c>
      <c r="C1045">
        <v>-0.780432601604376</v>
      </c>
      <c r="D1045" t="s">
        <v>35</v>
      </c>
      <c r="E1045" s="12">
        <f t="shared" ref="E1045:F1045" si="577">E955</f>
        <v>0.21624668043460621</v>
      </c>
      <c r="F1045" s="13">
        <f t="shared" si="577"/>
        <v>-0.78068688060625957</v>
      </c>
      <c r="G1045" s="17">
        <f>(SIN((RADIANS(45+$C$20))))*(SIN(RADIANS($A$20)))</f>
        <v>1.1142242302023774E-16</v>
      </c>
      <c r="H1045" s="18">
        <f>(SIN((RADIANS($C$20-45))))*(SIN(RADIANS($A$20)))</f>
        <v>-5.0940465388028998E-17</v>
      </c>
      <c r="J1045" s="20"/>
      <c r="M1045" s="21">
        <v>0</v>
      </c>
      <c r="N1045" s="22">
        <v>0</v>
      </c>
      <c r="O1045" s="22">
        <v>0</v>
      </c>
      <c r="P1045" s="22">
        <f>2*F1038</f>
        <v>1.1510645472663577</v>
      </c>
      <c r="Q1045" s="22">
        <f>2*F1039</f>
        <v>0.48699320921709593</v>
      </c>
      <c r="R1045" s="50">
        <f>2*F1040</f>
        <v>-1.5613737612125191</v>
      </c>
      <c r="S1045" s="51">
        <f>F1038^2+F1039^2+F1040^2-1</f>
        <v>0</v>
      </c>
    </row>
    <row r="1046" spans="1:19">
      <c r="A1046" s="25"/>
    </row>
    <row r="1047" spans="1:19">
      <c r="A1047" s="2"/>
      <c r="E1047" s="12" t="s">
        <v>29</v>
      </c>
      <c r="F1047" s="13" t="s">
        <v>30</v>
      </c>
      <c r="G1047" s="17" t="s">
        <v>31</v>
      </c>
      <c r="H1047" s="18" t="s">
        <v>11</v>
      </c>
      <c r="I1047">
        <v>1</v>
      </c>
      <c r="J1047" s="19" t="s">
        <v>32</v>
      </c>
      <c r="L1047" s="20"/>
    </row>
    <row r="1048" spans="1:19">
      <c r="A1048" s="2"/>
      <c r="D1048" s="2" t="s">
        <v>33</v>
      </c>
      <c r="E1048" s="12">
        <f>B1040</f>
        <v>0.42002945498844679</v>
      </c>
      <c r="F1048" s="13">
        <f>B1043</f>
        <v>0.57553227363317883</v>
      </c>
      <c r="G1048" s="17">
        <f>COS((RADIANS(45+$C$2)))</f>
        <v>-0.40926624831947545</v>
      </c>
      <c r="H1048" s="18">
        <f>COS((RADIANS($C$2-45)))</f>
        <v>0.91241500315728119</v>
      </c>
      <c r="J1048" s="19">
        <f>((SUMPRODUCT(G1048:G1050,E1048:E1050))*(SUMPRODUCT(G1048:G1050,F1048:F1050)))-((SUMPRODUCT(H1048:H1050,E1048:E1050))*(SUMPRODUCT(H1048:H1050,F1048:F1050)))</f>
        <v>-1.0179455819426236E-3</v>
      </c>
      <c r="L1048" s="20"/>
    </row>
    <row r="1049" spans="1:19">
      <c r="A1049" s="2"/>
      <c r="D1049" s="20" t="s">
        <v>34</v>
      </c>
      <c r="E1049" s="12">
        <f t="shared" ref="E1049:E1050" si="578">B1041</f>
        <v>-0.88136974655539524</v>
      </c>
      <c r="F1049" s="13">
        <f t="shared" ref="F1049:F1050" si="579">B1044</f>
        <v>0.24349660460854794</v>
      </c>
      <c r="G1049" s="17">
        <f>(SIN((RADIANS(45+$C$2))))*(COS(RADIANS($A$2)))</f>
        <v>0.91241500315728119</v>
      </c>
      <c r="H1049" s="18">
        <f>(SIN((RADIANS($C$2-45))))*(COS(RADIANS($A$2)))</f>
        <v>0.40926624831947545</v>
      </c>
      <c r="J1049" s="20"/>
      <c r="L1049" s="20"/>
    </row>
    <row r="1050" spans="1:19">
      <c r="A1050" s="2"/>
      <c r="D1050" s="20" t="s">
        <v>35</v>
      </c>
      <c r="E1050" s="12">
        <f t="shared" si="578"/>
        <v>0.21624668043460624</v>
      </c>
      <c r="F1050" s="13">
        <f t="shared" si="579"/>
        <v>-0.78068688060625968</v>
      </c>
      <c r="G1050" s="17">
        <f>(SIN((RADIANS(45+$C$2))))*(SIN(RADIANS($A$2)))</f>
        <v>0</v>
      </c>
      <c r="H1050" s="18">
        <f>(SIN((RADIANS($C$2-45))))*(SIN(RADIANS($A$2)))</f>
        <v>0</v>
      </c>
      <c r="J1050" s="20"/>
      <c r="L1050" s="20"/>
    </row>
    <row r="1051" spans="1:19">
      <c r="A1051" s="2"/>
      <c r="J1051" s="20"/>
      <c r="L1051" s="20"/>
    </row>
    <row r="1052" spans="1:19">
      <c r="A1052" s="2"/>
      <c r="E1052" s="12" t="s">
        <v>29</v>
      </c>
      <c r="F1052" s="13" t="s">
        <v>30</v>
      </c>
      <c r="G1052" s="17" t="s">
        <v>31</v>
      </c>
      <c r="H1052" s="18" t="s">
        <v>11</v>
      </c>
      <c r="I1052">
        <v>2</v>
      </c>
      <c r="J1052" s="19" t="s">
        <v>32</v>
      </c>
      <c r="L1052" s="20"/>
    </row>
    <row r="1053" spans="1:19">
      <c r="A1053" s="2"/>
      <c r="D1053" t="s">
        <v>33</v>
      </c>
      <c r="E1053" s="12">
        <f t="shared" ref="E1053:F1053" si="580">E1138</f>
        <v>0.42002945498844679</v>
      </c>
      <c r="F1053" s="13">
        <f t="shared" si="580"/>
        <v>0.57553227363317883</v>
      </c>
      <c r="G1053" s="17">
        <f>COS((RADIANS(45+$C$3)))</f>
        <v>-0.32158407322903065</v>
      </c>
      <c r="H1053" s="18">
        <f>COS((RADIANS($C$3-45)))</f>
        <v>0.94688102940413033</v>
      </c>
      <c r="J1053" s="19">
        <f>((SUMPRODUCT(G1053:G1055,E1053:E1055))*(SUMPRODUCT(G1053:(G1055),F1053:F1055)))-((SUMPRODUCT(H1053:H1055,E1053:E1055))*(SUMPRODUCT(H1053:H1055,F1053:F1055)))</f>
        <v>4.0083871900869206E-3</v>
      </c>
      <c r="L1053" s="20"/>
    </row>
    <row r="1054" spans="1:19">
      <c r="A1054" s="2"/>
      <c r="D1054" t="s">
        <v>34</v>
      </c>
      <c r="E1054" s="12">
        <f t="shared" ref="E1054:F1054" si="581">E1139</f>
        <v>-0.88136974655539524</v>
      </c>
      <c r="F1054" s="13">
        <f t="shared" si="581"/>
        <v>0.24349660460854794</v>
      </c>
      <c r="G1054" s="17">
        <f>(SIN((RADIANS(45+$C$3))))*(COS(RADIANS($A$3)))</f>
        <v>0.93249577893736801</v>
      </c>
      <c r="H1054" s="18">
        <f>(SIN((RADIANS($C$3-45))))*(COS(RADIANS($A$3)))</f>
        <v>0.31669848856119509</v>
      </c>
      <c r="J1054" s="20"/>
      <c r="L1054" s="20"/>
    </row>
    <row r="1055" spans="1:19">
      <c r="A1055" s="2"/>
      <c r="D1055" t="s">
        <v>35</v>
      </c>
      <c r="E1055" s="12">
        <f t="shared" ref="E1055:F1055" si="582">E1140</f>
        <v>0.21624668043460624</v>
      </c>
      <c r="F1055" s="13">
        <f t="shared" si="582"/>
        <v>-0.78068688060625968</v>
      </c>
      <c r="G1055" s="17">
        <f>(SIN((RADIANS(45+$C$3))))*(SIN(RADIANS($A$3)))</f>
        <v>0.1644241652234143</v>
      </c>
      <c r="H1055" s="18">
        <f>(SIN((RADIANS($C$3-45))))*(SIN(RADIANS($A$3)))</f>
        <v>5.5842488282929856E-2</v>
      </c>
      <c r="J1055" s="20"/>
      <c r="L1055" s="20"/>
    </row>
    <row r="1056" spans="1:19">
      <c r="A1056" s="2"/>
      <c r="L1056" s="20"/>
    </row>
    <row r="1057" spans="1:12">
      <c r="A1057" s="2"/>
      <c r="E1057" s="12" t="s">
        <v>29</v>
      </c>
      <c r="F1057" s="13" t="s">
        <v>30</v>
      </c>
      <c r="G1057" s="17" t="s">
        <v>31</v>
      </c>
      <c r="H1057" s="18" t="s">
        <v>11</v>
      </c>
      <c r="I1057">
        <v>3</v>
      </c>
      <c r="J1057" s="19" t="s">
        <v>32</v>
      </c>
      <c r="L1057" s="20"/>
    </row>
    <row r="1058" spans="1:12">
      <c r="A1058" s="2"/>
      <c r="D1058" t="s">
        <v>33</v>
      </c>
      <c r="E1058" s="12">
        <f t="shared" ref="E1058:F1058" si="583">E1053</f>
        <v>0.42002945498844679</v>
      </c>
      <c r="F1058" s="13">
        <f t="shared" si="583"/>
        <v>0.57553227363317883</v>
      </c>
      <c r="G1058" s="17">
        <f>COS((RADIANS(45+$C$4)))</f>
        <v>-0.22595003639994804</v>
      </c>
      <c r="H1058" s="18">
        <f>COS((RADIANS($C$4-45)))</f>
        <v>0.97413889207384696</v>
      </c>
      <c r="J1058" s="19">
        <f>((SUMPRODUCT(G1058:G1060,E1058:E1060))*(SUMPRODUCT(G1058:(G1060),F1058:F1060)))-((SUMPRODUCT(H1058:H1060,E1058:E1060))*(SUMPRODUCT(H1058:H1060,F1058:F1060)))</f>
        <v>6.9716541156152056E-3</v>
      </c>
      <c r="L1058" s="20"/>
    </row>
    <row r="1059" spans="1:12">
      <c r="A1059" s="2"/>
      <c r="D1059" t="s">
        <v>34</v>
      </c>
      <c r="E1059" s="12">
        <f t="shared" ref="E1059:F1059" si="584">E1054</f>
        <v>-0.88136974655539524</v>
      </c>
      <c r="F1059" s="13">
        <f t="shared" si="584"/>
        <v>0.24349660460854794</v>
      </c>
      <c r="G1059" s="17">
        <f>(SIN((RADIANS(45+$C$4))))*(COS(RADIANS($A$4)))</f>
        <v>0.91539112850235449</v>
      </c>
      <c r="H1059" s="18">
        <f>(SIN((RADIANS($C$4-45))))*(COS(RADIANS($A$4)))</f>
        <v>0.2123235818713386</v>
      </c>
      <c r="J1059" s="20"/>
      <c r="L1059" s="20"/>
    </row>
    <row r="1060" spans="1:12">
      <c r="A1060" s="2"/>
      <c r="D1060" t="s">
        <v>35</v>
      </c>
      <c r="E1060" s="12">
        <f t="shared" ref="E1060:F1060" si="585">E1055</f>
        <v>0.21624668043460624</v>
      </c>
      <c r="F1060" s="13">
        <f t="shared" si="585"/>
        <v>-0.78068688060625968</v>
      </c>
      <c r="G1060" s="17">
        <f>(SIN((RADIANS(45+$C$4))))*(SIN(RADIANS($A$4)))</f>
        <v>0.33317512348620526</v>
      </c>
      <c r="H1060" s="18">
        <f>(SIN((RADIANS($C$4-45))))*(SIN(RADIANS($A$4)))</f>
        <v>7.7279463833950304E-2</v>
      </c>
      <c r="J1060" s="20"/>
      <c r="L1060" s="20"/>
    </row>
    <row r="1061" spans="1:12">
      <c r="A1061" s="2"/>
      <c r="L1061" s="20"/>
    </row>
    <row r="1062" spans="1:12">
      <c r="A1062" s="2"/>
      <c r="E1062" s="12" t="s">
        <v>29</v>
      </c>
      <c r="F1062" s="13" t="s">
        <v>30</v>
      </c>
      <c r="G1062" s="17" t="s">
        <v>31</v>
      </c>
      <c r="H1062" s="18" t="s">
        <v>11</v>
      </c>
      <c r="I1062">
        <v>4</v>
      </c>
      <c r="J1062" s="19" t="s">
        <v>32</v>
      </c>
      <c r="L1062" s="20"/>
    </row>
    <row r="1063" spans="1:12">
      <c r="A1063" s="2"/>
      <c r="D1063" t="s">
        <v>33</v>
      </c>
      <c r="E1063" s="12">
        <f t="shared" ref="E1063:F1063" si="586">E1058</f>
        <v>0.42002945498844679</v>
      </c>
      <c r="F1063" s="13">
        <f t="shared" si="586"/>
        <v>0.57553227363317883</v>
      </c>
      <c r="G1063" s="17">
        <f>COS((RADIANS(45+$C$5)))</f>
        <v>-0.13846012312424741</v>
      </c>
      <c r="H1063" s="18">
        <f>COS((RADIANS($C$5-45)))</f>
        <v>0.99036800953202153</v>
      </c>
      <c r="J1063" s="19">
        <f>((SUMPRODUCT(G1063:G1065,E1063:E1065))*(SUMPRODUCT(G1063:G1065,F1063:F1065)))-((SUMPRODUCT(H1063:H1065,E1063:E1065))*(SUMPRODUCT(H1063:H1065,F1063:F1065)))</f>
        <v>4.6880589187316413E-3</v>
      </c>
      <c r="L1063" s="20"/>
    </row>
    <row r="1064" spans="1:12">
      <c r="A1064" s="2"/>
      <c r="D1064" t="s">
        <v>34</v>
      </c>
      <c r="E1064" s="12">
        <f t="shared" ref="E1064:F1064" si="587">E1059</f>
        <v>-0.88136974655539524</v>
      </c>
      <c r="F1064" s="13">
        <f t="shared" si="587"/>
        <v>0.24349660460854794</v>
      </c>
      <c r="G1064" s="17">
        <f>(SIN((RADIANS(45+$C$5))))*(COS(RADIANS($A$5)))</f>
        <v>0.85768385535015979</v>
      </c>
      <c r="H1064" s="18">
        <f>(SIN((RADIANS($C$5-45))))*(COS(RADIANS($A$5)))</f>
        <v>0.11990998403671958</v>
      </c>
      <c r="J1064" s="20"/>
      <c r="L1064" s="20"/>
    </row>
    <row r="1065" spans="1:12">
      <c r="A1065" s="2"/>
      <c r="D1065" t="s">
        <v>35</v>
      </c>
      <c r="E1065" s="12">
        <f t="shared" ref="E1065:F1065" si="588">E1060</f>
        <v>0.21624668043460624</v>
      </c>
      <c r="F1065" s="13">
        <f t="shared" si="588"/>
        <v>-0.78068688060625968</v>
      </c>
      <c r="G1065" s="17">
        <f>(SIN((RADIANS(45+$C$5))))*(SIN(RADIANS($A$5)))</f>
        <v>0.49518400476601071</v>
      </c>
      <c r="H1065" s="18">
        <f>(SIN((RADIANS($C$5-45))))*(SIN(RADIANS($A$5)))</f>
        <v>6.923006156212376E-2</v>
      </c>
      <c r="J1065" s="20"/>
      <c r="L1065" s="20"/>
    </row>
    <row r="1066" spans="1:12">
      <c r="A1066" s="2"/>
      <c r="J1066" s="20"/>
      <c r="L1066" s="20"/>
    </row>
    <row r="1067" spans="1:12">
      <c r="A1067" s="2"/>
      <c r="E1067" s="12" t="s">
        <v>29</v>
      </c>
      <c r="F1067" s="13" t="s">
        <v>30</v>
      </c>
      <c r="G1067" s="17" t="s">
        <v>31</v>
      </c>
      <c r="H1067" s="18" t="s">
        <v>11</v>
      </c>
      <c r="I1067">
        <v>5</v>
      </c>
      <c r="J1067" s="19" t="s">
        <v>32</v>
      </c>
      <c r="L1067" s="20"/>
    </row>
    <row r="1068" spans="1:12">
      <c r="A1068" s="2"/>
      <c r="D1068" t="s">
        <v>33</v>
      </c>
      <c r="E1068" s="12">
        <f t="shared" ref="E1068:F1068" si="589">E1063</f>
        <v>0.42002945498844679</v>
      </c>
      <c r="F1068" s="13">
        <f t="shared" si="589"/>
        <v>0.57553227363317883</v>
      </c>
      <c r="G1068" s="17">
        <f>COS((RADIANS(45+$C$6)))</f>
        <v>-7.600118185574084E-2</v>
      </c>
      <c r="H1068" s="18">
        <f>COS((RADIANS($C$6-45)))</f>
        <v>0.99710772755832688</v>
      </c>
      <c r="J1068" s="19">
        <f>((SUMPRODUCT(G1068:G1070,E1068:E1070))*(SUMPRODUCT(G1068:(G1070),F1068:F1070)))-((SUMPRODUCT(H1068:H1070,E1068:E1070))*(SUMPRODUCT(H1068:H1070,F1068:F1070)))</f>
        <v>-5.0133014968010425E-3</v>
      </c>
      <c r="L1068" s="20"/>
    </row>
    <row r="1069" spans="1:12">
      <c r="A1069" s="2"/>
      <c r="D1069" t="s">
        <v>34</v>
      </c>
      <c r="E1069" s="12">
        <f t="shared" ref="E1069:F1069" si="590">E1064</f>
        <v>-0.88136974655539524</v>
      </c>
      <c r="F1069" s="13">
        <f t="shared" si="590"/>
        <v>0.24349660460854794</v>
      </c>
      <c r="G1069" s="17">
        <f>(SIN((RADIANS(45+$C$6))))*(COS(RADIANS($A$6)))</f>
        <v>0.76382883388704814</v>
      </c>
      <c r="H1069" s="18">
        <f>(SIN((RADIANS($C$6-45))))*(COS(RADIANS($A$6)))</f>
        <v>5.8220283031065245E-2</v>
      </c>
      <c r="J1069" s="20"/>
      <c r="L1069" s="20"/>
    </row>
    <row r="1070" spans="1:12">
      <c r="A1070" s="2"/>
      <c r="D1070" t="s">
        <v>35</v>
      </c>
      <c r="E1070" s="12">
        <f t="shared" ref="E1070:F1070" si="591">E1065</f>
        <v>0.21624668043460624</v>
      </c>
      <c r="F1070" s="13">
        <f t="shared" si="591"/>
        <v>-0.78068688060625968</v>
      </c>
      <c r="G1070" s="17">
        <f>(SIN((RADIANS(45+$C$6))))*(SIN(RADIANS($A$6)))</f>
        <v>0.64092849279719399</v>
      </c>
      <c r="H1070" s="18">
        <f>(SIN((RADIANS($C$6-45))))*(SIN(RADIANS($A$6)))</f>
        <v>4.8852618018403696E-2</v>
      </c>
      <c r="J1070" s="20"/>
      <c r="L1070" s="20"/>
    </row>
    <row r="1071" spans="1:12">
      <c r="A1071" s="2"/>
      <c r="L1071" s="20"/>
    </row>
    <row r="1072" spans="1:12">
      <c r="A1072" s="2"/>
      <c r="E1072" s="12" t="s">
        <v>29</v>
      </c>
      <c r="F1072" s="13" t="s">
        <v>30</v>
      </c>
      <c r="G1072" s="17" t="s">
        <v>31</v>
      </c>
      <c r="H1072" s="18" t="s">
        <v>11</v>
      </c>
      <c r="I1072">
        <v>6</v>
      </c>
      <c r="J1072" s="19" t="s">
        <v>32</v>
      </c>
      <c r="L1072" s="20"/>
    </row>
    <row r="1073" spans="1:12">
      <c r="A1073" s="2"/>
      <c r="D1073" t="s">
        <v>33</v>
      </c>
      <c r="E1073" s="12">
        <f t="shared" ref="E1073:F1073" si="592">E1068</f>
        <v>0.42002945498844679</v>
      </c>
      <c r="F1073" s="13">
        <f t="shared" si="592"/>
        <v>0.57553227363317883</v>
      </c>
      <c r="G1073" s="17">
        <f>COS((RADIANS(45+$C$7)))</f>
        <v>-6.2071975655520473E-2</v>
      </c>
      <c r="H1073" s="18">
        <f>COS((RADIANS($C$7-45)))</f>
        <v>0.99807167570181077</v>
      </c>
      <c r="J1073" s="19">
        <f>((SUMPRODUCT(G1073:G1075,E1073:E1075))*(SUMPRODUCT(G1073:G1075,F1073:F1075)))-((SUMPRODUCT(H1073:H1075,E1073:E1075))*(SUMPRODUCT(H1073:H1075,F1073:F1075)))</f>
        <v>-1.2678210363768011E-2</v>
      </c>
      <c r="L1073" s="20"/>
    </row>
    <row r="1074" spans="1:12">
      <c r="A1074" s="2"/>
      <c r="D1074" t="s">
        <v>34</v>
      </c>
      <c r="E1074" s="12">
        <f t="shared" ref="E1074:F1074" si="593">E1069</f>
        <v>-0.88136974655539524</v>
      </c>
      <c r="F1074" s="13">
        <f t="shared" si="593"/>
        <v>0.24349660460854794</v>
      </c>
      <c r="G1074" s="17">
        <f>(SIN((RADIANS(45+$C$7))))*(COS(RADIANS($A$7)))</f>
        <v>0.64154810672020579</v>
      </c>
      <c r="H1074" s="18">
        <f>(SIN((RADIANS($C$7-45))))*(COS(RADIANS($A$7)))</f>
        <v>3.9899096860133154E-2</v>
      </c>
      <c r="J1074" s="20"/>
      <c r="L1074" s="20"/>
    </row>
    <row r="1075" spans="1:12">
      <c r="A1075" s="2"/>
      <c r="D1075" t="s">
        <v>35</v>
      </c>
      <c r="E1075" s="12">
        <f t="shared" ref="E1075:F1075" si="594">E1070</f>
        <v>0.21624668043460624</v>
      </c>
      <c r="F1075" s="13">
        <f t="shared" si="594"/>
        <v>-0.78068688060625968</v>
      </c>
      <c r="G1075" s="17">
        <f>(SIN((RADIANS(45+$C$7))))*(SIN(RADIANS($A$7)))</f>
        <v>0.76456726100581884</v>
      </c>
      <c r="H1075" s="18">
        <f>(SIN((RADIANS($C$7-45))))*(SIN(RADIANS($A$7)))</f>
        <v>4.754989202432805E-2</v>
      </c>
      <c r="J1075" s="20"/>
      <c r="L1075" s="20"/>
    </row>
    <row r="1076" spans="1:12">
      <c r="A1076" s="2"/>
      <c r="J1076" s="20"/>
      <c r="L1076" s="20"/>
    </row>
    <row r="1077" spans="1:12">
      <c r="A1077" s="2"/>
      <c r="E1077" s="12" t="s">
        <v>29</v>
      </c>
      <c r="F1077" s="13" t="s">
        <v>30</v>
      </c>
      <c r="G1077" s="17" t="s">
        <v>31</v>
      </c>
      <c r="H1077" s="18" t="s">
        <v>11</v>
      </c>
      <c r="I1077">
        <v>7</v>
      </c>
      <c r="J1077" s="19" t="s">
        <v>32</v>
      </c>
      <c r="L1077" s="20"/>
    </row>
    <row r="1078" spans="1:12">
      <c r="A1078" s="2"/>
      <c r="D1078" t="s">
        <v>33</v>
      </c>
      <c r="E1078" s="12">
        <f t="shared" ref="E1078:F1078" si="595">E1073</f>
        <v>0.42002945498844679</v>
      </c>
      <c r="F1078" s="13">
        <f t="shared" si="595"/>
        <v>0.57553227363317883</v>
      </c>
      <c r="G1078" s="17">
        <f>COS((RADIANS(45+$C$8)))</f>
        <v>-0.12635046299859032</v>
      </c>
      <c r="H1078" s="18">
        <f>COS((RADIANS($C$8-45)))</f>
        <v>0.99198566547104994</v>
      </c>
      <c r="J1078" s="19">
        <f>((SUMPRODUCT(G1078:G1080,E1078:E1080))*(SUMPRODUCT(G1078:(G1080),F1078:F1080)))-((SUMPRODUCT(H1078:H1080,E1078:E1080))*(SUMPRODUCT(H1078:H1080,F1078:F1080)))</f>
        <v>-3.1027912093795629E-3</v>
      </c>
      <c r="L1078" s="20"/>
    </row>
    <row r="1079" spans="1:12">
      <c r="A1079" s="2"/>
      <c r="D1079" t="s">
        <v>34</v>
      </c>
      <c r="E1079" s="12">
        <f t="shared" ref="E1079:F1079" si="596">E1074</f>
        <v>-0.88136974655539524</v>
      </c>
      <c r="F1079" s="13">
        <f t="shared" si="596"/>
        <v>0.24349660460854794</v>
      </c>
      <c r="G1079" s="17">
        <f>(SIN((RADIANS(45+$C$8))))*(COS(RADIANS($A$8)))</f>
        <v>0.49599283273552508</v>
      </c>
      <c r="H1079" s="18">
        <f>(SIN((RADIANS($C$8-45))))*(COS(RADIANS($A$8)))</f>
        <v>6.3175231499295187E-2</v>
      </c>
      <c r="J1079" s="20"/>
      <c r="L1079" s="20"/>
    </row>
    <row r="1080" spans="1:12">
      <c r="A1080" s="2"/>
      <c r="D1080" t="s">
        <v>35</v>
      </c>
      <c r="E1080" s="12">
        <f t="shared" ref="E1080:F1080" si="597">E1075</f>
        <v>0.21624668043460624</v>
      </c>
      <c r="F1080" s="13">
        <f t="shared" si="597"/>
        <v>-0.78068688060625968</v>
      </c>
      <c r="G1080" s="17">
        <f>(SIN((RADIANS(45+$C$8))))*(SIN(RADIANS($A$8)))</f>
        <v>0.85908478648794107</v>
      </c>
      <c r="H1080" s="18">
        <f>(SIN((RADIANS($C$8-45))))*(SIN(RADIANS($A$8)))</f>
        <v>0.10942271073670497</v>
      </c>
      <c r="J1080" s="20"/>
      <c r="L1080" s="20"/>
    </row>
    <row r="1081" spans="1:12">
      <c r="A1081" s="2"/>
      <c r="L1081" s="20"/>
    </row>
    <row r="1082" spans="1:12">
      <c r="A1082" s="2"/>
      <c r="E1082" s="12" t="s">
        <v>29</v>
      </c>
      <c r="F1082" s="13" t="s">
        <v>30</v>
      </c>
      <c r="G1082" s="17" t="s">
        <v>31</v>
      </c>
      <c r="H1082" s="18" t="s">
        <v>11</v>
      </c>
      <c r="I1082">
        <v>8</v>
      </c>
      <c r="J1082" s="19" t="s">
        <v>32</v>
      </c>
      <c r="L1082" s="20"/>
    </row>
    <row r="1083" spans="1:12">
      <c r="A1083" s="2"/>
      <c r="D1083" t="s">
        <v>33</v>
      </c>
      <c r="E1083" s="12">
        <f t="shared" ref="E1083:F1083" si="598">E1078</f>
        <v>0.42002945498844679</v>
      </c>
      <c r="F1083" s="13">
        <f t="shared" si="598"/>
        <v>0.57553227363317883</v>
      </c>
      <c r="G1083" s="17">
        <f>COS((RADIANS(45+$C$9)))</f>
        <v>-0.24968292296171704</v>
      </c>
      <c r="H1083" s="18">
        <f>COS((RADIANS($C$9-45)))</f>
        <v>0.96832765011709399</v>
      </c>
      <c r="J1083" s="19">
        <f>((SUMPRODUCT(G1083:G1085,E1083:E1085))*(SUMPRODUCT(G1083:G1085,F1083:F1085)))-((SUMPRODUCT(H1083:H1085,E1083:E1085))*(SUMPRODUCT(H1083:H1085,F1083:F1085)))</f>
        <v>3.7476934677744544E-3</v>
      </c>
      <c r="L1083" s="20"/>
    </row>
    <row r="1084" spans="1:12">
      <c r="A1084" s="2"/>
      <c r="D1084" t="s">
        <v>34</v>
      </c>
      <c r="E1084" s="12">
        <f t="shared" ref="E1084:F1084" si="599">E1079</f>
        <v>-0.88136974655539524</v>
      </c>
      <c r="F1084" s="13">
        <f t="shared" si="599"/>
        <v>0.24349660460854794</v>
      </c>
      <c r="G1084" s="17">
        <f>(SIN((RADIANS(45+$C$9))))*(COS(RADIANS($A$9)))</f>
        <v>0.33118756167925656</v>
      </c>
      <c r="H1084" s="18">
        <f>(SIN((RADIANS($C$9-45))))*(COS(RADIANS($A$9)))</f>
        <v>8.539658909733841E-2</v>
      </c>
      <c r="J1084" s="20"/>
      <c r="L1084" s="20"/>
    </row>
    <row r="1085" spans="1:12">
      <c r="A1085" s="2"/>
      <c r="D1085" t="s">
        <v>35</v>
      </c>
      <c r="E1085" s="12">
        <f t="shared" ref="E1085:F1085" si="600">E1080</f>
        <v>0.21624668043460624</v>
      </c>
      <c r="F1085" s="13">
        <f t="shared" si="600"/>
        <v>-0.78068688060625968</v>
      </c>
      <c r="G1085" s="17">
        <f>(SIN((RADIANS(45+$C$9))))*(SIN(RADIANS($A$9)))</f>
        <v>0.90993034731799216</v>
      </c>
      <c r="H1085" s="18">
        <f>(SIN((RADIANS($C$9-45))))*(SIN(RADIANS($A$9)))</f>
        <v>0.23462520024338199</v>
      </c>
      <c r="J1085" s="20"/>
      <c r="L1085" s="20"/>
    </row>
    <row r="1086" spans="1:12">
      <c r="A1086" s="2"/>
      <c r="J1086" s="20"/>
      <c r="L1086" s="20"/>
    </row>
    <row r="1087" spans="1:12">
      <c r="E1087" s="12" t="s">
        <v>29</v>
      </c>
      <c r="F1087" s="13" t="s">
        <v>30</v>
      </c>
      <c r="G1087" s="17" t="s">
        <v>31</v>
      </c>
      <c r="H1087" s="18" t="s">
        <v>11</v>
      </c>
      <c r="I1087">
        <v>9</v>
      </c>
      <c r="J1087" s="19" t="s">
        <v>32</v>
      </c>
      <c r="L1087" s="20"/>
    </row>
    <row r="1088" spans="1:12">
      <c r="D1088" t="s">
        <v>33</v>
      </c>
      <c r="E1088" s="12">
        <f t="shared" ref="E1088:F1088" si="601">E1083</f>
        <v>0.42002945498844679</v>
      </c>
      <c r="F1088" s="13">
        <f t="shared" si="601"/>
        <v>0.57553227363317883</v>
      </c>
      <c r="G1088" s="17">
        <f>COS((RADIANS(45+$C$10)))</f>
        <v>-0.40607883220739371</v>
      </c>
      <c r="H1088" s="18">
        <f>COS((RADIANS($C$10-45)))</f>
        <v>0.91383805022174436</v>
      </c>
      <c r="J1088" s="19">
        <f>((SUMPRODUCT(G1088:G1090,E1088:E1090))*(SUMPRODUCT(G1088:(G1090),F1088:F1090)))-((SUMPRODUCT(H1088:H1090,E1088:E1090))*(SUMPRODUCT(H1088:H1090,F1088:F1090)))</f>
        <v>9.7112738488440153E-3</v>
      </c>
      <c r="L1088" s="20"/>
    </row>
    <row r="1089" spans="4:12">
      <c r="D1089" t="s">
        <v>34</v>
      </c>
      <c r="E1089" s="12">
        <f t="shared" ref="E1089:F1089" si="602">E1084</f>
        <v>-0.88136974655539524</v>
      </c>
      <c r="F1089" s="13">
        <f t="shared" si="602"/>
        <v>0.24349660460854794</v>
      </c>
      <c r="G1089" s="17">
        <f>(SIN((RADIANS(45+$C$10))))*(COS(RADIANS($A$10)))</f>
        <v>0.15868631210370673</v>
      </c>
      <c r="H1089" s="18">
        <f>(SIN((RADIANS($C$10-45))))*(COS(RADIANS($A$10)))</f>
        <v>7.0514849201929117E-2</v>
      </c>
      <c r="J1089" s="20"/>
      <c r="L1089" s="20"/>
    </row>
    <row r="1090" spans="4:12">
      <c r="D1090" t="s">
        <v>35</v>
      </c>
      <c r="E1090" s="12">
        <f t="shared" ref="E1090:F1090" si="603">E1085</f>
        <v>0.21624668043460624</v>
      </c>
      <c r="F1090" s="13">
        <f t="shared" si="603"/>
        <v>-0.78068688060625968</v>
      </c>
      <c r="G1090" s="17">
        <f>(SIN((RADIANS(45+$C$10))))*(SIN(RADIANS($A$10)))</f>
        <v>0.89995479685593338</v>
      </c>
      <c r="H1090" s="18">
        <f>(SIN((RADIANS($C$10-45))))*(SIN(RADIANS($A$10)))</f>
        <v>0.39990958229198481</v>
      </c>
      <c r="J1090" s="20"/>
      <c r="L1090" s="20"/>
    </row>
    <row r="1091" spans="4:12">
      <c r="L1091" s="20"/>
    </row>
    <row r="1092" spans="4:12">
      <c r="E1092" s="12" t="s">
        <v>29</v>
      </c>
      <c r="F1092" s="13" t="s">
        <v>30</v>
      </c>
      <c r="G1092" s="17" t="s">
        <v>31</v>
      </c>
      <c r="H1092" s="18" t="s">
        <v>11</v>
      </c>
      <c r="I1092">
        <v>10</v>
      </c>
      <c r="J1092" s="19" t="s">
        <v>32</v>
      </c>
      <c r="L1092" s="20"/>
    </row>
    <row r="1093" spans="4:12">
      <c r="D1093" t="s">
        <v>33</v>
      </c>
      <c r="E1093" s="12">
        <f t="shared" ref="E1093:F1093" si="604">E1088</f>
        <v>0.42002945498844679</v>
      </c>
      <c r="F1093" s="13">
        <f t="shared" si="604"/>
        <v>0.57553227363317883</v>
      </c>
      <c r="G1093" s="17">
        <f>COS((RADIANS(45+$C$11)))</f>
        <v>-0.53521878369665565</v>
      </c>
      <c r="H1093" s="18">
        <f>COS((RADIANS($C$11-45)))</f>
        <v>0.84471347424927035</v>
      </c>
      <c r="J1093" s="19">
        <f>((SUMPRODUCT(G1093:G1095,E1093:E1095))*(SUMPRODUCT(G1093:G1095,F1093:F1095)))-((SUMPRODUCT(H1093:H1095,E1093:E1095))*(SUMPRODUCT(H1093:H1095,F1093:F1095)))</f>
        <v>8.6229621006259985E-3</v>
      </c>
      <c r="L1093" s="20"/>
    </row>
    <row r="1094" spans="4:12">
      <c r="D1094" t="s">
        <v>34</v>
      </c>
      <c r="E1094" s="12">
        <f t="shared" ref="E1094:F1094" si="605">E1089</f>
        <v>-0.88136974655539524</v>
      </c>
      <c r="F1094" s="13">
        <f t="shared" si="605"/>
        <v>0.24349660460854794</v>
      </c>
      <c r="G1094" s="17">
        <f>(SIN((RADIANS(45+$C$11))))*(COS(RADIANS($A$11)))</f>
        <v>5.1744970390849291E-17</v>
      </c>
      <c r="H1094" s="18">
        <f>(SIN((RADIANS($C$11-45))))*(COS(RADIANS($A$11)))</f>
        <v>3.278612329420142E-17</v>
      </c>
      <c r="J1094" s="20"/>
      <c r="L1094" s="20"/>
    </row>
    <row r="1095" spans="4:12">
      <c r="D1095" t="s">
        <v>35</v>
      </c>
      <c r="E1095" s="12">
        <f t="shared" ref="E1095:F1095" si="606">E1090</f>
        <v>0.21624668043460624</v>
      </c>
      <c r="F1095" s="13">
        <f t="shared" si="606"/>
        <v>-0.78068688060625968</v>
      </c>
      <c r="G1095" s="17">
        <f>(SIN((RADIANS(45+$C$11))))*(SIN(RADIANS($A$11)))</f>
        <v>0.84471347424927024</v>
      </c>
      <c r="H1095" s="18">
        <f>(SIN((RADIANS($C$11-45))))*(SIN(RADIANS($A$11)))</f>
        <v>0.53521878369665554</v>
      </c>
      <c r="J1095" s="20"/>
      <c r="L1095" s="20"/>
    </row>
    <row r="1096" spans="4:12">
      <c r="J1096" s="20"/>
      <c r="L1096" s="20"/>
    </row>
    <row r="1097" spans="4:12">
      <c r="E1097" s="12" t="s">
        <v>29</v>
      </c>
      <c r="F1097" s="13" t="s">
        <v>30</v>
      </c>
      <c r="G1097" s="17" t="s">
        <v>31</v>
      </c>
      <c r="H1097" s="18" t="s">
        <v>11</v>
      </c>
      <c r="I1097">
        <v>11</v>
      </c>
      <c r="J1097" s="19" t="s">
        <v>32</v>
      </c>
      <c r="L1097" s="20"/>
    </row>
    <row r="1098" spans="4:12">
      <c r="D1098" t="s">
        <v>33</v>
      </c>
      <c r="E1098" s="12">
        <f t="shared" ref="E1098:F1098" si="607">E1093</f>
        <v>0.42002945498844679</v>
      </c>
      <c r="F1098" s="13">
        <f t="shared" si="607"/>
        <v>0.57553227363317883</v>
      </c>
      <c r="G1098" s="17">
        <f>COS((RADIANS(45+$C$12)))</f>
        <v>-0.6137169411897504</v>
      </c>
      <c r="H1098" s="18">
        <f>COS((RADIANS($C$12-45)))</f>
        <v>0.78952613389089055</v>
      </c>
      <c r="J1098" s="19">
        <f>((SUMPRODUCT(G1098:G1100,E1098:E1100))*(SUMPRODUCT(G1098:(G1100),F1098:F1100)))-((SUMPRODUCT(H1098:H1100,E1098:E1100))*(SUMPRODUCT(H1098:H1100,F1098:F1100)))</f>
        <v>-6.857758109792729E-3</v>
      </c>
      <c r="L1098" s="20"/>
    </row>
    <row r="1099" spans="4:12">
      <c r="D1099" t="s">
        <v>34</v>
      </c>
      <c r="E1099" s="12">
        <f t="shared" ref="E1099:F1099" si="608">E1094</f>
        <v>-0.88136974655539524</v>
      </c>
      <c r="F1099" s="13">
        <f t="shared" si="608"/>
        <v>0.24349660460854794</v>
      </c>
      <c r="G1099" s="17">
        <f>(SIN((RADIANS(45+$C$12))))*(COS(RADIANS($A$12)))</f>
        <v>-0.13709977437056997</v>
      </c>
      <c r="H1099" s="18">
        <f>(SIN((RADIANS($C$12-45))))*(COS(RADIANS($A$12)))</f>
        <v>-0.10657082844092282</v>
      </c>
      <c r="J1099" s="20"/>
      <c r="L1099" s="20"/>
    </row>
    <row r="1100" spans="4:12">
      <c r="D1100" t="s">
        <v>35</v>
      </c>
      <c r="E1100" s="12">
        <f t="shared" ref="E1100:F1100" si="609">E1095</f>
        <v>0.21624668043460624</v>
      </c>
      <c r="F1100" s="13">
        <f t="shared" si="609"/>
        <v>-0.78068688060625968</v>
      </c>
      <c r="G1100" s="17">
        <f>(SIN((RADIANS(45+$C$12))))*(SIN(RADIANS($A$12)))</f>
        <v>0.77753145786150357</v>
      </c>
      <c r="H1100" s="18">
        <f>(SIN((RADIANS($C$12-45))))*(SIN(RADIANS($A$12)))</f>
        <v>0.60439320183860357</v>
      </c>
      <c r="J1100" s="20"/>
      <c r="L1100" s="20"/>
    </row>
    <row r="1101" spans="4:12">
      <c r="L1101" s="20"/>
    </row>
    <row r="1102" spans="4:12">
      <c r="E1102" s="12" t="s">
        <v>29</v>
      </c>
      <c r="F1102" s="13" t="s">
        <v>30</v>
      </c>
      <c r="G1102" s="17" t="s">
        <v>31</v>
      </c>
      <c r="H1102" s="18" t="s">
        <v>11</v>
      </c>
      <c r="I1102">
        <v>12</v>
      </c>
      <c r="J1102" s="19" t="s">
        <v>32</v>
      </c>
      <c r="L1102" s="20"/>
    </row>
    <row r="1103" spans="4:12">
      <c r="D1103" t="s">
        <v>33</v>
      </c>
      <c r="E1103" s="12">
        <f t="shared" ref="E1103:F1103" si="610">E1098</f>
        <v>0.42002945498844679</v>
      </c>
      <c r="F1103" s="13">
        <f t="shared" si="610"/>
        <v>0.57553227363317883</v>
      </c>
      <c r="G1103" s="17">
        <f>COS((RADIANS(45+$C$13)))</f>
        <v>-0.67505923099629039</v>
      </c>
      <c r="H1103" s="18">
        <f>COS((RADIANS($C$13-45)))</f>
        <v>0.73776353572584286</v>
      </c>
      <c r="J1103" s="19">
        <f>((SUMPRODUCT(G1103:G1105,E1103:E1105))*(SUMPRODUCT(G1103:(G1105),F1103:F1105)))-((SUMPRODUCT(H1103:H1105,E1103:E1105))*(SUMPRODUCT(H1103:H1105,F1103:F1105)))</f>
        <v>-5.4704759744809567E-3</v>
      </c>
      <c r="L1103" s="20"/>
    </row>
    <row r="1104" spans="4:12">
      <c r="D1104" t="s">
        <v>34</v>
      </c>
      <c r="E1104" s="12">
        <f t="shared" ref="E1104:F1104" si="611">E1099</f>
        <v>-0.88136974655539524</v>
      </c>
      <c r="F1104" s="13">
        <f t="shared" si="611"/>
        <v>0.24349660460854794</v>
      </c>
      <c r="G1104" s="17">
        <f>(SIN((RADIANS(45+$C$13))))*(COS(RADIANS($A$13)))</f>
        <v>-0.25232999022940494</v>
      </c>
      <c r="H1104" s="18">
        <f>(SIN((RADIANS($C$13-45))))*(COS(RADIANS($A$13)))</f>
        <v>-0.23088385493866695</v>
      </c>
      <c r="J1104" s="20"/>
      <c r="L1104" s="20"/>
    </row>
    <row r="1105" spans="1:19">
      <c r="D1105" t="s">
        <v>35</v>
      </c>
      <c r="E1105" s="12">
        <f t="shared" ref="E1105:F1105" si="612">E1100</f>
        <v>0.21624668043460624</v>
      </c>
      <c r="F1105" s="13">
        <f t="shared" si="612"/>
        <v>-0.78068688060625968</v>
      </c>
      <c r="G1105" s="17">
        <f>(SIN((RADIANS(45+$C$13))))*(SIN(RADIANS($A$13)))</f>
        <v>0.69327095040649556</v>
      </c>
      <c r="H1105" s="18">
        <f>(SIN((RADIANS($C$13-45))))*(SIN(RADIANS($A$13)))</f>
        <v>0.63434817796062404</v>
      </c>
      <c r="J1105" s="20"/>
      <c r="L1105" s="20"/>
    </row>
    <row r="1106" spans="1:19">
      <c r="L1106" s="20"/>
    </row>
    <row r="1107" spans="1:19">
      <c r="E1107" s="12" t="s">
        <v>29</v>
      </c>
      <c r="F1107" s="13" t="s">
        <v>30</v>
      </c>
      <c r="G1107" s="17" t="s">
        <v>31</v>
      </c>
      <c r="H1107" s="18" t="s">
        <v>11</v>
      </c>
      <c r="I1107">
        <v>13</v>
      </c>
      <c r="J1107" s="19" t="s">
        <v>32</v>
      </c>
      <c r="L1107" s="20"/>
    </row>
    <row r="1108" spans="1:19">
      <c r="D1108" t="s">
        <v>33</v>
      </c>
      <c r="E1108" s="12">
        <f t="shared" ref="E1108:F1108" si="613">E1103</f>
        <v>0.42002945498844679</v>
      </c>
      <c r="F1108" s="13">
        <f t="shared" si="613"/>
        <v>0.57553227363317883</v>
      </c>
      <c r="G1108" s="17">
        <f>COS((RADIANS(45+$C$14)))</f>
        <v>-0.71396877306751372</v>
      </c>
      <c r="H1108" s="18">
        <f>COS((RADIANS($C$14-45)))</f>
        <v>0.70017754254508147</v>
      </c>
      <c r="J1108" s="19">
        <f>((SUMPRODUCT(G1108:G1110,E1108:E1110))*(SUMPRODUCT(G1108:G1110,F1108:F1110)))-((SUMPRODUCT(H1108:H1110,E1108:E1110))*(SUMPRODUCT(H1108:H1110,F1108:F1110)))</f>
        <v>-1.180289624656411E-2</v>
      </c>
      <c r="L1108" s="20"/>
    </row>
    <row r="1109" spans="1:19">
      <c r="D1109" t="s">
        <v>34</v>
      </c>
      <c r="E1109" s="12">
        <f t="shared" ref="E1109:F1109" si="614">E1104</f>
        <v>-0.88136974655539524</v>
      </c>
      <c r="F1109" s="13">
        <f t="shared" si="614"/>
        <v>0.24349660460854794</v>
      </c>
      <c r="G1109" s="17">
        <f>(SIN((RADIANS(45+$C$14))))*(COS(RADIANS($A$14)))</f>
        <v>-0.35008877127254046</v>
      </c>
      <c r="H1109" s="18">
        <f>(SIN((RADIANS($C$14-45))))*(COS(RADIANS($A$14)))</f>
        <v>-0.35698438653375664</v>
      </c>
      <c r="J1109" s="20"/>
      <c r="L1109" s="20"/>
    </row>
    <row r="1110" spans="1:19">
      <c r="D1110" t="s">
        <v>35</v>
      </c>
      <c r="E1110" s="12">
        <f t="shared" ref="E1110:F1110" si="615">E1105</f>
        <v>0.21624668043460624</v>
      </c>
      <c r="F1110" s="13">
        <f t="shared" si="615"/>
        <v>-0.78068688060625968</v>
      </c>
      <c r="G1110" s="17">
        <f>(SIN((RADIANS(45+$C$14))))*(SIN(RADIANS($A$14)))</f>
        <v>0.60637153900340002</v>
      </c>
      <c r="H1110" s="18">
        <f>(SIN((RADIANS($C$14-45))))*(SIN(RADIANS($A$14)))</f>
        <v>0.61831509498527371</v>
      </c>
      <c r="J1110" s="20"/>
      <c r="L1110" s="20"/>
    </row>
    <row r="1111" spans="1:19">
      <c r="J1111" s="20"/>
      <c r="L1111" s="20"/>
    </row>
    <row r="1112" spans="1:19">
      <c r="E1112" s="12" t="s">
        <v>29</v>
      </c>
      <c r="F1112" s="13" t="s">
        <v>30</v>
      </c>
      <c r="G1112" s="17" t="s">
        <v>31</v>
      </c>
      <c r="H1112" s="18" t="s">
        <v>11</v>
      </c>
      <c r="I1112">
        <v>14</v>
      </c>
      <c r="J1112" s="19" t="s">
        <v>32</v>
      </c>
      <c r="L1112" s="20"/>
    </row>
    <row r="1113" spans="1:19">
      <c r="D1113" t="s">
        <v>33</v>
      </c>
      <c r="E1113" s="12">
        <f t="shared" ref="E1113:F1113" si="616">E1108</f>
        <v>0.42002945498844679</v>
      </c>
      <c r="F1113" s="13">
        <f t="shared" si="616"/>
        <v>0.57553227363317883</v>
      </c>
      <c r="G1113" s="17">
        <f>COS((RADIANS(45+$C$15)))</f>
        <v>-0.74731990417935112</v>
      </c>
      <c r="H1113" s="18">
        <f>COS((RADIANS($C$15-45)))</f>
        <v>0.66446441651706645</v>
      </c>
      <c r="J1113" s="19">
        <f>((SUMPRODUCT(G1113:G1115,E1113:E1115))*(SUMPRODUCT(G1113:G1115,F1113:F1115)))-((SUMPRODUCT(H1113:H1115,E1113:E1115))*(SUMPRODUCT(H1113:H1115,F1113:F1115)))</f>
        <v>-1.0841430858463952E-2</v>
      </c>
      <c r="L1113" s="20"/>
    </row>
    <row r="1114" spans="1:19">
      <c r="D1114" t="s">
        <v>34</v>
      </c>
      <c r="E1114" s="12">
        <f t="shared" ref="E1114:F1114" si="617">E1109</f>
        <v>-0.88136974655539524</v>
      </c>
      <c r="F1114" s="13">
        <f t="shared" si="617"/>
        <v>0.24349660460854794</v>
      </c>
      <c r="G1114" s="17">
        <f>(SIN((RADIANS(45+$C$15))))*(COS(RADIANS($A$15)))</f>
        <v>-0.42710949401476617</v>
      </c>
      <c r="H1114" s="18">
        <f>(SIN((RADIANS($C$15-45))))*(COS(RADIANS($A$15)))</f>
        <v>-0.48036797487861865</v>
      </c>
      <c r="J1114" s="20"/>
      <c r="L1114" s="20"/>
    </row>
    <row r="1115" spans="1:19">
      <c r="D1115" t="s">
        <v>35</v>
      </c>
      <c r="E1115" s="12">
        <f t="shared" ref="E1115:F1115" si="618">E1110</f>
        <v>0.21624668043460624</v>
      </c>
      <c r="F1115" s="13">
        <f t="shared" si="618"/>
        <v>-0.78068688060625968</v>
      </c>
      <c r="G1115" s="17">
        <f>(SIN((RADIANS(45+$C$15))))*(SIN(RADIANS($A$15)))</f>
        <v>0.50900927392319273</v>
      </c>
      <c r="H1115" s="18">
        <f>(SIN((RADIANS($C$15-45))))*(SIN(RADIANS($A$15)))</f>
        <v>0.57248025982879891</v>
      </c>
      <c r="J1115" s="20"/>
      <c r="L1115" s="20"/>
    </row>
    <row r="1116" spans="1:19">
      <c r="A1116" s="3" t="s">
        <v>28</v>
      </c>
      <c r="J1116" s="20"/>
      <c r="L1116" s="20"/>
    </row>
    <row r="1117" spans="1:19">
      <c r="A1117" s="3">
        <f>DEGREES(ACOS(((C1135*C1138+C1136*C1139+C1137*C1140)/(((SQRT((C1135^2)+(C1136^2)+(C1137^2)))*(SQRT((C1138^2)+(C1139^2)+(C1140^2))))))))</f>
        <v>98.145707793007588</v>
      </c>
      <c r="E1117" s="12" t="s">
        <v>29</v>
      </c>
      <c r="F1117" s="13" t="s">
        <v>30</v>
      </c>
      <c r="G1117" s="17" t="s">
        <v>31</v>
      </c>
      <c r="H1117" s="18" t="s">
        <v>11</v>
      </c>
      <c r="I1117">
        <v>15</v>
      </c>
      <c r="J1117" s="19" t="s">
        <v>32</v>
      </c>
      <c r="L1117" s="20"/>
    </row>
    <row r="1118" spans="1:19">
      <c r="D1118" t="s">
        <v>33</v>
      </c>
      <c r="E1118" s="12">
        <f t="shared" ref="E1118:F1118" si="619">E1113</f>
        <v>0.42002945498844679</v>
      </c>
      <c r="F1118" s="13">
        <f t="shared" si="619"/>
        <v>0.57553227363317883</v>
      </c>
      <c r="G1118" s="17">
        <f>COS((RADIANS(45+$C$16)))</f>
        <v>-0.78215977570361728</v>
      </c>
      <c r="H1118" s="18">
        <f>COS((RADIANS($C$16-45)))</f>
        <v>0.62307791268128498</v>
      </c>
      <c r="J1118" s="19">
        <f>((SUMPRODUCT(G1118:G1120,E1118:E1120))*(SUMPRODUCT(G1118:(G1120),F1118:F1120)))-((SUMPRODUCT(H1118:H1120,E1118:E1120))*(SUMPRODUCT(H1118:H1120,F1118:F1120)))</f>
        <v>4.4094215984721297E-3</v>
      </c>
    </row>
    <row r="1119" spans="1:19">
      <c r="D1119" t="s">
        <v>34</v>
      </c>
      <c r="E1119" s="12">
        <f t="shared" ref="E1119:F1119" si="620">E1114</f>
        <v>-0.88136974655539524</v>
      </c>
      <c r="F1119" s="13">
        <f t="shared" si="620"/>
        <v>0.24349660460854794</v>
      </c>
      <c r="G1119" s="17">
        <f>(SIN((RADIANS(45+$C$16))))*(COS(RADIANS($A$16)))</f>
        <v>-0.47730537263967016</v>
      </c>
      <c r="H1119" s="18">
        <f>(SIN((RADIANS($C$16-45))))*(COS(RADIANS($A$16)))</f>
        <v>-0.5991691498089422</v>
      </c>
      <c r="J1119" s="20"/>
      <c r="L1119" s="20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20"/>
    </row>
    <row r="1120" spans="1:19">
      <c r="D1120" t="s">
        <v>35</v>
      </c>
      <c r="E1120" s="12">
        <f t="shared" ref="E1120:F1120" si="621">E1115</f>
        <v>0.21624668043460624</v>
      </c>
      <c r="F1120" s="13">
        <f t="shared" si="621"/>
        <v>-0.78068688060625968</v>
      </c>
      <c r="G1120" s="17">
        <f>(SIN((RADIANS(45+$C$16))))*(SIN(RADIANS($A$16)))</f>
        <v>0.4005067621408816</v>
      </c>
      <c r="H1120" s="18">
        <f>(SIN((RADIANS($C$16-45))))*(SIN(RADIANS($A$16)))</f>
        <v>0.502762612617488</v>
      </c>
      <c r="J1120" s="20"/>
      <c r="L1120" s="20"/>
      <c r="M1120" s="21">
        <f>(G1048^2)*F1048+G1048*G1049*F1049+G1048*G1050*F1050-((H1048^2)*F1048+H1048*H1049*F1049+H1048*H1050*F1050)</f>
        <v>-0.56458360002131924</v>
      </c>
      <c r="N1120" s="22">
        <f>G1048*G1049*F1048+(G1049^2)*F1049+G1049*G1050*F1050-(H1048*H1049*F1048+(H1049^2)*F1049+H1049*H1050*F1050)</f>
        <v>-0.26790549273248354</v>
      </c>
      <c r="O1120" s="22">
        <f>G1048*G1050*F1048+G1049*G1050*F1049+(G1050^2)*F1050-(H1048*H1050*F1048+H1049*H1050*F1049+(H1050^2)*F1050)</f>
        <v>0</v>
      </c>
      <c r="P1120" s="22">
        <f>(G1048^2)*E1048+G1048*G1049*E1049+G1048*G1050*E1050-((H1048^2)*E1048+H1048*H1049*E1049+H1048*H1050*E1050)</f>
        <v>0.37892281064141492</v>
      </c>
      <c r="Q1120" s="22">
        <f>G1048*G1049*E1048+(G1049^2)*E1049+G1049*G1050*E1050-(H1048*H1049*E1048+(H1049^2)*E1049+H1049*H1050*E1050)</f>
        <v>-0.89980824444801777</v>
      </c>
      <c r="R1120" s="50">
        <f>G1048*G1050*E1048+G1049*G1050*E1049+(G1050^2)*E1050-(H1048*H1050*E1048+H1049*H1050*E1049+(H1050^2)*E1050)</f>
        <v>0</v>
      </c>
      <c r="S1120" s="20">
        <f>J1048</f>
        <v>-1.0179455819426236E-3</v>
      </c>
    </row>
    <row r="1121" spans="1:19">
      <c r="A1121" s="9" t="s">
        <v>47</v>
      </c>
      <c r="B1121" s="9" t="s">
        <v>46</v>
      </c>
      <c r="C1121" s="9" t="s">
        <v>48</v>
      </c>
      <c r="L1121" s="20"/>
      <c r="M1121" s="21">
        <f>(G1053^2)*F1053+G1053*G1054*F1054+G1053*G1055*F1055-((H1053^2)*F1053+H1053*H1054*F1054+H1053*H1055*F1055)</f>
        <v>-0.51997139224111599</v>
      </c>
      <c r="N1121" s="22">
        <f>G1053*G1054*F1053+(G1054^2)*F1054+G1054*G1055*F1055-(H1053*H1054*F1053+(H1054^2)*F1054+H1054*H1055*F1055)</f>
        <v>-0.26375858273173219</v>
      </c>
      <c r="O1121" s="22">
        <f>G1053*G1055*F1053+G1054*G1055*F1054+(G1055^2)*F1055-(H1053*H1055*F1053+H1054*H1055*F1054+(H1055^2)*F1055)</f>
        <v>-4.6507754529030193E-2</v>
      </c>
      <c r="P1121" s="22">
        <f>(G1053^2)*E1053+G1053*G1054*E1054+G1053*G1055*E1055-((H1053^2)*E1053+H1053*H1054*E1054+H1053*H1055*E1055)</f>
        <v>0.17258064008052162</v>
      </c>
      <c r="Q1121" s="22">
        <f>G1053*G1054*E1053+(G1054^2)*E1054+G1054*G1055*E1055-(H1053*H1054*E1053+(H1054^2)*E1054+H1054*H1055*E1055)</f>
        <v>-0.90057578476523181</v>
      </c>
      <c r="R1121" s="50">
        <f>G1053*G1055*E1053+G1054*G1055*E1054+(G1055^2)*E1055-(H1053*H1055*E1053+H1054*H1055*E1054+(H1055^2)*E1055)</f>
        <v>-0.15879580902680973</v>
      </c>
      <c r="S1121" s="20">
        <f>J1053</f>
        <v>4.0083871900869206E-3</v>
      </c>
    </row>
    <row r="1122" spans="1:19">
      <c r="A1122" s="9">
        <f>C1135+C1138</f>
        <v>0.99523746232619237</v>
      </c>
      <c r="B1122" s="9">
        <f>C1136*C1140-C1137*C1139</f>
        <v>0.6350046063629361</v>
      </c>
      <c r="C1122" s="9">
        <f>A1123*B1124-A1124*B1123</f>
        <v>-0.13333909659108178</v>
      </c>
      <c r="E1122" s="12" t="s">
        <v>29</v>
      </c>
      <c r="F1122" s="13" t="s">
        <v>30</v>
      </c>
      <c r="G1122" s="17" t="s">
        <v>31</v>
      </c>
      <c r="H1122" s="18" t="s">
        <v>11</v>
      </c>
      <c r="I1122">
        <v>16</v>
      </c>
      <c r="J1122" s="19" t="s">
        <v>32</v>
      </c>
      <c r="L1122" s="20"/>
      <c r="M1122" s="21">
        <f>(G1058^2)*F1058+G1058*G1059*F1059+G1058*G1060*F1060-((H1058^2)*F1058+H1058*H1059*F1059+H1058*H1060*F1060)</f>
        <v>-0.49995092252749807</v>
      </c>
      <c r="N1122" s="22">
        <f>G1058*G1059*F1058+(G1059^2)*F1059+G1059*G1060*F1060-(H1058*H1059*F1058+(H1059^2)*F1059+H1059*H1060*F1060)</f>
        <v>-0.27030762857640106</v>
      </c>
      <c r="O1122" s="22">
        <f>G1058*G1060*F1058+G1059*G1060*F1059+(G1060^2)*F1060-(H1058*H1060*F1058+H1059*H1060*F1059+(H1060^2)*F1060)</f>
        <v>-9.8383930896894289E-2</v>
      </c>
      <c r="P1122" s="22">
        <f>(G1058^2)*E1058+G1058*G1059*E1059+G1058*G1060*E1060-((H1058^2)*E1058+H1058*H1059*E1059+H1058*H1060*E1060)</f>
        <v>-4.5107982352568549E-2</v>
      </c>
      <c r="Q1122" s="22">
        <f>G1058*G1059*E1058+(G1059^2)*E1059+G1059*G1060*E1060-(H1058*H1059*E1058+(H1059^2)*E1059+H1059*H1060*E1060)</f>
        <v>-0.8101502124740545</v>
      </c>
      <c r="R1122" s="50">
        <f>G1058*G1060*E1058+G1059*G1060*E1059+(G1060^2)*E1060-(H1058*H1060*E1058+H1059*H1060*E1059+(H1060^2)*E1060)</f>
        <v>-0.29487056262499517</v>
      </c>
      <c r="S1122" s="20">
        <f>J1058</f>
        <v>6.9716541156152056E-3</v>
      </c>
    </row>
    <row r="1123" spans="1:19">
      <c r="A1123" s="9">
        <f>C1136+C1139</f>
        <v>-0.63766537907815835</v>
      </c>
      <c r="B1123" s="9">
        <f>C1137*C1138-C1135*C1140</f>
        <v>0.45207379307016921</v>
      </c>
      <c r="C1123" s="9">
        <f>A1124*B1122-A1122*B1124</f>
        <v>-0.96453983507898255</v>
      </c>
      <c r="D1123" t="s">
        <v>33</v>
      </c>
      <c r="E1123" s="12">
        <f t="shared" ref="E1123:F1123" si="622">E1118</f>
        <v>0.42002945498844679</v>
      </c>
      <c r="F1123" s="13">
        <f t="shared" si="622"/>
        <v>0.57553227363317883</v>
      </c>
      <c r="G1123" s="17">
        <f>COS((RADIANS(45+$C$17)))</f>
        <v>-0.81471053200902233</v>
      </c>
      <c r="H1123" s="18">
        <f>COS((RADIANS($C$17-45)))</f>
        <v>0.57986787204808643</v>
      </c>
      <c r="J1123" s="19">
        <f>((SUMPRODUCT(G1123:G1125,E1123:E1125))*(SUMPRODUCT(G1123:G1125,F1123:F1125)))-((SUMPRODUCT(H1123:H1125,E1123:E1125))*(SUMPRODUCT(H1123:H1125,F1123:F1125)))</f>
        <v>1.549082541039884E-2</v>
      </c>
      <c r="L1123" s="20"/>
      <c r="M1123" s="21">
        <f>(G1063^2)*F1063+G1063*G1064*F1064+G1063*G1065*F1065-((H1063^2)*F1063+H1063*H1064*F1064+H1063*H1065*F1065)</f>
        <v>-0.50424502172002117</v>
      </c>
      <c r="N1123" s="22">
        <f>G1063*G1064*F1063+(G1064^2)*F1064+G1064*G1065*F1065-(H1063*H1064*F1063+(H1064^2)*F1064+H1064*H1065*F1065)</f>
        <v>-0.28616020164795564</v>
      </c>
      <c r="O1123" s="22">
        <f>G1063*G1065*F1063+G1064*G1065*F1064+(G1065^2)*F1065-(H1063*H1065*F1063+H1064*H1065*F1064+(H1065^2)*F1065)</f>
        <v>-0.16521466945280477</v>
      </c>
      <c r="P1123" s="22">
        <f>(G1063^2)*E1063+G1063*G1064*E1064+G1063*G1065*E1065-((H1063^2)*E1063+H1063*H1064*E1064+H1063*H1065*E1065)</f>
        <v>-0.22424350814641142</v>
      </c>
      <c r="Q1123" s="22">
        <f>G1063*G1064*E1063+(G1064^2)*E1064+G1064*G1065*E1065-(H1063*H1064*E1063+(H1064^2)*E1064+H1064*H1065*E1065)</f>
        <v>-0.64539586542609095</v>
      </c>
      <c r="R1123" s="50">
        <f>G1063*G1065*E1063+G1064*G1065*E1064+(G1065^2)*E1065-(H1063*H1065*E1063+H1064*H1065*E1064+(H1065^2)*E1065)</f>
        <v>-0.37261947663762507</v>
      </c>
      <c r="S1123" s="20">
        <f>J1063</f>
        <v>4.6880589187316413E-3</v>
      </c>
    </row>
    <row r="1124" spans="1:19">
      <c r="A1124" s="9">
        <f>C1137+C1140</f>
        <v>-0.5642563552854537</v>
      </c>
      <c r="B1124" s="9">
        <f>C1135*C1139-C1136*C1138</f>
        <v>0.6091354809797771</v>
      </c>
      <c r="C1124" s="9">
        <f>A1122*B1123-A1123*B1122</f>
        <v>0.85484122763212977</v>
      </c>
      <c r="D1124" t="s">
        <v>34</v>
      </c>
      <c r="E1124" s="12">
        <f t="shared" ref="E1124:F1124" si="623">E1119</f>
        <v>-0.88136974655539524</v>
      </c>
      <c r="F1124" s="13">
        <f t="shared" si="623"/>
        <v>0.24349660460854794</v>
      </c>
      <c r="G1124" s="17">
        <f>(SIN((RADIANS(45+$C$17))))*(COS(RADIANS($A$17)))</f>
        <v>-0.50218030803206715</v>
      </c>
      <c r="H1124" s="18">
        <f>(SIN((RADIANS($C$17-45))))*(COS(RADIANS($A$17)))</f>
        <v>-0.7055600174505483</v>
      </c>
      <c r="J1124" s="20"/>
      <c r="L1124" s="20"/>
      <c r="M1124" s="21">
        <f>(G1068^2)*F1068+G1068*G1069*F1069+G1068*G1070*F1070-((H1068^2)*F1068+H1068*H1069*F1069+H1068*H1070*F1070)</f>
        <v>-0.52109781473241523</v>
      </c>
      <c r="N1124" s="22">
        <f>G1068*G1069*F1068+(G1069^2)*F1069+G1069*G1070*F1070-(H1068*H1069*F1068+(H1069^2)*F1069+H1069*H1070*F1070)</f>
        <v>-0.30555488333321401</v>
      </c>
      <c r="O1124" s="22">
        <f>G1068*G1070*F1068+G1069*G1070*F1069+(G1070^2)*F1070-(H1068*H1070*F1068+H1069*H1070*F1069+(H1070^2)*F1070)</f>
        <v>-0.25639098990931675</v>
      </c>
      <c r="P1124" s="22">
        <f>(G1068^2)*E1068+G1068*G1069*E1069+G1068*G1070*E1070-((H1068^2)*E1068+H1068*H1069*E1069+H1068*H1070*E1070)</f>
        <v>-0.3339140811838105</v>
      </c>
      <c r="Q1124" s="22">
        <f>G1068*G1069*E1068+(G1069^2)*E1069+G1069*G1070*E1070-(H1068*H1069*E1068+(H1069^2)*E1069+H1069*H1070*E1070)</f>
        <v>-0.45475042477915945</v>
      </c>
      <c r="R1124" s="50">
        <f>G1068*G1070*E1068+G1069*G1070*E1069+(G1070^2)*E1070-(H1068*H1070*E1068+H1069*H1070*E1069+(H1070^2)*E1070)</f>
        <v>-0.38158091370990416</v>
      </c>
      <c r="S1124" s="20">
        <f>J1068</f>
        <v>-5.0133014968010425E-3</v>
      </c>
    </row>
    <row r="1125" spans="1:19">
      <c r="D1125" t="s">
        <v>35</v>
      </c>
      <c r="E1125" s="12">
        <f t="shared" ref="E1125:F1125" si="624">E1120</f>
        <v>0.21624668043460624</v>
      </c>
      <c r="F1125" s="13">
        <f t="shared" si="624"/>
        <v>-0.78068688060625968</v>
      </c>
      <c r="G1125" s="17">
        <f>(SIN((RADIANS(45+$C$17))))*(SIN(RADIANS($A$17)))</f>
        <v>0.2899339360240431</v>
      </c>
      <c r="H1125" s="18">
        <f>(SIN((RADIANS($C$17-45))))*(SIN(RADIANS($A$17)))</f>
        <v>0.40735526600451105</v>
      </c>
      <c r="J1125" s="20"/>
      <c r="L1125" s="20"/>
      <c r="M1125" s="21">
        <f>(G1073^2)*F1073+G1073*G1074*F1074+G1073*G1075*F1075-((H1073^2)*F1073+H1073*H1074*F1074+H1073*H1075*F1075)</f>
        <v>-0.51639043419039732</v>
      </c>
      <c r="N1125" s="22">
        <f>G1073*G1074*F1073+(G1074^2)*F1074+G1074*G1075*F1075-(H1073*H1074*F1073+(H1074^2)*F1074+H1074*H1075*F1075)</f>
        <v>-0.3274572178529721</v>
      </c>
      <c r="O1125" s="22">
        <f>G1073*G1075*F1073+G1074*G1075*F1074+(G1075^2)*F1075-(H1073*H1075*F1073+H1074*H1075*F1074+(H1075^2)*F1075)</f>
        <v>-0.39024831579718439</v>
      </c>
      <c r="P1125" s="22">
        <f>(G1073^2)*E1073+G1073*G1074*E1074+G1073*G1075*E1075-((H1073^2)*E1073+H1073*H1074*E1074+H1073*H1075*E1075)</f>
        <v>-0.36712203185138131</v>
      </c>
      <c r="Q1125" s="22">
        <f>G1073*G1074*E1073+(G1074^2)*E1074+G1074*G1075*E1075-(H1073*H1074*E1073+(H1074^2)*E1074+H1074*H1075*E1075)</f>
        <v>-0.28914735698057287</v>
      </c>
      <c r="R1125" s="50">
        <f>G1073*G1075*E1073+G1074*G1075*E1074+(G1075^2)*E1075-(H1073*H1075*E1073+H1074*H1075*E1074+(H1075^2)*E1075)</f>
        <v>-0.34459240147071818</v>
      </c>
      <c r="S1125" s="20">
        <f>J1073</f>
        <v>-1.2678210363768011E-2</v>
      </c>
    </row>
    <row r="1126" spans="1:19">
      <c r="A1126" s="10"/>
      <c r="B1126" s="10" t="s">
        <v>25</v>
      </c>
      <c r="C1126" s="10" t="s">
        <v>49</v>
      </c>
      <c r="J1126" s="20"/>
      <c r="L1126" s="20"/>
      <c r="M1126" s="21">
        <f>(G1078^2)*F1078+G1078*G1079*F1079+G1078*G1080*F1080-((H1078^2)*F1078+H1078*H1079*F1079+H1078*H1080*F1080)</f>
        <v>-0.41819501137505766</v>
      </c>
      <c r="N1126" s="22">
        <f>G1078*G1079*F1078+(G1079^2)*F1079+G1079*G1080*F1080-(H1078*H1079*F1078+(H1079^2)*F1079+H1079*H1080*F1080)</f>
        <v>-0.34045933198675088</v>
      </c>
      <c r="O1126" s="22">
        <f>G1078*G1080*F1078+G1079*G1080*F1079+(G1080^2)*F1080-(H1078*H1080*F1078+H1079*H1080*F1079+(H1080^2)*F1080)</f>
        <v>-0.58969286091201223</v>
      </c>
      <c r="P1126" s="22">
        <f>(G1078^2)*E1078+G1078*G1079*E1079+G1078*G1080*E1080-((H1078^2)*E1078+H1078*H1079*E1079+H1078*H1080*E1080)</f>
        <v>-0.34309471869096386</v>
      </c>
      <c r="Q1126" s="22">
        <f>G1078*G1079*E1078+(G1079^2)*E1079+G1079*G1080*E1080-(H1078*H1079*E1078+(H1079^2)*E1079+H1079*H1080*E1080)</f>
        <v>-0.17530492060899289</v>
      </c>
      <c r="R1126" s="50">
        <f>G1078*G1080*E1078+G1079*G1080*E1079+(G1080^2)*E1080-(H1078*H1080*E1078+H1079*H1080*E1079+(H1080^2)*E1080)</f>
        <v>-0.30363702931160402</v>
      </c>
      <c r="S1126" s="20">
        <f>J1078</f>
        <v>-3.1027912093795629E-3</v>
      </c>
    </row>
    <row r="1127" spans="1:19">
      <c r="A1127" s="10" t="s">
        <v>47</v>
      </c>
      <c r="B1127" s="10">
        <f>DEGREES(ACOS(A1124/(SQRT((A1122^2)+(A1123^2)+(A1124^2)))))</f>
        <v>115.51868135940092</v>
      </c>
      <c r="C1127" s="10">
        <f>DEGREES(ATAN(A1123/A1122))</f>
        <v>-32.648369934290855</v>
      </c>
      <c r="E1127" s="12" t="s">
        <v>29</v>
      </c>
      <c r="F1127" s="13" t="s">
        <v>30</v>
      </c>
      <c r="G1127" s="17" t="s">
        <v>31</v>
      </c>
      <c r="H1127" s="18" t="s">
        <v>11</v>
      </c>
      <c r="I1127">
        <v>17</v>
      </c>
      <c r="J1127" s="19" t="s">
        <v>32</v>
      </c>
      <c r="L1127" s="24" t="s">
        <v>37</v>
      </c>
      <c r="M1127" s="21">
        <f>(G1083^2)*F1083+G1083*G1084*F1084+G1083*G1085*F1085-((H1083^2)*F1083+H1083*H1084*F1084+H1083*H1085*F1085)</f>
        <v>-0.18930863729120093</v>
      </c>
      <c r="N1127" s="22">
        <f>G1083*G1084*F1083+(G1084^2)*F1084+G1084*G1085*F1085-(H1083*H1084*F1083+(H1084^2)*F1084+H1084*H1085*F1085)</f>
        <v>-0.28987537622149384</v>
      </c>
      <c r="O1127" s="22">
        <f>G1083*G1085*F1083+G1084*G1085*F1084+(G1085^2)*F1085-(H1083*H1085*F1083+H1084*H1085*F1084+(H1085^2)*F1085)</f>
        <v>-0.79642605062446736</v>
      </c>
      <c r="P1127" s="22">
        <f>(G1083^2)*E1083+G1083*G1084*E1084+G1083*G1085*E1085-((H1083^2)*E1083+H1083*H1084*E1084+H1083*H1085*E1085)</f>
        <v>-0.32015455684097532</v>
      </c>
      <c r="Q1127" s="22">
        <f>G1083*G1084*E1083+(G1084^2)*E1084+G1084*G1085*E1085-(H1083*H1084*E1083+(H1084^2)*E1084+H1084*H1085*E1085)</f>
        <v>-9.8876986497134223E-2</v>
      </c>
      <c r="R1127" s="50">
        <f>G1083*G1085*E1083+G1084*G1085*E1084+(G1085^2)*E1085-(H1083*H1085*E1083+H1084*H1085*E1084+(H1085^2)*E1085)</f>
        <v>-0.27166228770459583</v>
      </c>
      <c r="S1127" s="20">
        <f>J1083</f>
        <v>3.7476934677744544E-3</v>
      </c>
    </row>
    <row r="1128" spans="1:19">
      <c r="A1128" s="10" t="s">
        <v>46</v>
      </c>
      <c r="B1128" s="10">
        <f>DEGREES(ACOS(B1124/(SQRT((B1122^2)+(B1123^2)+(B1124^2)))))</f>
        <v>51.993943657804515</v>
      </c>
      <c r="C1128" s="10">
        <f>DEGREES(ATAN(B1123/B1122))</f>
        <v>35.447902927115706</v>
      </c>
      <c r="D1128" t="s">
        <v>33</v>
      </c>
      <c r="E1128" s="12">
        <f t="shared" ref="E1128:F1128" si="625">E1123</f>
        <v>0.42002945498844679</v>
      </c>
      <c r="F1128" s="13">
        <f t="shared" si="625"/>
        <v>0.57553227363317883</v>
      </c>
      <c r="G1128" s="17">
        <f>COS((RADIANS(45+$C$18)))</f>
        <v>-0.84487690812035343</v>
      </c>
      <c r="H1128" s="18">
        <f>COS((RADIANS($C$18-45)))</f>
        <v>0.5349607556867999</v>
      </c>
      <c r="J1128" s="19">
        <f>((SUMPRODUCT(G1128:G1130,E1128:E1130))*(SUMPRODUCT(G1128:(G1130),F1128:F1130)))-((SUMPRODUCT(H1128:H1130,E1128:E1130))*(SUMPRODUCT(H1128:H1130,F1128:F1130)))</f>
        <v>1.3561816580157912E-2</v>
      </c>
      <c r="L1128" s="20"/>
      <c r="M1128" s="21">
        <f>(G1088^2)*F1088+G1088*G1089*F1089+G1088*G1090*F1090-((H1088^2)*F1088+H1088*H1089*F1089+H1088*H1090*F1090)</f>
        <v>0.15350495090527622</v>
      </c>
      <c r="N1128" s="22">
        <f>G1088*G1089*F1088+(G1089^2)*F1089+G1089*G1090*F1090-(H1088*H1089*F1088+(H1089^2)*F1089+H1089*H1090*F1090)</f>
        <v>-0.15872806064510603</v>
      </c>
      <c r="O1128" s="22">
        <f>G1088*G1090*F1088+G1089*G1090*F1089+(G1090^2)*F1090-(H1088*H1090*F1088+H1089*H1090*F1089+(H1090^2)*F1090)</f>
        <v>-0.90019156459976679</v>
      </c>
      <c r="P1128" s="22">
        <f>(G1088^2)*E1088+G1088*G1089*E1089+G1088*G1090*E1090-((H1088^2)*E1088+H1088*H1089*E1089+H1088*H1090*E1090)</f>
        <v>-0.32597010712884977</v>
      </c>
      <c r="Q1128" s="22">
        <f>G1088*G1089*E1088+(G1089^2)*E1089+G1089*G1090*E1090-(H1088*H1089*E1088+(H1089^2)*E1089+H1089*H1090*E1090)</f>
        <v>-4.7160050588692853E-2</v>
      </c>
      <c r="R1128" s="50">
        <f>G1088*G1090*E1088+G1089*G1090*E1089+(G1090^2)*E1090-(H1088*H1090*E1088+H1089*H1090*E1089+(H1090^2)*E1090)</f>
        <v>-0.26745793751590513</v>
      </c>
      <c r="S1128" s="20">
        <f>J1088</f>
        <v>9.7112738488440153E-3</v>
      </c>
    </row>
    <row r="1129" spans="1:19">
      <c r="A1129" s="10" t="s">
        <v>48</v>
      </c>
      <c r="B1129" s="10">
        <f>DEGREES(ACOS(C1124/(SQRT((C1122^2)+(C1123^2)+(C1124^2)))))</f>
        <v>48.719476368181688</v>
      </c>
      <c r="C1129" s="10">
        <f>DEGREES(ATAN(C1123/C1122))</f>
        <v>82.129250817397775</v>
      </c>
      <c r="D1129" t="s">
        <v>34</v>
      </c>
      <c r="E1129" s="12">
        <f t="shared" ref="E1129:F1129" si="626">E1124</f>
        <v>-0.88136974655539524</v>
      </c>
      <c r="F1129" s="13">
        <f t="shared" si="626"/>
        <v>0.24349660460854794</v>
      </c>
      <c r="G1129" s="17">
        <f>(SIN((RADIANS(45+$C$18))))*(COS(RADIANS($A$18)))</f>
        <v>-0.5026986745289389</v>
      </c>
      <c r="H1129" s="18">
        <f>(SIN((RADIANS($C$18-45))))*(COS(RADIANS($A$18)))</f>
        <v>-0.79392459603310983</v>
      </c>
      <c r="J1129" s="20"/>
      <c r="L1129" s="20"/>
      <c r="M1129" s="21">
        <f>(G1093^2)*F1093+G1093*G1094*F1094+G1093*G1095*F1095-((H1093^2)*F1093+H1093*H1094*F1094+H1093*H1095*F1095)</f>
        <v>0.46010794893716489</v>
      </c>
      <c r="N1129" s="22">
        <f>G1093*G1094*F1093+(G1094^2)*F1094+G1094*G1095*F1095-(H1093*H1094*F1093+(H1094^2)*F1094+H1094*H1095*F1095)</f>
        <v>-5.2302866011926915E-17</v>
      </c>
      <c r="O1129" s="22">
        <f>G1093*G1095*F1093+G1094*G1095*F1094+(G1095^2)*F1095-(H1093*H1095*F1093+H1094*H1095*F1094+(H1095^2)*F1095)</f>
        <v>-0.85382087048100663</v>
      </c>
      <c r="P1129" s="22">
        <f>(G1093^2)*E1093+G1093*G1094*E1094+G1093*G1095*E1095-((H1093^2)*E1093+H1093*H1094*E1094+H1093*H1095*E1095)</f>
        <v>-0.37491996424558854</v>
      </c>
      <c r="Q1129" s="22">
        <f>G1093*G1094*E1093+(G1094^2)*E1094+G1094*G1095*E1095-(H1093*H1094*E1093+(H1094^2)*E1094+H1094*H1095*E1095)</f>
        <v>-1.7607901435065338E-17</v>
      </c>
      <c r="R1129" s="50">
        <f>G1093*G1095*E1093+G1094*G1095*E1094+(G1095^2)*E1095-(H1093*H1095*E1093+H1094*H1095*E1094+(H1095^2)*E1095)</f>
        <v>-0.28744110747588791</v>
      </c>
      <c r="S1129" s="20">
        <f>J1093</f>
        <v>8.6229621006259985E-3</v>
      </c>
    </row>
    <row r="1130" spans="1:19">
      <c r="D1130" t="s">
        <v>35</v>
      </c>
      <c r="E1130" s="12">
        <f t="shared" ref="E1130:F1130" si="627">E1125</f>
        <v>0.21624668043460624</v>
      </c>
      <c r="F1130" s="13">
        <f t="shared" si="627"/>
        <v>-0.78068688060625968</v>
      </c>
      <c r="G1130" s="17">
        <f>(SIN((RADIANS(45+$C$18))))*(SIN(RADIANS($A$18)))</f>
        <v>0.18296735433360739</v>
      </c>
      <c r="H1130" s="18">
        <f>(SIN((RADIANS($C$18-45))))*(SIN(RADIANS($A$18)))</f>
        <v>0.28896492120787121</v>
      </c>
      <c r="J1130" s="20"/>
      <c r="L1130" s="20"/>
      <c r="M1130" s="21">
        <f>(G1098^2)*F1098+G1098*G1099*F1099+G1098*G1100*F1100-((H1098^2)*F1098+H1098*H1099*F1099+H1098*H1100*F1100)</f>
        <v>0.64405320562795376</v>
      </c>
      <c r="N1130" s="22">
        <f>G1098*G1099*F1098+(G1099^2)*F1099+G1099*G1100*F1100-(H1098*H1099*F1098+(H1099^2)*F1099+H1099*H1100*F1100)</f>
        <v>0.13159863375212144</v>
      </c>
      <c r="O1130" s="22">
        <f>G1098*G1100*F1098+G1099*G1100*F1099+(G1100^2)*F1100-(H1098*H1100*F1098+H1099*H1100*F1099+(H1100^2)*F1100)</f>
        <v>-0.74633293908493603</v>
      </c>
      <c r="P1130" s="22">
        <f>(G1098^2)*E1098+G1098*G1099*E1099+G1098*G1100*E1100-((H1098^2)*E1098+H1098*H1099*E1099+H1098*H1100*E1100)</f>
        <v>-0.45831925220069947</v>
      </c>
      <c r="Q1130" s="22">
        <f>G1098*G1099*E1098+(G1099^2)*E1099+G1099*G1100*E1100-(H1098*H1099*E1098+(H1099^2)*E1099+H1099*H1100*E1100)</f>
        <v>5.5003255775675497E-2</v>
      </c>
      <c r="R1130" s="50">
        <f>G1098*G1100*E1098+G1099*G1100*E1099+(G1100^2)*E1100-(H1098*H1100*E1098+H1099*H1100*E1099+(H1100^2)*E1100)</f>
        <v>-0.31193896450037129</v>
      </c>
      <c r="S1130" s="20">
        <f>J1098</f>
        <v>-6.857758109792729E-3</v>
      </c>
    </row>
    <row r="1131" spans="1:19">
      <c r="M1131" s="21">
        <f>(G1103^2)*F1103+G1103*G1104*F1104+G1103*G1105*F1105-((H1103^2)*F1103+H1103*H1104*F1104+H1103*H1105*F1105)</f>
        <v>0.76268814196449131</v>
      </c>
      <c r="N1131" s="22">
        <f>G1103*G1104*F1103+(G1104^2)*F1104+G1104*G1105*F1105-(H1103*H1104*F1103+(H1104^2)*F1104+H1104*H1105*F1105)</f>
        <v>0.22082099792789486</v>
      </c>
      <c r="O1131" s="22">
        <f>G1103*G1105*F1103+G1104*G1105*F1104+(G1105^2)*F1105-(H1103*H1105*F1103+H1104*H1105*F1104+(H1105^2)*F1105)</f>
        <v>-0.60670070554832722</v>
      </c>
      <c r="P1131" s="22">
        <f>(G1103^2)*E1103+G1103*G1104*E1104+G1103*G1105*E1105-((H1103^2)*E1103+H1103*H1104*E1104+H1103*H1105*E1105)</f>
        <v>-0.53987785115437104</v>
      </c>
      <c r="Q1131" s="22">
        <f>G1103*G1104*E1103+(G1104^2)*E1104+G1104*G1105*E1105-(H1103*H1104*E1103+(H1104^2)*E1104+H1104*H1105*E1105)</f>
        <v>0.12780295730963409</v>
      </c>
      <c r="R1131" s="50">
        <f>G1103*G1105*E1103+G1104*G1105*E1104+(G1105^2)*E1105-(H1103*H1105*E1103+H1104*H1105*E1104+(H1105^2)*E1105)</f>
        <v>-0.35113573934774278</v>
      </c>
      <c r="S1131" s="20">
        <f>J1103</f>
        <v>-5.4704759744809567E-3</v>
      </c>
    </row>
    <row r="1132" spans="1:19">
      <c r="E1132" s="12" t="s">
        <v>29</v>
      </c>
      <c r="F1132" s="13" t="s">
        <v>30</v>
      </c>
      <c r="G1132" s="17" t="s">
        <v>31</v>
      </c>
      <c r="H1132" s="18" t="s">
        <v>11</v>
      </c>
      <c r="I1132">
        <v>18</v>
      </c>
      <c r="J1132" s="19" t="s">
        <v>32</v>
      </c>
      <c r="M1132" s="21">
        <f>(G1108^2)*F1108+G1108*G1109*F1109+G1108*G1110*F1110-((H1108^2)*F1108+H1108*H1109*F1109+H1108*H1110*F1110)</f>
        <v>0.80891572622987717</v>
      </c>
      <c r="N1132" s="22">
        <f>G1108*G1109*F1108+(G1109^2)*F1109+G1109*G1110*F1110-(H1108*H1109*F1108+(H1109^2)*F1109+H1109*H1110*F1110)</f>
        <v>0.27993131117844944</v>
      </c>
      <c r="O1132" s="22">
        <f>G1108*G1110*F1108+G1109*G1110*F1109+(G1110^2)*F1110-(H1108*H1110*F1108+H1109*H1110*F1109+(H1110^2)*F1110)</f>
        <v>-0.48485525359044812</v>
      </c>
      <c r="P1132" s="22">
        <f>(G1108^2)*E1108+G1108*G1109*E1109+G1108*G1110*E1110-((H1108^2)*E1108+H1108*H1109*E1109+H1108*H1110*E1110)</f>
        <v>-0.61964879731454703</v>
      </c>
      <c r="Q1132" s="22">
        <f>G1108*G1109*E1108+(G1109^2)*E1109+G1109*G1110*E1110-(H1108*H1109*E1108+(H1109^2)*E1109+H1109*H1110*E1110)</f>
        <v>0.21609827776958718</v>
      </c>
      <c r="R1132" s="50">
        <f>G1108*G1110*E1108+G1109*G1110*E1109+(G1110^2)*E1110-(H1108*H1110*E1108+H1109*H1110*E1109+(H1110^2)*E1110)</f>
        <v>-0.37429319652505721</v>
      </c>
      <c r="S1132" s="20">
        <f>J1108</f>
        <v>-1.180289624656411E-2</v>
      </c>
    </row>
    <row r="1133" spans="1:19">
      <c r="D1133" t="s">
        <v>33</v>
      </c>
      <c r="E1133" s="12">
        <f t="shared" ref="E1133:F1133" si="628">E1128</f>
        <v>0.42002945498844679</v>
      </c>
      <c r="F1133" s="13">
        <f t="shared" si="628"/>
        <v>0.57553227363317883</v>
      </c>
      <c r="G1133" s="17">
        <f>COS((RADIANS(45+$C$19)))</f>
        <v>-0.87427044263078257</v>
      </c>
      <c r="H1133" s="18">
        <f>COS((RADIANS($C$19-45)))</f>
        <v>0.48543917553301702</v>
      </c>
      <c r="J1133" s="19">
        <f>((SUMPRODUCT(G1133:G1135,E1133:E1135))*(SUMPRODUCT(G1133:G1135,F1133:F1135)))-((SUMPRODUCT(H1133:H1135,E1133:E1135))*(SUMPRODUCT(H1133:H1135,F1133:F1135)))</f>
        <v>-1.0286131749875915E-3</v>
      </c>
      <c r="M1133" s="21">
        <f>(G1113^2)*F1113+G1113*G1114*F1114+G1113*G1115*F1115-((H1113^2)*F1113+H1113*H1114*F1114+H1113*H1115*F1115)</f>
        <v>0.81669974352856678</v>
      </c>
      <c r="N1133" s="22">
        <f>G1113*G1114*F1113+(G1114^2)*F1114+G1114*G1115*F1115-(H1113*H1114*F1113+(H1114^2)*F1114+H1114*H1115*F1115)</f>
        <v>0.31067054187492849</v>
      </c>
      <c r="O1133" s="22">
        <f>G1113*G1115*F1113+G1114*G1115*F1114+(G1115^2)*F1115-(H1113*H1115*F1113+H1114*H1115*F1114+(H1115^2)*F1115)</f>
        <v>-0.37024273439263589</v>
      </c>
      <c r="P1133" s="22">
        <f>(G1113^2)*E1113+G1113*G1114*E1114+G1113*G1115*E1115-((H1113^2)*E1113+H1113*H1114*E1114+H1113*H1115*E1115)</f>
        <v>-0.67802906738750124</v>
      </c>
      <c r="Q1133" s="22">
        <f>G1113*G1114*E1113+(G1114^2)*E1114+G1114*G1115*E1115-(H1113*H1114*E1113+(H1114^2)*E1114+H1114*H1115*E1115)</f>
        <v>0.32318909135142881</v>
      </c>
      <c r="R1133" s="50">
        <f>G1113*G1115*E1113+G1114*G1115*E1114+(G1115^2)*E1115-(H1113*H1115*E1113+H1114*H1115*E1114+(H1115^2)*E1115)</f>
        <v>-0.3851617607053236</v>
      </c>
      <c r="S1133" s="20">
        <f>J1113</f>
        <v>-1.0841430858463952E-2</v>
      </c>
    </row>
    <row r="1134" spans="1:19" ht="17">
      <c r="A1134" t="s">
        <v>45</v>
      </c>
      <c r="B1134" t="s">
        <v>77</v>
      </c>
      <c r="C1134" t="s">
        <v>44</v>
      </c>
      <c r="D1134" t="s">
        <v>34</v>
      </c>
      <c r="E1134" s="12">
        <f t="shared" ref="E1134:F1134" si="629">E1129</f>
        <v>-0.88136974655539524</v>
      </c>
      <c r="F1134" s="13">
        <f t="shared" si="629"/>
        <v>0.24349660460854794</v>
      </c>
      <c r="G1134" s="17">
        <f>(SIN((RADIANS(45+$C$19))))*(COS(RADIANS($A$19)))</f>
        <v>-0.47806426368076954</v>
      </c>
      <c r="H1134" s="18">
        <f>(SIN((RADIANS($C$19-45))))*(COS(RADIANS($A$19)))</f>
        <v>-0.86098831013220967</v>
      </c>
      <c r="J1134" s="20"/>
      <c r="M1134" s="21">
        <f>(G1118^2)*F1118+G1118*G1119*F1119+G1118*G1120*F1120-((H1118^2)*F1118+H1118*H1119*F1119+H1118*H1120*F1120)</f>
        <v>0.79958408957963045</v>
      </c>
      <c r="N1134" s="22">
        <f>G1118*G1119*F1118+(G1119^2)*F1119+G1119*G1120*F1120-(H1118*H1119*F1118+(H1119^2)*F1119+H1119*H1120*F1120)</f>
        <v>0.31184842600390061</v>
      </c>
      <c r="O1134" s="22">
        <f>G1118*G1120*F1118+G1119*G1120*F1119+(G1120^2)*F1120-(H1118*H1120*F1118+H1119*H1120*F1119+(H1120^2)*F1120)</f>
        <v>-0.26167189924308837</v>
      </c>
      <c r="P1134" s="22">
        <f>(G1118^2)*E1118+G1118*G1119*E1119+G1118*G1120*E1120-((H1118^2)*E1118+H1118*H1119*E1119+H1118*H1120*E1120)</f>
        <v>-0.69966820166537824</v>
      </c>
      <c r="Q1134" s="22">
        <f>G1118*G1119*E1118+(G1119^2)*E1119+G1119*G1120*E1120-(H1118*H1119*E1118+(H1119^2)*E1119+H1119*H1120*E1120)</f>
        <v>0.45304288507577495</v>
      </c>
      <c r="R1134" s="50">
        <f>G1118*G1120*E1118+G1119*G1120*E1119+(G1120^2)*E1120-(H1118*H1120*E1118+H1119*H1120*E1119+(H1120^2)*E1120)</f>
        <v>-0.38014811777457364</v>
      </c>
      <c r="S1134" s="20">
        <f>J1118</f>
        <v>4.4094215984721297E-3</v>
      </c>
    </row>
    <row r="1135" spans="1:19">
      <c r="A1135">
        <f>E1138</f>
        <v>0.42002945498844679</v>
      </c>
      <c r="B1135">
        <f>C1135/(SQRT(C1135^2+C1136^2+C1137^2))</f>
        <v>0.42002945498844679</v>
      </c>
      <c r="C1135">
        <f t="array" ref="C1135:C1140">(A1135:A1140)-(MMULT(MMULT(MINVERSE(MMULT(TRANSPOSE(M1120:R1140),M1120:R1140)),TRANSPOSE(M1120:R1140)),S1120:S1140))</f>
        <v>0.41989264639946006</v>
      </c>
      <c r="D1135" t="s">
        <v>35</v>
      </c>
      <c r="E1135" s="12">
        <f t="shared" ref="E1135:F1135" si="630">E1130</f>
        <v>0.21624668043460624</v>
      </c>
      <c r="F1135" s="13">
        <f t="shared" si="630"/>
        <v>-0.78068688060625968</v>
      </c>
      <c r="G1135" s="17">
        <f>(SIN((RADIANS(45+$C$19))))*(SIN(RADIANS($A$19)))</f>
        <v>8.4295628199445527E-2</v>
      </c>
      <c r="H1135" s="18">
        <f>(SIN((RADIANS($C$19-45))))*(SIN(RADIANS($A$19)))</f>
        <v>0.15181546915089592</v>
      </c>
      <c r="J1135" s="20"/>
      <c r="M1135" s="21">
        <f>(G1123^2)*F1123+G1123*G1124*F1124+G1123*G1125*F1125-((H1123^2)*F1123+H1123*H1124*F1124+H1123*H1125*F1125)</f>
        <v>0.75655044568253527</v>
      </c>
      <c r="N1135" s="22">
        <f>G1123*G1124*F1123+(G1124^2)*F1124+G1124*G1125*F1125-(H1123*H1124*F1123+(H1124^2)*F1124+H1124*H1125*F1125)</f>
        <v>0.30041412247657029</v>
      </c>
      <c r="O1135" s="22">
        <f>G1123*G1125*F1123+G1124*G1125*F1124+(G1125^2)*F1125-(H1123*H1125*F1123+H1124*H1125*F1124+(H1125^2)*F1125)</f>
        <v>-0.17344417448021301</v>
      </c>
      <c r="P1135" s="22">
        <f>(G1123^2)*E1123+G1123*G1124*E1124+G1123*G1125*E1125-((H1123^2)*E1123+H1123*H1124*E1124+H1123*H1125*E1125)</f>
        <v>-0.6857902486489118</v>
      </c>
      <c r="Q1135" s="22">
        <f>G1123*G1124*E1123+(G1124^2)*E1124+G1124*G1125*E1125-(H1123*H1124*E1123+(H1124^2)*E1124+H1124*H1125*E1125)</f>
        <v>0.59085228557784808</v>
      </c>
      <c r="R1135" s="50">
        <f>G1123*G1125*E1123+G1124*G1125*E1124+(G1125^2)*E1125-(H1123*H1125*E1123+H1124*H1125*E1124+(H1125^2)*E1125)</f>
        <v>-0.34112872612967621</v>
      </c>
      <c r="S1135" s="20">
        <f>J1123</f>
        <v>1.549082541039884E-2</v>
      </c>
    </row>
    <row r="1136" spans="1:19">
      <c r="A1136">
        <f>E1139</f>
        <v>-0.88136974655539524</v>
      </c>
      <c r="B1136">
        <f>C1136/(SQRT(C1135^2+C1136^2+C1137^2))</f>
        <v>-0.88136974655539524</v>
      </c>
      <c r="C1136">
        <v>-0.88108267394662987</v>
      </c>
      <c r="D1136" s="20"/>
      <c r="G1136" s="20"/>
      <c r="H1136" s="20"/>
      <c r="J1136" s="20"/>
      <c r="M1136" s="21">
        <f>(G1128^2)*F1128+G1128*G1129*F1129+G1128*G1130*F1130-((H1128^2)*F1128+H1128*H1129*F1129+H1128*H1130*F1130)</f>
        <v>0.69431697809022341</v>
      </c>
      <c r="N1136" s="22">
        <f>G1128*G1129*F1128+(G1129^2)*F1129+G1129*G1130*F1130-(H1128*H1129*F1128+(H1129^2)*F1129+H1129*H1130*F1130)</f>
        <v>0.28963482712381472</v>
      </c>
      <c r="O1136" s="22">
        <f>G1128*G1130*F1128+G1129*G1130*F1129+(G1130^2)*F1130-(H1128*H1130*F1128+H1129*H1130*F1129+(H1130^2)*F1130)</f>
        <v>-0.10541845587990595</v>
      </c>
      <c r="P1136" s="22">
        <f>(G1128^2)*E1128+G1128*G1129*E1129+G1128*G1130*E1130-((H1128^2)*E1128+H1128*H1129*E1129+H1128*H1130*E1130)</f>
        <v>-0.63590614896804576</v>
      </c>
      <c r="Q1136" s="22">
        <f>G1128*G1129*E1128+(G1129^2)*E1129+G1129*G1130*E1130-(H1128*H1129*E1128+(H1129^2)*E1129+H1129*H1130*E1130)</f>
        <v>0.71932357057187024</v>
      </c>
      <c r="R1136" s="50">
        <f>G1128*G1130*E1128+G1129*G1130*E1129+(G1130^2)*E1130-(H1128*H1130*E1128+H1129*H1130*E1129+(H1130^2)*E1130)</f>
        <v>-0.26181236849424494</v>
      </c>
      <c r="S1136" s="20">
        <f>J1128</f>
        <v>1.3561816580157912E-2</v>
      </c>
    </row>
    <row r="1137" spans="1:19">
      <c r="A1137">
        <f>E1140</f>
        <v>0.21624668043460624</v>
      </c>
      <c r="B1137">
        <f>C1137/(SQRT(C1135^2+C1136^2+C1137^2))</f>
        <v>0.21624668043460624</v>
      </c>
      <c r="C1137">
        <v>0.21617624631892229</v>
      </c>
      <c r="E1137" s="12" t="s">
        <v>29</v>
      </c>
      <c r="F1137" s="13" t="s">
        <v>30</v>
      </c>
      <c r="G1137" s="17" t="s">
        <v>31</v>
      </c>
      <c r="H1137" s="18" t="s">
        <v>11</v>
      </c>
      <c r="I1137">
        <v>19</v>
      </c>
      <c r="J1137" s="19" t="s">
        <v>32</v>
      </c>
      <c r="M1137" s="21">
        <f>(G1133^2)*F1133+G1133*G1134*F1134+G1133*G1135*F1135-((H1133^2)*F1133+H1133*H1134*F1134+H1133*H1135*F1135)</f>
        <v>0.6228938193739747</v>
      </c>
      <c r="N1137" s="22">
        <f>G1133*G1134*F1133+(G1134^2)*F1134+G1134*G1135*F1135-(H1133*H1134*F1133+(H1134^2)*F1134+H1134*H1135*F1135)</f>
        <v>0.28565785921476355</v>
      </c>
      <c r="O1137" s="22">
        <f>G1133*G1135*F1133+G1134*G1135*F1134+(G1135^2)*F1135-(H1133*H1135*F1133+H1134*H1135*F1134+(H1135^2)*F1135)</f>
        <v>-5.0369187830983E-2</v>
      </c>
      <c r="P1137" s="22">
        <f>(G1133^2)*E1133+G1133*G1134*E1134+G1133*G1135*E1135-((H1133^2)*E1133+H1133*H1134*E1134+H1133*H1135*E1135)</f>
        <v>-0.54655508196762392</v>
      </c>
      <c r="Q1137" s="22">
        <f>G1133*G1134*E1133+(G1134^2)*E1134+G1134*G1135*E1135-(H1133*H1134*E1133+(H1134^2)*E1134+H1134*H1135*E1135)</f>
        <v>0.82258743602894913</v>
      </c>
      <c r="R1137" s="50">
        <f>G1133*G1135*E1133+G1134*G1135*E1134+(G1135^2)*E1135-(H1133*H1135*E1133+H1134*H1135*E1134+(H1135^2)*E1135)</f>
        <v>-0.14504435896370213</v>
      </c>
      <c r="S1137" s="20">
        <f>J1133</f>
        <v>-1.0286131749875915E-3</v>
      </c>
    </row>
    <row r="1138" spans="1:19">
      <c r="A1138">
        <f>F1138</f>
        <v>0.57553227363317883</v>
      </c>
      <c r="B1138">
        <f>C1138/(SQRT(C1138^2+C1139^2+C1140^2))</f>
        <v>0.57553227363317871</v>
      </c>
      <c r="C1138">
        <v>0.57534481592673237</v>
      </c>
      <c r="D1138" t="s">
        <v>33</v>
      </c>
      <c r="E1138" s="12">
        <f t="shared" ref="E1138:F1138" si="631">E1048</f>
        <v>0.42002945498844679</v>
      </c>
      <c r="F1138" s="13">
        <f t="shared" si="631"/>
        <v>0.57553227363317883</v>
      </c>
      <c r="G1138" s="17">
        <f>COS((RADIANS(45+$C$20)))</f>
        <v>0.41579014513656215</v>
      </c>
      <c r="H1138" s="18">
        <f>COS((RADIANS($C$20-45)))</f>
        <v>0.90946058474642899</v>
      </c>
      <c r="J1138" s="19">
        <f>((SUMPRODUCT(G1138:G1140,E1138:E1140))*(SUMPRODUCT(G1138:G1140,F1138:F1140)))-((SUMPRODUCT(H1138:H1140,E1138:E1140))*(SUMPRODUCT(H1138:H1140,F1138:F1140)))</f>
        <v>7.7210768260836046E-3</v>
      </c>
      <c r="M1138" s="21">
        <f>(G1138^2)*F1138+G1138*G1139*F1139+G1138*G1140*F1140-((H1138^2)*F1138+H1138*H1139*F1139+H1138*H1140*F1140)</f>
        <v>-0.56068849628623141</v>
      </c>
      <c r="N1138" s="22">
        <f>G1138*G1139*F1138+(G1139^2)*F1139+G1139*G1140*F1140-(H1138*H1139*F1138+(H1139^2)*F1139+H1139*H1140*F1140)</f>
        <v>-0.2759644987703172</v>
      </c>
      <c r="O1138" s="22">
        <f>G1138*G1140*F1138+G1139*G1140*F1139+(G1140^2)*F1140-(H1138*H1140*F1138+H1139*H1140*F1139+(H1140^2)*F1140)</f>
        <v>3.3809747927808585E-17</v>
      </c>
      <c r="P1138" s="22">
        <f>(G1138^2)*E1138+G1138*G1139*E1139+G1138*G1140*E1140-((H1138^2)*E1138+H1138*H1139*E1139+H1138*H1140*E1140)</f>
        <v>0.39177182542155131</v>
      </c>
      <c r="Q1138" s="22">
        <f>G1138*G1139*E1138+(G1139^2)*E1139+G1139*G1140*E1140-(H1138*H1139*E1138+(H1139^2)*E1139+H1139*H1140*E1140)</f>
        <v>-0.89428866145494601</v>
      </c>
      <c r="R1138" s="50">
        <f>G1138*G1140*E1138+G1139*G1140*E1139+(G1140^2)*E1140-(H1138*H1140*E1138+H1139*H1140*E1139+(H1140^2)*E1140)</f>
        <v>1.0956363718238247E-16</v>
      </c>
      <c r="S1138" s="20">
        <f>J1138</f>
        <v>7.7210768260836046E-3</v>
      </c>
    </row>
    <row r="1139" spans="1:19">
      <c r="A1139">
        <f>F1139</f>
        <v>0.24349660460854794</v>
      </c>
      <c r="B1139">
        <f>C1139/(SQRT(C1138^2+C1139^2+C1140^2))</f>
        <v>0.24349660460854794</v>
      </c>
      <c r="C1139">
        <v>0.24341729486847158</v>
      </c>
      <c r="D1139" t="s">
        <v>34</v>
      </c>
      <c r="E1139" s="12">
        <f t="shared" ref="E1139:F1139" si="632">E1049</f>
        <v>-0.88136974655539524</v>
      </c>
      <c r="F1139" s="13">
        <f t="shared" si="632"/>
        <v>0.24349660460854794</v>
      </c>
      <c r="G1139" s="17">
        <f>(SIN((RADIANS(45+$C$20))))*(COS(RADIANS($A$20)))</f>
        <v>-0.90946058474642899</v>
      </c>
      <c r="H1139" s="18">
        <f>(SIN((RADIANS($C$20-45))))*(COS(RADIANS($A$20)))</f>
        <v>0.41579014513656215</v>
      </c>
      <c r="J1139" s="20"/>
      <c r="M1139" s="21">
        <f>2*E1133</f>
        <v>0.84005890997689359</v>
      </c>
      <c r="N1139" s="22">
        <f>2*E1134</f>
        <v>-1.7627394931107905</v>
      </c>
      <c r="O1139" s="22">
        <f>2*E1135</f>
        <v>0.43249336086921247</v>
      </c>
      <c r="P1139" s="22">
        <f>0</f>
        <v>0</v>
      </c>
      <c r="Q1139" s="22">
        <v>0</v>
      </c>
      <c r="R1139" s="50">
        <v>0</v>
      </c>
      <c r="S1139" s="23">
        <f>E1133^2+E1134^2+E1135^2-1</f>
        <v>0</v>
      </c>
    </row>
    <row r="1140" spans="1:19">
      <c r="A1140" s="2">
        <f>F1140</f>
        <v>-0.78068688060625968</v>
      </c>
      <c r="B1140">
        <f>C1140/(SQRT(C1138^2+C1139^2+C1140^2))</f>
        <v>-0.78068688060625957</v>
      </c>
      <c r="C1140">
        <v>-0.780432601604376</v>
      </c>
      <c r="D1140" t="s">
        <v>35</v>
      </c>
      <c r="E1140" s="12">
        <f t="shared" ref="E1140:F1140" si="633">E1050</f>
        <v>0.21624668043460624</v>
      </c>
      <c r="F1140" s="13">
        <f t="shared" si="633"/>
        <v>-0.78068688060625968</v>
      </c>
      <c r="G1140" s="17">
        <f>(SIN((RADIANS(45+$C$20))))*(SIN(RADIANS($A$20)))</f>
        <v>1.1142242302023774E-16</v>
      </c>
      <c r="H1140" s="18">
        <f>(SIN((RADIANS($C$20-45))))*(SIN(RADIANS($A$20)))</f>
        <v>-5.0940465388028998E-17</v>
      </c>
      <c r="J1140" s="20"/>
      <c r="M1140" s="21">
        <v>0</v>
      </c>
      <c r="N1140" s="22">
        <v>0</v>
      </c>
      <c r="O1140" s="22">
        <v>0</v>
      </c>
      <c r="P1140" s="22">
        <f>2*F1133</f>
        <v>1.1510645472663577</v>
      </c>
      <c r="Q1140" s="22">
        <f>2*F1134</f>
        <v>0.48699320921709588</v>
      </c>
      <c r="R1140" s="50">
        <f>2*F1135</f>
        <v>-1.5613737612125194</v>
      </c>
      <c r="S1140" s="51">
        <f>F1133^2+F1134^2+F1135^2-1</f>
        <v>0</v>
      </c>
    </row>
    <row r="1141" spans="1:19">
      <c r="A1141" s="25"/>
    </row>
    <row r="1142" spans="1:19">
      <c r="A1142" s="2"/>
      <c r="E1142" s="12" t="s">
        <v>29</v>
      </c>
      <c r="F1142" s="13" t="s">
        <v>30</v>
      </c>
      <c r="G1142" s="17" t="s">
        <v>31</v>
      </c>
      <c r="H1142" s="18" t="s">
        <v>11</v>
      </c>
      <c r="I1142">
        <v>1</v>
      </c>
      <c r="J1142" s="19" t="s">
        <v>32</v>
      </c>
      <c r="L1142" s="20"/>
    </row>
    <row r="1143" spans="1:19">
      <c r="A1143" s="2"/>
      <c r="D1143" s="2" t="s">
        <v>33</v>
      </c>
      <c r="E1143" s="12">
        <f>B1135</f>
        <v>0.42002945498844679</v>
      </c>
      <c r="F1143" s="13">
        <f>B1138</f>
        <v>0.57553227363317871</v>
      </c>
      <c r="G1143" s="17">
        <f>COS((RADIANS(45+$C$2)))</f>
        <v>-0.40926624831947545</v>
      </c>
      <c r="H1143" s="18">
        <f>COS((RADIANS($C$2-45)))</f>
        <v>0.91241500315728119</v>
      </c>
      <c r="J1143" s="19">
        <f>((SUMPRODUCT(G1143:G1145,E1143:E1145))*(SUMPRODUCT(G1143:G1145,F1143:F1145)))-((SUMPRODUCT(H1143:H1145,E1143:E1145))*(SUMPRODUCT(H1143:H1145,F1143:F1145)))</f>
        <v>-1.0179455819426739E-3</v>
      </c>
      <c r="L1143" s="20"/>
    </row>
    <row r="1144" spans="1:19">
      <c r="A1144" s="2"/>
      <c r="D1144" s="20" t="s">
        <v>34</v>
      </c>
      <c r="E1144" s="12">
        <f t="shared" ref="E1144:E1145" si="634">B1136</f>
        <v>-0.88136974655539524</v>
      </c>
      <c r="F1144" s="13">
        <f t="shared" ref="F1144:F1145" si="635">B1139</f>
        <v>0.24349660460854794</v>
      </c>
      <c r="G1144" s="17">
        <f>(SIN((RADIANS(45+$C$2))))*(COS(RADIANS($A$2)))</f>
        <v>0.91241500315728119</v>
      </c>
      <c r="H1144" s="18">
        <f>(SIN((RADIANS($C$2-45))))*(COS(RADIANS($A$2)))</f>
        <v>0.40926624831947545</v>
      </c>
      <c r="J1144" s="20"/>
      <c r="L1144" s="20"/>
    </row>
    <row r="1145" spans="1:19">
      <c r="A1145" s="2"/>
      <c r="D1145" s="20" t="s">
        <v>35</v>
      </c>
      <c r="E1145" s="12">
        <f t="shared" si="634"/>
        <v>0.21624668043460624</v>
      </c>
      <c r="F1145" s="13">
        <f t="shared" si="635"/>
        <v>-0.78068688060625957</v>
      </c>
      <c r="G1145" s="17">
        <f>(SIN((RADIANS(45+$C$2))))*(SIN(RADIANS($A$2)))</f>
        <v>0</v>
      </c>
      <c r="H1145" s="18">
        <f>(SIN((RADIANS($C$2-45))))*(SIN(RADIANS($A$2)))</f>
        <v>0</v>
      </c>
      <c r="J1145" s="20"/>
      <c r="L1145" s="20"/>
    </row>
    <row r="1146" spans="1:19">
      <c r="A1146" s="2"/>
      <c r="J1146" s="20"/>
      <c r="L1146" s="20"/>
    </row>
    <row r="1147" spans="1:19">
      <c r="A1147" s="2"/>
      <c r="E1147" s="12" t="s">
        <v>29</v>
      </c>
      <c r="F1147" s="13" t="s">
        <v>30</v>
      </c>
      <c r="G1147" s="17" t="s">
        <v>31</v>
      </c>
      <c r="H1147" s="18" t="s">
        <v>11</v>
      </c>
      <c r="I1147">
        <v>2</v>
      </c>
      <c r="J1147" s="19" t="s">
        <v>32</v>
      </c>
      <c r="L1147" s="20"/>
    </row>
    <row r="1148" spans="1:19">
      <c r="A1148" s="2"/>
      <c r="D1148" t="s">
        <v>33</v>
      </c>
      <c r="E1148" s="12">
        <f t="shared" ref="E1148:F1148" si="636">E1233</f>
        <v>0.42002945498844679</v>
      </c>
      <c r="F1148" s="13">
        <f t="shared" si="636"/>
        <v>0.57553227363317871</v>
      </c>
      <c r="G1148" s="17">
        <f>COS((RADIANS(45+$C$3)))</f>
        <v>-0.32158407322903065</v>
      </c>
      <c r="H1148" s="18">
        <f>COS((RADIANS($C$3-45)))</f>
        <v>0.94688102940413033</v>
      </c>
      <c r="J1148" s="19">
        <f>((SUMPRODUCT(G1148:G1150,E1148:E1150))*(SUMPRODUCT(G1148:(G1150),F1148:F1150)))-((SUMPRODUCT(H1148:H1150,E1148:E1150))*(SUMPRODUCT(H1148:H1150,F1148:F1150)))</f>
        <v>4.0083871900868651E-3</v>
      </c>
      <c r="L1148" s="20"/>
    </row>
    <row r="1149" spans="1:19">
      <c r="A1149" s="2"/>
      <c r="D1149" t="s">
        <v>34</v>
      </c>
      <c r="E1149" s="12">
        <f t="shared" ref="E1149:F1149" si="637">E1234</f>
        <v>-0.88136974655539524</v>
      </c>
      <c r="F1149" s="13">
        <f t="shared" si="637"/>
        <v>0.24349660460854794</v>
      </c>
      <c r="G1149" s="17">
        <f>(SIN((RADIANS(45+$C$3))))*(COS(RADIANS($A$3)))</f>
        <v>0.93249577893736801</v>
      </c>
      <c r="H1149" s="18">
        <f>(SIN((RADIANS($C$3-45))))*(COS(RADIANS($A$3)))</f>
        <v>0.31669848856119509</v>
      </c>
      <c r="J1149" s="20"/>
      <c r="L1149" s="20"/>
    </row>
    <row r="1150" spans="1:19">
      <c r="A1150" s="2"/>
      <c r="D1150" t="s">
        <v>35</v>
      </c>
      <c r="E1150" s="12">
        <f t="shared" ref="E1150:F1150" si="638">E1235</f>
        <v>0.21624668043460624</v>
      </c>
      <c r="F1150" s="13">
        <f t="shared" si="638"/>
        <v>-0.78068688060625957</v>
      </c>
      <c r="G1150" s="17">
        <f>(SIN((RADIANS(45+$C$3))))*(SIN(RADIANS($A$3)))</f>
        <v>0.1644241652234143</v>
      </c>
      <c r="H1150" s="18">
        <f>(SIN((RADIANS($C$3-45))))*(SIN(RADIANS($A$3)))</f>
        <v>5.5842488282929856E-2</v>
      </c>
      <c r="J1150" s="20"/>
      <c r="L1150" s="20"/>
    </row>
    <row r="1151" spans="1:19">
      <c r="A1151" s="2"/>
      <c r="L1151" s="20"/>
    </row>
    <row r="1152" spans="1:19">
      <c r="A1152" s="2"/>
      <c r="E1152" s="12" t="s">
        <v>29</v>
      </c>
      <c r="F1152" s="13" t="s">
        <v>30</v>
      </c>
      <c r="G1152" s="17" t="s">
        <v>31</v>
      </c>
      <c r="H1152" s="18" t="s">
        <v>11</v>
      </c>
      <c r="I1152">
        <v>3</v>
      </c>
      <c r="J1152" s="19" t="s">
        <v>32</v>
      </c>
      <c r="L1152" s="20"/>
    </row>
    <row r="1153" spans="1:12">
      <c r="A1153" s="2"/>
      <c r="D1153" t="s">
        <v>33</v>
      </c>
      <c r="E1153" s="12">
        <f t="shared" ref="E1153:F1153" si="639">E1148</f>
        <v>0.42002945498844679</v>
      </c>
      <c r="F1153" s="13">
        <f t="shared" si="639"/>
        <v>0.57553227363317871</v>
      </c>
      <c r="G1153" s="17">
        <f>COS((RADIANS(45+$C$4)))</f>
        <v>-0.22595003639994804</v>
      </c>
      <c r="H1153" s="18">
        <f>COS((RADIANS($C$4-45)))</f>
        <v>0.97413889207384696</v>
      </c>
      <c r="J1153" s="19">
        <f>((SUMPRODUCT(G1153:G1155,E1153:E1155))*(SUMPRODUCT(G1153:(G1155),F1153:F1155)))-((SUMPRODUCT(H1153:H1155,E1153:E1155))*(SUMPRODUCT(H1153:H1155,F1153:F1155)))</f>
        <v>6.9716541156151779E-3</v>
      </c>
      <c r="L1153" s="20"/>
    </row>
    <row r="1154" spans="1:12">
      <c r="A1154" s="2"/>
      <c r="D1154" t="s">
        <v>34</v>
      </c>
      <c r="E1154" s="12">
        <f t="shared" ref="E1154:F1154" si="640">E1149</f>
        <v>-0.88136974655539524</v>
      </c>
      <c r="F1154" s="13">
        <f t="shared" si="640"/>
        <v>0.24349660460854794</v>
      </c>
      <c r="G1154" s="17">
        <f>(SIN((RADIANS(45+$C$4))))*(COS(RADIANS($A$4)))</f>
        <v>0.91539112850235449</v>
      </c>
      <c r="H1154" s="18">
        <f>(SIN((RADIANS($C$4-45))))*(COS(RADIANS($A$4)))</f>
        <v>0.2123235818713386</v>
      </c>
      <c r="J1154" s="20"/>
      <c r="L1154" s="20"/>
    </row>
    <row r="1155" spans="1:12">
      <c r="A1155" s="2"/>
      <c r="D1155" t="s">
        <v>35</v>
      </c>
      <c r="E1155" s="12">
        <f t="shared" ref="E1155:F1155" si="641">E1150</f>
        <v>0.21624668043460624</v>
      </c>
      <c r="F1155" s="13">
        <f t="shared" si="641"/>
        <v>-0.78068688060625957</v>
      </c>
      <c r="G1155" s="17">
        <f>(SIN((RADIANS(45+$C$4))))*(SIN(RADIANS($A$4)))</f>
        <v>0.33317512348620526</v>
      </c>
      <c r="H1155" s="18">
        <f>(SIN((RADIANS($C$4-45))))*(SIN(RADIANS($A$4)))</f>
        <v>7.7279463833950304E-2</v>
      </c>
      <c r="J1155" s="20"/>
      <c r="L1155" s="20"/>
    </row>
    <row r="1156" spans="1:12">
      <c r="A1156" s="2"/>
      <c r="L1156" s="20"/>
    </row>
    <row r="1157" spans="1:12">
      <c r="A1157" s="2"/>
      <c r="E1157" s="12" t="s">
        <v>29</v>
      </c>
      <c r="F1157" s="13" t="s">
        <v>30</v>
      </c>
      <c r="G1157" s="17" t="s">
        <v>31</v>
      </c>
      <c r="H1157" s="18" t="s">
        <v>11</v>
      </c>
      <c r="I1157">
        <v>4</v>
      </c>
      <c r="J1157" s="19" t="s">
        <v>32</v>
      </c>
      <c r="L1157" s="20"/>
    </row>
    <row r="1158" spans="1:12">
      <c r="A1158" s="2"/>
      <c r="D1158" t="s">
        <v>33</v>
      </c>
      <c r="E1158" s="12">
        <f t="shared" ref="E1158:F1158" si="642">E1153</f>
        <v>0.42002945498844679</v>
      </c>
      <c r="F1158" s="13">
        <f t="shared" si="642"/>
        <v>0.57553227363317871</v>
      </c>
      <c r="G1158" s="17">
        <f>COS((RADIANS(45+$C$5)))</f>
        <v>-0.13846012312424741</v>
      </c>
      <c r="H1158" s="18">
        <f>COS((RADIANS($C$5-45)))</f>
        <v>0.99036800953202153</v>
      </c>
      <c r="J1158" s="19">
        <f>((SUMPRODUCT(G1158:G1160,E1158:E1160))*(SUMPRODUCT(G1158:G1160,F1158:F1160)))-((SUMPRODUCT(H1158:H1160,E1158:E1160))*(SUMPRODUCT(H1158:H1160,F1158:F1160)))</f>
        <v>4.6880589187316413E-3</v>
      </c>
      <c r="L1158" s="20"/>
    </row>
    <row r="1159" spans="1:12">
      <c r="A1159" s="2"/>
      <c r="D1159" t="s">
        <v>34</v>
      </c>
      <c r="E1159" s="12">
        <f t="shared" ref="E1159:F1159" si="643">E1154</f>
        <v>-0.88136974655539524</v>
      </c>
      <c r="F1159" s="13">
        <f t="shared" si="643"/>
        <v>0.24349660460854794</v>
      </c>
      <c r="G1159" s="17">
        <f>(SIN((RADIANS(45+$C$5))))*(COS(RADIANS($A$5)))</f>
        <v>0.85768385535015979</v>
      </c>
      <c r="H1159" s="18">
        <f>(SIN((RADIANS($C$5-45))))*(COS(RADIANS($A$5)))</f>
        <v>0.11990998403671958</v>
      </c>
      <c r="J1159" s="20"/>
      <c r="L1159" s="20"/>
    </row>
    <row r="1160" spans="1:12">
      <c r="A1160" s="2"/>
      <c r="D1160" t="s">
        <v>35</v>
      </c>
      <c r="E1160" s="12">
        <f t="shared" ref="E1160:F1160" si="644">E1155</f>
        <v>0.21624668043460624</v>
      </c>
      <c r="F1160" s="13">
        <f t="shared" si="644"/>
        <v>-0.78068688060625957</v>
      </c>
      <c r="G1160" s="17">
        <f>(SIN((RADIANS(45+$C$5))))*(SIN(RADIANS($A$5)))</f>
        <v>0.49518400476601071</v>
      </c>
      <c r="H1160" s="18">
        <f>(SIN((RADIANS($C$5-45))))*(SIN(RADIANS($A$5)))</f>
        <v>6.923006156212376E-2</v>
      </c>
      <c r="J1160" s="20"/>
      <c r="L1160" s="20"/>
    </row>
    <row r="1161" spans="1:12">
      <c r="A1161" s="2"/>
      <c r="J1161" s="20"/>
      <c r="L1161" s="20"/>
    </row>
    <row r="1162" spans="1:12">
      <c r="A1162" s="2"/>
      <c r="E1162" s="12" t="s">
        <v>29</v>
      </c>
      <c r="F1162" s="13" t="s">
        <v>30</v>
      </c>
      <c r="G1162" s="17" t="s">
        <v>31</v>
      </c>
      <c r="H1162" s="18" t="s">
        <v>11</v>
      </c>
      <c r="I1162">
        <v>5</v>
      </c>
      <c r="J1162" s="19" t="s">
        <v>32</v>
      </c>
      <c r="L1162" s="20"/>
    </row>
    <row r="1163" spans="1:12">
      <c r="A1163" s="2"/>
      <c r="D1163" t="s">
        <v>33</v>
      </c>
      <c r="E1163" s="12">
        <f t="shared" ref="E1163:F1163" si="645">E1158</f>
        <v>0.42002945498844679</v>
      </c>
      <c r="F1163" s="13">
        <f t="shared" si="645"/>
        <v>0.57553227363317871</v>
      </c>
      <c r="G1163" s="17">
        <f>COS((RADIANS(45+$C$6)))</f>
        <v>-7.600118185574084E-2</v>
      </c>
      <c r="H1163" s="18">
        <f>COS((RADIANS($C$6-45)))</f>
        <v>0.99710772755832688</v>
      </c>
      <c r="J1163" s="19">
        <f>((SUMPRODUCT(G1163:G1165,E1163:E1165))*(SUMPRODUCT(G1163:(G1165),F1163:F1165)))-((SUMPRODUCT(H1163:H1165,E1163:E1165))*(SUMPRODUCT(H1163:H1165,F1163:F1165)))</f>
        <v>-5.0133014968010703E-3</v>
      </c>
      <c r="L1163" s="20"/>
    </row>
    <row r="1164" spans="1:12">
      <c r="A1164" s="2"/>
      <c r="D1164" t="s">
        <v>34</v>
      </c>
      <c r="E1164" s="12">
        <f t="shared" ref="E1164:F1164" si="646">E1159</f>
        <v>-0.88136974655539524</v>
      </c>
      <c r="F1164" s="13">
        <f t="shared" si="646"/>
        <v>0.24349660460854794</v>
      </c>
      <c r="G1164" s="17">
        <f>(SIN((RADIANS(45+$C$6))))*(COS(RADIANS($A$6)))</f>
        <v>0.76382883388704814</v>
      </c>
      <c r="H1164" s="18">
        <f>(SIN((RADIANS($C$6-45))))*(COS(RADIANS($A$6)))</f>
        <v>5.8220283031065245E-2</v>
      </c>
      <c r="J1164" s="20"/>
      <c r="L1164" s="20"/>
    </row>
    <row r="1165" spans="1:12">
      <c r="A1165" s="2"/>
      <c r="D1165" t="s">
        <v>35</v>
      </c>
      <c r="E1165" s="12">
        <f t="shared" ref="E1165:F1165" si="647">E1160</f>
        <v>0.21624668043460624</v>
      </c>
      <c r="F1165" s="13">
        <f t="shared" si="647"/>
        <v>-0.78068688060625957</v>
      </c>
      <c r="G1165" s="17">
        <f>(SIN((RADIANS(45+$C$6))))*(SIN(RADIANS($A$6)))</f>
        <v>0.64092849279719399</v>
      </c>
      <c r="H1165" s="18">
        <f>(SIN((RADIANS($C$6-45))))*(SIN(RADIANS($A$6)))</f>
        <v>4.8852618018403696E-2</v>
      </c>
      <c r="J1165" s="20"/>
      <c r="L1165" s="20"/>
    </row>
    <row r="1166" spans="1:12">
      <c r="A1166" s="2"/>
      <c r="L1166" s="20"/>
    </row>
    <row r="1167" spans="1:12">
      <c r="A1167" s="2"/>
      <c r="E1167" s="12" t="s">
        <v>29</v>
      </c>
      <c r="F1167" s="13" t="s">
        <v>30</v>
      </c>
      <c r="G1167" s="17" t="s">
        <v>31</v>
      </c>
      <c r="H1167" s="18" t="s">
        <v>11</v>
      </c>
      <c r="I1167">
        <v>6</v>
      </c>
      <c r="J1167" s="19" t="s">
        <v>32</v>
      </c>
      <c r="L1167" s="20"/>
    </row>
    <row r="1168" spans="1:12">
      <c r="A1168" s="2"/>
      <c r="D1168" t="s">
        <v>33</v>
      </c>
      <c r="E1168" s="12">
        <f t="shared" ref="E1168:F1168" si="648">E1163</f>
        <v>0.42002945498844679</v>
      </c>
      <c r="F1168" s="13">
        <f t="shared" si="648"/>
        <v>0.57553227363317871</v>
      </c>
      <c r="G1168" s="17">
        <f>COS((RADIANS(45+$C$7)))</f>
        <v>-6.2071975655520473E-2</v>
      </c>
      <c r="H1168" s="18">
        <f>COS((RADIANS($C$7-45)))</f>
        <v>0.99807167570181077</v>
      </c>
      <c r="J1168" s="19">
        <f>((SUMPRODUCT(G1168:G1170,E1168:E1170))*(SUMPRODUCT(G1168:G1170,F1168:F1170)))-((SUMPRODUCT(H1168:H1170,E1168:E1170))*(SUMPRODUCT(H1168:H1170,F1168:F1170)))</f>
        <v>-1.2678210363768011E-2</v>
      </c>
      <c r="L1168" s="20"/>
    </row>
    <row r="1169" spans="1:12">
      <c r="A1169" s="2"/>
      <c r="D1169" t="s">
        <v>34</v>
      </c>
      <c r="E1169" s="12">
        <f t="shared" ref="E1169:F1169" si="649">E1164</f>
        <v>-0.88136974655539524</v>
      </c>
      <c r="F1169" s="13">
        <f t="shared" si="649"/>
        <v>0.24349660460854794</v>
      </c>
      <c r="G1169" s="17">
        <f>(SIN((RADIANS(45+$C$7))))*(COS(RADIANS($A$7)))</f>
        <v>0.64154810672020579</v>
      </c>
      <c r="H1169" s="18">
        <f>(SIN((RADIANS($C$7-45))))*(COS(RADIANS($A$7)))</f>
        <v>3.9899096860133154E-2</v>
      </c>
      <c r="J1169" s="20"/>
      <c r="L1169" s="20"/>
    </row>
    <row r="1170" spans="1:12">
      <c r="A1170" s="2"/>
      <c r="D1170" t="s">
        <v>35</v>
      </c>
      <c r="E1170" s="12">
        <f t="shared" ref="E1170:F1170" si="650">E1165</f>
        <v>0.21624668043460624</v>
      </c>
      <c r="F1170" s="13">
        <f t="shared" si="650"/>
        <v>-0.78068688060625957</v>
      </c>
      <c r="G1170" s="17">
        <f>(SIN((RADIANS(45+$C$7))))*(SIN(RADIANS($A$7)))</f>
        <v>0.76456726100581884</v>
      </c>
      <c r="H1170" s="18">
        <f>(SIN((RADIANS($C$7-45))))*(SIN(RADIANS($A$7)))</f>
        <v>4.754989202432805E-2</v>
      </c>
      <c r="J1170" s="20"/>
      <c r="L1170" s="20"/>
    </row>
    <row r="1171" spans="1:12">
      <c r="A1171" s="2"/>
      <c r="J1171" s="20"/>
      <c r="L1171" s="20"/>
    </row>
    <row r="1172" spans="1:12">
      <c r="A1172" s="2"/>
      <c r="E1172" s="12" t="s">
        <v>29</v>
      </c>
      <c r="F1172" s="13" t="s">
        <v>30</v>
      </c>
      <c r="G1172" s="17" t="s">
        <v>31</v>
      </c>
      <c r="H1172" s="18" t="s">
        <v>11</v>
      </c>
      <c r="I1172">
        <v>7</v>
      </c>
      <c r="J1172" s="19" t="s">
        <v>32</v>
      </c>
      <c r="L1172" s="20"/>
    </row>
    <row r="1173" spans="1:12">
      <c r="A1173" s="2"/>
      <c r="D1173" t="s">
        <v>33</v>
      </c>
      <c r="E1173" s="12">
        <f t="shared" ref="E1173:F1173" si="651">E1168</f>
        <v>0.42002945498844679</v>
      </c>
      <c r="F1173" s="13">
        <f t="shared" si="651"/>
        <v>0.57553227363317871</v>
      </c>
      <c r="G1173" s="17">
        <f>COS((RADIANS(45+$C$8)))</f>
        <v>-0.12635046299859032</v>
      </c>
      <c r="H1173" s="18">
        <f>COS((RADIANS($C$8-45)))</f>
        <v>0.99198566547104994</v>
      </c>
      <c r="J1173" s="19">
        <f>((SUMPRODUCT(G1173:G1175,E1173:E1175))*(SUMPRODUCT(G1173:(G1175),F1173:F1175)))-((SUMPRODUCT(H1173:H1175,E1173:E1175))*(SUMPRODUCT(H1173:H1175,F1173:F1175)))</f>
        <v>-3.1027912093795351E-3</v>
      </c>
      <c r="L1173" s="20"/>
    </row>
    <row r="1174" spans="1:12">
      <c r="A1174" s="2"/>
      <c r="D1174" t="s">
        <v>34</v>
      </c>
      <c r="E1174" s="12">
        <f t="shared" ref="E1174:F1174" si="652">E1169</f>
        <v>-0.88136974655539524</v>
      </c>
      <c r="F1174" s="13">
        <f t="shared" si="652"/>
        <v>0.24349660460854794</v>
      </c>
      <c r="G1174" s="17">
        <f>(SIN((RADIANS(45+$C$8))))*(COS(RADIANS($A$8)))</f>
        <v>0.49599283273552508</v>
      </c>
      <c r="H1174" s="18">
        <f>(SIN((RADIANS($C$8-45))))*(COS(RADIANS($A$8)))</f>
        <v>6.3175231499295187E-2</v>
      </c>
      <c r="J1174" s="20"/>
      <c r="L1174" s="20"/>
    </row>
    <row r="1175" spans="1:12">
      <c r="A1175" s="2"/>
      <c r="D1175" t="s">
        <v>35</v>
      </c>
      <c r="E1175" s="12">
        <f t="shared" ref="E1175:F1175" si="653">E1170</f>
        <v>0.21624668043460624</v>
      </c>
      <c r="F1175" s="13">
        <f t="shared" si="653"/>
        <v>-0.78068688060625957</v>
      </c>
      <c r="G1175" s="17">
        <f>(SIN((RADIANS(45+$C$8))))*(SIN(RADIANS($A$8)))</f>
        <v>0.85908478648794107</v>
      </c>
      <c r="H1175" s="18">
        <f>(SIN((RADIANS($C$8-45))))*(SIN(RADIANS($A$8)))</f>
        <v>0.10942271073670497</v>
      </c>
      <c r="J1175" s="20"/>
      <c r="L1175" s="20"/>
    </row>
    <row r="1176" spans="1:12">
      <c r="A1176" s="2"/>
      <c r="L1176" s="20"/>
    </row>
    <row r="1177" spans="1:12">
      <c r="A1177" s="2"/>
      <c r="E1177" s="12" t="s">
        <v>29</v>
      </c>
      <c r="F1177" s="13" t="s">
        <v>30</v>
      </c>
      <c r="G1177" s="17" t="s">
        <v>31</v>
      </c>
      <c r="H1177" s="18" t="s">
        <v>11</v>
      </c>
      <c r="I1177">
        <v>8</v>
      </c>
      <c r="J1177" s="19" t="s">
        <v>32</v>
      </c>
      <c r="L1177" s="20"/>
    </row>
    <row r="1178" spans="1:12">
      <c r="A1178" s="2"/>
      <c r="D1178" t="s">
        <v>33</v>
      </c>
      <c r="E1178" s="12">
        <f t="shared" ref="E1178:F1178" si="654">E1173</f>
        <v>0.42002945498844679</v>
      </c>
      <c r="F1178" s="13">
        <f t="shared" si="654"/>
        <v>0.57553227363317871</v>
      </c>
      <c r="G1178" s="17">
        <f>COS((RADIANS(45+$C$9)))</f>
        <v>-0.24968292296171704</v>
      </c>
      <c r="H1178" s="18">
        <f>COS((RADIANS($C$9-45)))</f>
        <v>0.96832765011709399</v>
      </c>
      <c r="J1178" s="19">
        <f>((SUMPRODUCT(G1178:G1180,E1178:E1180))*(SUMPRODUCT(G1178:G1180,F1178:F1180)))-((SUMPRODUCT(H1178:H1180,E1178:E1180))*(SUMPRODUCT(H1178:H1180,F1178:F1180)))</f>
        <v>3.7476934677744544E-3</v>
      </c>
      <c r="L1178" s="20"/>
    </row>
    <row r="1179" spans="1:12">
      <c r="A1179" s="2"/>
      <c r="D1179" t="s">
        <v>34</v>
      </c>
      <c r="E1179" s="12">
        <f t="shared" ref="E1179:F1179" si="655">E1174</f>
        <v>-0.88136974655539524</v>
      </c>
      <c r="F1179" s="13">
        <f t="shared" si="655"/>
        <v>0.24349660460854794</v>
      </c>
      <c r="G1179" s="17">
        <f>(SIN((RADIANS(45+$C$9))))*(COS(RADIANS($A$9)))</f>
        <v>0.33118756167925656</v>
      </c>
      <c r="H1179" s="18">
        <f>(SIN((RADIANS($C$9-45))))*(COS(RADIANS($A$9)))</f>
        <v>8.539658909733841E-2</v>
      </c>
      <c r="J1179" s="20"/>
      <c r="L1179" s="20"/>
    </row>
    <row r="1180" spans="1:12">
      <c r="A1180" s="2"/>
      <c r="D1180" t="s">
        <v>35</v>
      </c>
      <c r="E1180" s="12">
        <f t="shared" ref="E1180:F1180" si="656">E1175</f>
        <v>0.21624668043460624</v>
      </c>
      <c r="F1180" s="13">
        <f t="shared" si="656"/>
        <v>-0.78068688060625957</v>
      </c>
      <c r="G1180" s="17">
        <f>(SIN((RADIANS(45+$C$9))))*(SIN(RADIANS($A$9)))</f>
        <v>0.90993034731799216</v>
      </c>
      <c r="H1180" s="18">
        <f>(SIN((RADIANS($C$9-45))))*(SIN(RADIANS($A$9)))</f>
        <v>0.23462520024338199</v>
      </c>
      <c r="J1180" s="20"/>
      <c r="L1180" s="20"/>
    </row>
    <row r="1181" spans="1:12">
      <c r="A1181" s="2"/>
      <c r="J1181" s="20"/>
      <c r="L1181" s="20"/>
    </row>
    <row r="1182" spans="1:12">
      <c r="E1182" s="12" t="s">
        <v>29</v>
      </c>
      <c r="F1182" s="13" t="s">
        <v>30</v>
      </c>
      <c r="G1182" s="17" t="s">
        <v>31</v>
      </c>
      <c r="H1182" s="18" t="s">
        <v>11</v>
      </c>
      <c r="I1182">
        <v>9</v>
      </c>
      <c r="J1182" s="19" t="s">
        <v>32</v>
      </c>
      <c r="L1182" s="20"/>
    </row>
    <row r="1183" spans="1:12">
      <c r="D1183" t="s">
        <v>33</v>
      </c>
      <c r="E1183" s="12">
        <f t="shared" ref="E1183:F1183" si="657">E1178</f>
        <v>0.42002945498844679</v>
      </c>
      <c r="F1183" s="13">
        <f t="shared" si="657"/>
        <v>0.57553227363317871</v>
      </c>
      <c r="G1183" s="17">
        <f>COS((RADIANS(45+$C$10)))</f>
        <v>-0.40607883220739371</v>
      </c>
      <c r="H1183" s="18">
        <f>COS((RADIANS($C$10-45)))</f>
        <v>0.91383805022174436</v>
      </c>
      <c r="J1183" s="19">
        <f>((SUMPRODUCT(G1183:G1185,E1183:E1185))*(SUMPRODUCT(G1183:(G1185),F1183:F1185)))-((SUMPRODUCT(H1183:H1185,E1183:E1185))*(SUMPRODUCT(H1183:H1185,F1183:F1185)))</f>
        <v>9.7112738488440292E-3</v>
      </c>
      <c r="L1183" s="20"/>
    </row>
    <row r="1184" spans="1:12">
      <c r="D1184" t="s">
        <v>34</v>
      </c>
      <c r="E1184" s="12">
        <f t="shared" ref="E1184:F1184" si="658">E1179</f>
        <v>-0.88136974655539524</v>
      </c>
      <c r="F1184" s="13">
        <f t="shared" si="658"/>
        <v>0.24349660460854794</v>
      </c>
      <c r="G1184" s="17">
        <f>(SIN((RADIANS(45+$C$10))))*(COS(RADIANS($A$10)))</f>
        <v>0.15868631210370673</v>
      </c>
      <c r="H1184" s="18">
        <f>(SIN((RADIANS($C$10-45))))*(COS(RADIANS($A$10)))</f>
        <v>7.0514849201929117E-2</v>
      </c>
      <c r="J1184" s="20"/>
      <c r="L1184" s="20"/>
    </row>
    <row r="1185" spans="4:12">
      <c r="D1185" t="s">
        <v>35</v>
      </c>
      <c r="E1185" s="12">
        <f t="shared" ref="E1185:F1185" si="659">E1180</f>
        <v>0.21624668043460624</v>
      </c>
      <c r="F1185" s="13">
        <f t="shared" si="659"/>
        <v>-0.78068688060625957</v>
      </c>
      <c r="G1185" s="17">
        <f>(SIN((RADIANS(45+$C$10))))*(SIN(RADIANS($A$10)))</f>
        <v>0.89995479685593338</v>
      </c>
      <c r="H1185" s="18">
        <f>(SIN((RADIANS($C$10-45))))*(SIN(RADIANS($A$10)))</f>
        <v>0.39990958229198481</v>
      </c>
      <c r="J1185" s="20"/>
      <c r="L1185" s="20"/>
    </row>
    <row r="1186" spans="4:12">
      <c r="L1186" s="20"/>
    </row>
    <row r="1187" spans="4:12">
      <c r="E1187" s="12" t="s">
        <v>29</v>
      </c>
      <c r="F1187" s="13" t="s">
        <v>30</v>
      </c>
      <c r="G1187" s="17" t="s">
        <v>31</v>
      </c>
      <c r="H1187" s="18" t="s">
        <v>11</v>
      </c>
      <c r="I1187">
        <v>10</v>
      </c>
      <c r="J1187" s="19" t="s">
        <v>32</v>
      </c>
      <c r="L1187" s="20"/>
    </row>
    <row r="1188" spans="4:12">
      <c r="D1188" t="s">
        <v>33</v>
      </c>
      <c r="E1188" s="12">
        <f t="shared" ref="E1188:F1188" si="660">E1183</f>
        <v>0.42002945498844679</v>
      </c>
      <c r="F1188" s="13">
        <f t="shared" si="660"/>
        <v>0.57553227363317871</v>
      </c>
      <c r="G1188" s="17">
        <f>COS((RADIANS(45+$C$11)))</f>
        <v>-0.53521878369665565</v>
      </c>
      <c r="H1188" s="18">
        <f>COS((RADIANS($C$11-45)))</f>
        <v>0.84471347424927035</v>
      </c>
      <c r="J1188" s="19">
        <f>((SUMPRODUCT(G1188:G1190,E1188:E1190))*(SUMPRODUCT(G1188:G1190,F1188:F1190)))-((SUMPRODUCT(H1188:H1190,E1188:E1190))*(SUMPRODUCT(H1188:H1190,F1188:F1190)))</f>
        <v>8.6229621006259846E-3</v>
      </c>
      <c r="L1188" s="20"/>
    </row>
    <row r="1189" spans="4:12">
      <c r="D1189" t="s">
        <v>34</v>
      </c>
      <c r="E1189" s="12">
        <f t="shared" ref="E1189:F1189" si="661">E1184</f>
        <v>-0.88136974655539524</v>
      </c>
      <c r="F1189" s="13">
        <f t="shared" si="661"/>
        <v>0.24349660460854794</v>
      </c>
      <c r="G1189" s="17">
        <f>(SIN((RADIANS(45+$C$11))))*(COS(RADIANS($A$11)))</f>
        <v>5.1744970390849291E-17</v>
      </c>
      <c r="H1189" s="18">
        <f>(SIN((RADIANS($C$11-45))))*(COS(RADIANS($A$11)))</f>
        <v>3.278612329420142E-17</v>
      </c>
      <c r="J1189" s="20"/>
      <c r="L1189" s="20"/>
    </row>
    <row r="1190" spans="4:12">
      <c r="D1190" t="s">
        <v>35</v>
      </c>
      <c r="E1190" s="12">
        <f t="shared" ref="E1190:F1190" si="662">E1185</f>
        <v>0.21624668043460624</v>
      </c>
      <c r="F1190" s="13">
        <f t="shared" si="662"/>
        <v>-0.78068688060625957</v>
      </c>
      <c r="G1190" s="17">
        <f>(SIN((RADIANS(45+$C$11))))*(SIN(RADIANS($A$11)))</f>
        <v>0.84471347424927024</v>
      </c>
      <c r="H1190" s="18">
        <f>(SIN((RADIANS($C$11-45))))*(SIN(RADIANS($A$11)))</f>
        <v>0.53521878369665554</v>
      </c>
      <c r="J1190" s="20"/>
      <c r="L1190" s="20"/>
    </row>
    <row r="1191" spans="4:12">
      <c r="J1191" s="20"/>
      <c r="L1191" s="20"/>
    </row>
    <row r="1192" spans="4:12">
      <c r="E1192" s="12" t="s">
        <v>29</v>
      </c>
      <c r="F1192" s="13" t="s">
        <v>30</v>
      </c>
      <c r="G1192" s="17" t="s">
        <v>31</v>
      </c>
      <c r="H1192" s="18" t="s">
        <v>11</v>
      </c>
      <c r="I1192">
        <v>11</v>
      </c>
      <c r="J1192" s="19" t="s">
        <v>32</v>
      </c>
      <c r="L1192" s="20"/>
    </row>
    <row r="1193" spans="4:12">
      <c r="D1193" t="s">
        <v>33</v>
      </c>
      <c r="E1193" s="12">
        <f t="shared" ref="E1193:F1193" si="663">E1188</f>
        <v>0.42002945498844679</v>
      </c>
      <c r="F1193" s="13">
        <f t="shared" si="663"/>
        <v>0.57553227363317871</v>
      </c>
      <c r="G1193" s="17">
        <f>COS((RADIANS(45+$C$12)))</f>
        <v>-0.6137169411897504</v>
      </c>
      <c r="H1193" s="18">
        <f>COS((RADIANS($C$12-45)))</f>
        <v>0.78952613389089055</v>
      </c>
      <c r="J1193" s="19">
        <f>((SUMPRODUCT(G1193:G1195,E1193:E1195))*(SUMPRODUCT(G1193:(G1195),F1193:F1195)))-((SUMPRODUCT(H1193:H1195,E1193:E1195))*(SUMPRODUCT(H1193:H1195,F1193:F1195)))</f>
        <v>-6.857758109792722E-3</v>
      </c>
      <c r="L1193" s="20"/>
    </row>
    <row r="1194" spans="4:12">
      <c r="D1194" t="s">
        <v>34</v>
      </c>
      <c r="E1194" s="12">
        <f t="shared" ref="E1194:F1194" si="664">E1189</f>
        <v>-0.88136974655539524</v>
      </c>
      <c r="F1194" s="13">
        <f t="shared" si="664"/>
        <v>0.24349660460854794</v>
      </c>
      <c r="G1194" s="17">
        <f>(SIN((RADIANS(45+$C$12))))*(COS(RADIANS($A$12)))</f>
        <v>-0.13709977437056997</v>
      </c>
      <c r="H1194" s="18">
        <f>(SIN((RADIANS($C$12-45))))*(COS(RADIANS($A$12)))</f>
        <v>-0.10657082844092282</v>
      </c>
      <c r="J1194" s="20"/>
      <c r="L1194" s="20"/>
    </row>
    <row r="1195" spans="4:12">
      <c r="D1195" t="s">
        <v>35</v>
      </c>
      <c r="E1195" s="12">
        <f t="shared" ref="E1195:F1195" si="665">E1190</f>
        <v>0.21624668043460624</v>
      </c>
      <c r="F1195" s="13">
        <f t="shared" si="665"/>
        <v>-0.78068688060625957</v>
      </c>
      <c r="G1195" s="17">
        <f>(SIN((RADIANS(45+$C$12))))*(SIN(RADIANS($A$12)))</f>
        <v>0.77753145786150357</v>
      </c>
      <c r="H1195" s="18">
        <f>(SIN((RADIANS($C$12-45))))*(SIN(RADIANS($A$12)))</f>
        <v>0.60439320183860357</v>
      </c>
      <c r="J1195" s="20"/>
      <c r="L1195" s="20"/>
    </row>
    <row r="1196" spans="4:12">
      <c r="L1196" s="20"/>
    </row>
    <row r="1197" spans="4:12">
      <c r="E1197" s="12" t="s">
        <v>29</v>
      </c>
      <c r="F1197" s="13" t="s">
        <v>30</v>
      </c>
      <c r="G1197" s="17" t="s">
        <v>31</v>
      </c>
      <c r="H1197" s="18" t="s">
        <v>11</v>
      </c>
      <c r="I1197">
        <v>12</v>
      </c>
      <c r="J1197" s="19" t="s">
        <v>32</v>
      </c>
      <c r="L1197" s="20"/>
    </row>
    <row r="1198" spans="4:12">
      <c r="D1198" t="s">
        <v>33</v>
      </c>
      <c r="E1198" s="12">
        <f t="shared" ref="E1198:F1198" si="666">E1193</f>
        <v>0.42002945498844679</v>
      </c>
      <c r="F1198" s="13">
        <f t="shared" si="666"/>
        <v>0.57553227363317871</v>
      </c>
      <c r="G1198" s="17">
        <f>COS((RADIANS(45+$C$13)))</f>
        <v>-0.67505923099629039</v>
      </c>
      <c r="H1198" s="18">
        <f>COS((RADIANS($C$13-45)))</f>
        <v>0.73776353572584286</v>
      </c>
      <c r="J1198" s="19">
        <f>((SUMPRODUCT(G1198:G1200,E1198:E1200))*(SUMPRODUCT(G1198:(G1200),F1198:F1200)))-((SUMPRODUCT(H1198:H1200,E1198:E1200))*(SUMPRODUCT(H1198:H1200,F1198:F1200)))</f>
        <v>-5.4704759744809567E-3</v>
      </c>
      <c r="L1198" s="20"/>
    </row>
    <row r="1199" spans="4:12">
      <c r="D1199" t="s">
        <v>34</v>
      </c>
      <c r="E1199" s="12">
        <f t="shared" ref="E1199:F1199" si="667">E1194</f>
        <v>-0.88136974655539524</v>
      </c>
      <c r="F1199" s="13">
        <f t="shared" si="667"/>
        <v>0.24349660460854794</v>
      </c>
      <c r="G1199" s="17">
        <f>(SIN((RADIANS(45+$C$13))))*(COS(RADIANS($A$13)))</f>
        <v>-0.25232999022940494</v>
      </c>
      <c r="H1199" s="18">
        <f>(SIN((RADIANS($C$13-45))))*(COS(RADIANS($A$13)))</f>
        <v>-0.23088385493866695</v>
      </c>
      <c r="J1199" s="20"/>
      <c r="L1199" s="20"/>
    </row>
    <row r="1200" spans="4:12">
      <c r="D1200" t="s">
        <v>35</v>
      </c>
      <c r="E1200" s="12">
        <f t="shared" ref="E1200:F1200" si="668">E1195</f>
        <v>0.21624668043460624</v>
      </c>
      <c r="F1200" s="13">
        <f t="shared" si="668"/>
        <v>-0.78068688060625957</v>
      </c>
      <c r="G1200" s="17">
        <f>(SIN((RADIANS(45+$C$13))))*(SIN(RADIANS($A$13)))</f>
        <v>0.69327095040649556</v>
      </c>
      <c r="H1200" s="18">
        <f>(SIN((RADIANS($C$13-45))))*(SIN(RADIANS($A$13)))</f>
        <v>0.63434817796062404</v>
      </c>
      <c r="J1200" s="20"/>
      <c r="L1200" s="20"/>
    </row>
    <row r="1201" spans="1:19">
      <c r="L1201" s="20"/>
    </row>
    <row r="1202" spans="1:19">
      <c r="E1202" s="12" t="s">
        <v>29</v>
      </c>
      <c r="F1202" s="13" t="s">
        <v>30</v>
      </c>
      <c r="G1202" s="17" t="s">
        <v>31</v>
      </c>
      <c r="H1202" s="18" t="s">
        <v>11</v>
      </c>
      <c r="I1202">
        <v>13</v>
      </c>
      <c r="J1202" s="19" t="s">
        <v>32</v>
      </c>
      <c r="L1202" s="20"/>
    </row>
    <row r="1203" spans="1:19">
      <c r="D1203" t="s">
        <v>33</v>
      </c>
      <c r="E1203" s="12">
        <f t="shared" ref="E1203:F1203" si="669">E1198</f>
        <v>0.42002945498844679</v>
      </c>
      <c r="F1203" s="13">
        <f t="shared" si="669"/>
        <v>0.57553227363317871</v>
      </c>
      <c r="G1203" s="17">
        <f>COS((RADIANS(45+$C$14)))</f>
        <v>-0.71396877306751372</v>
      </c>
      <c r="H1203" s="18">
        <f>COS((RADIANS($C$14-45)))</f>
        <v>0.70017754254508147</v>
      </c>
      <c r="J1203" s="19">
        <f>((SUMPRODUCT(G1203:G1205,E1203:E1205))*(SUMPRODUCT(G1203:G1205,F1203:F1205)))-((SUMPRODUCT(H1203:H1205,E1203:E1205))*(SUMPRODUCT(H1203:H1205,F1203:F1205)))</f>
        <v>-1.180289624656411E-2</v>
      </c>
      <c r="L1203" s="20"/>
    </row>
    <row r="1204" spans="1:19">
      <c r="D1204" t="s">
        <v>34</v>
      </c>
      <c r="E1204" s="12">
        <f t="shared" ref="E1204:F1204" si="670">E1199</f>
        <v>-0.88136974655539524</v>
      </c>
      <c r="F1204" s="13">
        <f t="shared" si="670"/>
        <v>0.24349660460854794</v>
      </c>
      <c r="G1204" s="17">
        <f>(SIN((RADIANS(45+$C$14))))*(COS(RADIANS($A$14)))</f>
        <v>-0.35008877127254046</v>
      </c>
      <c r="H1204" s="18">
        <f>(SIN((RADIANS($C$14-45))))*(COS(RADIANS($A$14)))</f>
        <v>-0.35698438653375664</v>
      </c>
      <c r="J1204" s="20"/>
      <c r="L1204" s="20"/>
    </row>
    <row r="1205" spans="1:19">
      <c r="D1205" t="s">
        <v>35</v>
      </c>
      <c r="E1205" s="12">
        <f t="shared" ref="E1205:F1205" si="671">E1200</f>
        <v>0.21624668043460624</v>
      </c>
      <c r="F1205" s="13">
        <f t="shared" si="671"/>
        <v>-0.78068688060625957</v>
      </c>
      <c r="G1205" s="17">
        <f>(SIN((RADIANS(45+$C$14))))*(SIN(RADIANS($A$14)))</f>
        <v>0.60637153900340002</v>
      </c>
      <c r="H1205" s="18">
        <f>(SIN((RADIANS($C$14-45))))*(SIN(RADIANS($A$14)))</f>
        <v>0.61831509498527371</v>
      </c>
      <c r="J1205" s="20"/>
      <c r="L1205" s="20"/>
    </row>
    <row r="1206" spans="1:19">
      <c r="J1206" s="20"/>
      <c r="L1206" s="20"/>
    </row>
    <row r="1207" spans="1:19">
      <c r="E1207" s="12" t="s">
        <v>29</v>
      </c>
      <c r="F1207" s="13" t="s">
        <v>30</v>
      </c>
      <c r="G1207" s="17" t="s">
        <v>31</v>
      </c>
      <c r="H1207" s="18" t="s">
        <v>11</v>
      </c>
      <c r="I1207">
        <v>14</v>
      </c>
      <c r="J1207" s="19" t="s">
        <v>32</v>
      </c>
      <c r="L1207" s="20"/>
    </row>
    <row r="1208" spans="1:19">
      <c r="D1208" t="s">
        <v>33</v>
      </c>
      <c r="E1208" s="12">
        <f t="shared" ref="E1208:F1208" si="672">E1203</f>
        <v>0.42002945498844679</v>
      </c>
      <c r="F1208" s="13">
        <f t="shared" si="672"/>
        <v>0.57553227363317871</v>
      </c>
      <c r="G1208" s="17">
        <f>COS((RADIANS(45+$C$15)))</f>
        <v>-0.74731990417935112</v>
      </c>
      <c r="H1208" s="18">
        <f>COS((RADIANS($C$15-45)))</f>
        <v>0.66446441651706645</v>
      </c>
      <c r="J1208" s="19">
        <f>((SUMPRODUCT(G1208:G1210,E1208:E1210))*(SUMPRODUCT(G1208:G1210,F1208:F1210)))-((SUMPRODUCT(H1208:H1210,E1208:E1210))*(SUMPRODUCT(H1208:H1210,F1208:F1210)))</f>
        <v>-1.0841430858463952E-2</v>
      </c>
      <c r="L1208" s="20"/>
    </row>
    <row r="1209" spans="1:19">
      <c r="D1209" t="s">
        <v>34</v>
      </c>
      <c r="E1209" s="12">
        <f t="shared" ref="E1209:F1209" si="673">E1204</f>
        <v>-0.88136974655539524</v>
      </c>
      <c r="F1209" s="13">
        <f t="shared" si="673"/>
        <v>0.24349660460854794</v>
      </c>
      <c r="G1209" s="17">
        <f>(SIN((RADIANS(45+$C$15))))*(COS(RADIANS($A$15)))</f>
        <v>-0.42710949401476617</v>
      </c>
      <c r="H1209" s="18">
        <f>(SIN((RADIANS($C$15-45))))*(COS(RADIANS($A$15)))</f>
        <v>-0.48036797487861865</v>
      </c>
      <c r="J1209" s="20"/>
      <c r="L1209" s="20"/>
    </row>
    <row r="1210" spans="1:19">
      <c r="D1210" t="s">
        <v>35</v>
      </c>
      <c r="E1210" s="12">
        <f t="shared" ref="E1210:F1210" si="674">E1205</f>
        <v>0.21624668043460624</v>
      </c>
      <c r="F1210" s="13">
        <f t="shared" si="674"/>
        <v>-0.78068688060625957</v>
      </c>
      <c r="G1210" s="17">
        <f>(SIN((RADIANS(45+$C$15))))*(SIN(RADIANS($A$15)))</f>
        <v>0.50900927392319273</v>
      </c>
      <c r="H1210" s="18">
        <f>(SIN((RADIANS($C$15-45))))*(SIN(RADIANS($A$15)))</f>
        <v>0.57248025982879891</v>
      </c>
      <c r="J1210" s="20"/>
      <c r="L1210" s="20"/>
    </row>
    <row r="1211" spans="1:19">
      <c r="A1211" s="3" t="s">
        <v>28</v>
      </c>
      <c r="J1211" s="20"/>
      <c r="L1211" s="20"/>
    </row>
    <row r="1212" spans="1:19">
      <c r="A1212" s="3">
        <f>DEGREES(ACOS(((C1230*C1233+C1231*C1234+C1232*C1235)/(((SQRT((C1230^2)+(C1231^2)+(C1232^2)))*(SQRT((C1233^2)+(C1234^2)+(C1235^2))))))))</f>
        <v>98.145707793007588</v>
      </c>
      <c r="E1212" s="12" t="s">
        <v>29</v>
      </c>
      <c r="F1212" s="13" t="s">
        <v>30</v>
      </c>
      <c r="G1212" s="17" t="s">
        <v>31</v>
      </c>
      <c r="H1212" s="18" t="s">
        <v>11</v>
      </c>
      <c r="I1212">
        <v>15</v>
      </c>
      <c r="J1212" s="19" t="s">
        <v>32</v>
      </c>
      <c r="L1212" s="20"/>
    </row>
    <row r="1213" spans="1:19">
      <c r="D1213" t="s">
        <v>33</v>
      </c>
      <c r="E1213" s="12">
        <f t="shared" ref="E1213:F1213" si="675">E1208</f>
        <v>0.42002945498844679</v>
      </c>
      <c r="F1213" s="13">
        <f t="shared" si="675"/>
        <v>0.57553227363317871</v>
      </c>
      <c r="G1213" s="17">
        <f>COS((RADIANS(45+$C$16)))</f>
        <v>-0.78215977570361728</v>
      </c>
      <c r="H1213" s="18">
        <f>COS((RADIANS($C$16-45)))</f>
        <v>0.62307791268128498</v>
      </c>
      <c r="J1213" s="19">
        <f>((SUMPRODUCT(G1213:G1215,E1213:E1215))*(SUMPRODUCT(G1213:(G1215),F1213:F1215)))-((SUMPRODUCT(H1213:H1215,E1213:E1215))*(SUMPRODUCT(H1213:H1215,F1213:F1215)))</f>
        <v>4.4094215984721574E-3</v>
      </c>
    </row>
    <row r="1214" spans="1:19">
      <c r="D1214" t="s">
        <v>34</v>
      </c>
      <c r="E1214" s="12">
        <f t="shared" ref="E1214:F1214" si="676">E1209</f>
        <v>-0.88136974655539524</v>
      </c>
      <c r="F1214" s="13">
        <f t="shared" si="676"/>
        <v>0.24349660460854794</v>
      </c>
      <c r="G1214" s="17">
        <f>(SIN((RADIANS(45+$C$16))))*(COS(RADIANS($A$16)))</f>
        <v>-0.47730537263967016</v>
      </c>
      <c r="H1214" s="18">
        <f>(SIN((RADIANS($C$16-45))))*(COS(RADIANS($A$16)))</f>
        <v>-0.5991691498089422</v>
      </c>
      <c r="J1214" s="20"/>
      <c r="L1214" s="20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20"/>
    </row>
    <row r="1215" spans="1:19">
      <c r="D1215" t="s">
        <v>35</v>
      </c>
      <c r="E1215" s="12">
        <f t="shared" ref="E1215:F1215" si="677">E1210</f>
        <v>0.21624668043460624</v>
      </c>
      <c r="F1215" s="13">
        <f t="shared" si="677"/>
        <v>-0.78068688060625957</v>
      </c>
      <c r="G1215" s="17">
        <f>(SIN((RADIANS(45+$C$16))))*(SIN(RADIANS($A$16)))</f>
        <v>0.4005067621408816</v>
      </c>
      <c r="H1215" s="18">
        <f>(SIN((RADIANS($C$16-45))))*(SIN(RADIANS($A$16)))</f>
        <v>0.502762612617488</v>
      </c>
      <c r="J1215" s="20"/>
      <c r="L1215" s="20"/>
      <c r="M1215" s="21">
        <f>(G1143^2)*F1143+G1143*G1144*F1144+G1143*G1145*F1145-((H1143^2)*F1143+H1143*H1144*F1144+H1143*H1145*F1145)</f>
        <v>-0.56458360002131913</v>
      </c>
      <c r="N1215" s="22">
        <f>G1143*G1144*F1143+(G1144^2)*F1144+G1144*G1145*F1145-(H1143*H1144*F1143+(H1144^2)*F1144+H1144*H1145*F1145)</f>
        <v>-0.26790549273248343</v>
      </c>
      <c r="O1215" s="22">
        <f>G1143*G1145*F1143+G1144*G1145*F1144+(G1145^2)*F1145-(H1143*H1145*F1143+H1144*H1145*F1144+(H1145^2)*F1145)</f>
        <v>0</v>
      </c>
      <c r="P1215" s="22">
        <f>(G1143^2)*E1143+G1143*G1144*E1144+G1143*G1145*E1145-((H1143^2)*E1143+H1143*H1144*E1144+H1143*H1145*E1145)</f>
        <v>0.37892281064141492</v>
      </c>
      <c r="Q1215" s="22">
        <f>G1143*G1144*E1143+(G1144^2)*E1144+G1144*G1145*E1145-(H1143*H1144*E1143+(H1144^2)*E1144+H1144*H1145*E1145)</f>
        <v>-0.89980824444801777</v>
      </c>
      <c r="R1215" s="50">
        <f>G1143*G1145*E1143+G1144*G1145*E1144+(G1145^2)*E1145-(H1143*H1145*E1143+H1144*H1145*E1144+(H1145^2)*E1145)</f>
        <v>0</v>
      </c>
      <c r="S1215" s="20">
        <f>J1143</f>
        <v>-1.0179455819426739E-3</v>
      </c>
    </row>
    <row r="1216" spans="1:19">
      <c r="A1216" s="9" t="s">
        <v>47</v>
      </c>
      <c r="B1216" s="9" t="s">
        <v>46</v>
      </c>
      <c r="C1216" s="9" t="s">
        <v>48</v>
      </c>
      <c r="L1216" s="20"/>
      <c r="M1216" s="21">
        <f>(G1148^2)*F1148+G1148*G1149*F1149+G1148*G1150*F1150-((H1148^2)*F1148+H1148*H1149*F1149+H1148*H1150*F1150)</f>
        <v>-0.51997139224111588</v>
      </c>
      <c r="N1216" s="22">
        <f>G1148*G1149*F1148+(G1149^2)*F1149+G1149*G1150*F1150-(H1148*H1149*F1148+(H1149^2)*F1149+H1149*H1150*F1150)</f>
        <v>-0.26375858273173214</v>
      </c>
      <c r="O1216" s="22">
        <f>G1148*G1150*F1148+G1149*G1150*F1149+(G1150^2)*F1150-(H1148*H1150*F1148+H1149*H1150*F1149+(H1150^2)*F1150)</f>
        <v>-4.6507754529030179E-2</v>
      </c>
      <c r="P1216" s="22">
        <f>(G1148^2)*E1148+G1148*G1149*E1149+G1148*G1150*E1150-((H1148^2)*E1148+H1148*H1149*E1149+H1148*H1150*E1150)</f>
        <v>0.17258064008052162</v>
      </c>
      <c r="Q1216" s="22">
        <f>G1148*G1149*E1148+(G1149^2)*E1149+G1149*G1150*E1150-(H1148*H1149*E1148+(H1149^2)*E1149+H1149*H1150*E1150)</f>
        <v>-0.90057578476523181</v>
      </c>
      <c r="R1216" s="50">
        <f>G1148*G1150*E1148+G1149*G1150*E1149+(G1150^2)*E1150-(H1148*H1150*E1148+H1149*H1150*E1149+(H1150^2)*E1150)</f>
        <v>-0.15879580902680973</v>
      </c>
      <c r="S1216" s="20">
        <f>J1148</f>
        <v>4.0083871900868651E-3</v>
      </c>
    </row>
    <row r="1217" spans="1:19">
      <c r="A1217" s="9">
        <f>C1230+C1233</f>
        <v>0.99523746232619237</v>
      </c>
      <c r="B1217" s="9">
        <f>C1231*C1235-C1232*C1234</f>
        <v>0.63500460636293599</v>
      </c>
      <c r="C1217" s="9">
        <f>A1218*B1219-A1219*B1218</f>
        <v>-0.13333909659108184</v>
      </c>
      <c r="E1217" s="12" t="s">
        <v>29</v>
      </c>
      <c r="F1217" s="13" t="s">
        <v>30</v>
      </c>
      <c r="G1217" s="17" t="s">
        <v>31</v>
      </c>
      <c r="H1217" s="18" t="s">
        <v>11</v>
      </c>
      <c r="I1217">
        <v>16</v>
      </c>
      <c r="J1217" s="19" t="s">
        <v>32</v>
      </c>
      <c r="L1217" s="20"/>
      <c r="M1217" s="21">
        <f>(G1153^2)*F1153+G1153*G1154*F1154+G1153*G1155*F1155-((H1153^2)*F1153+H1153*H1154*F1154+H1153*H1155*F1155)</f>
        <v>-0.49995092252749807</v>
      </c>
      <c r="N1217" s="22">
        <f>G1153*G1154*F1153+(G1154^2)*F1154+G1154*G1155*F1155-(H1153*H1154*F1153+(H1154^2)*F1154+H1154*H1155*F1155)</f>
        <v>-0.27030762857640095</v>
      </c>
      <c r="O1217" s="22">
        <f>G1153*G1155*F1153+G1154*G1155*F1154+(G1155^2)*F1155-(H1153*H1155*F1153+H1154*H1155*F1154+(H1155^2)*F1155)</f>
        <v>-9.8383930896894262E-2</v>
      </c>
      <c r="P1217" s="22">
        <f>(G1153^2)*E1153+G1153*G1154*E1154+G1153*G1155*E1155-((H1153^2)*E1153+H1153*H1154*E1154+H1153*H1155*E1155)</f>
        <v>-4.5107982352568549E-2</v>
      </c>
      <c r="Q1217" s="22">
        <f>G1153*G1154*E1153+(G1154^2)*E1154+G1154*G1155*E1155-(H1153*H1154*E1153+(H1154^2)*E1154+H1154*H1155*E1155)</f>
        <v>-0.8101502124740545</v>
      </c>
      <c r="R1217" s="50">
        <f>G1153*G1155*E1153+G1154*G1155*E1154+(G1155^2)*E1155-(H1153*H1155*E1153+H1154*H1155*E1154+(H1155^2)*E1155)</f>
        <v>-0.29487056262499517</v>
      </c>
      <c r="S1217" s="20">
        <f>J1153</f>
        <v>6.9716541156151779E-3</v>
      </c>
    </row>
    <row r="1218" spans="1:19">
      <c r="A1218" s="9">
        <f>C1231+C1234</f>
        <v>-0.63766537907815835</v>
      </c>
      <c r="B1218" s="9">
        <f>C1232*C1233-C1230*C1235</f>
        <v>0.45207379307016915</v>
      </c>
      <c r="C1218" s="9">
        <f>A1219*B1217-A1217*B1219</f>
        <v>-0.96453983507898233</v>
      </c>
      <c r="D1218" t="s">
        <v>33</v>
      </c>
      <c r="E1218" s="12">
        <f t="shared" ref="E1218:F1218" si="678">E1213</f>
        <v>0.42002945498844679</v>
      </c>
      <c r="F1218" s="13">
        <f t="shared" si="678"/>
        <v>0.57553227363317871</v>
      </c>
      <c r="G1218" s="17">
        <f>COS((RADIANS(45+$C$17)))</f>
        <v>-0.81471053200902233</v>
      </c>
      <c r="H1218" s="18">
        <f>COS((RADIANS($C$17-45)))</f>
        <v>0.57986787204808643</v>
      </c>
      <c r="J1218" s="19">
        <f>((SUMPRODUCT(G1218:G1220,E1218:E1220))*(SUMPRODUCT(G1218:G1220,F1218:F1220)))-((SUMPRODUCT(H1218:H1220,E1218:E1220))*(SUMPRODUCT(H1218:H1220,F1218:F1220)))</f>
        <v>1.5490825410398867E-2</v>
      </c>
      <c r="L1218" s="20"/>
      <c r="M1218" s="21">
        <f>(G1158^2)*F1158+G1158*G1159*F1159+G1158*G1160*F1160-((H1158^2)*F1158+H1158*H1159*F1159+H1158*H1160*F1160)</f>
        <v>-0.50424502172002106</v>
      </c>
      <c r="N1218" s="22">
        <f>G1158*G1159*F1158+(G1159^2)*F1159+G1159*G1160*F1160-(H1158*H1159*F1158+(H1159^2)*F1159+H1159*H1160*F1160)</f>
        <v>-0.28616020164795553</v>
      </c>
      <c r="O1218" s="22">
        <f>G1158*G1160*F1158+G1159*G1160*F1159+(G1160^2)*F1160-(H1158*H1160*F1158+H1159*H1160*F1159+(H1160^2)*F1160)</f>
        <v>-0.16521466945280469</v>
      </c>
      <c r="P1218" s="22">
        <f>(G1158^2)*E1158+G1158*G1159*E1159+G1158*G1160*E1160-((H1158^2)*E1158+H1158*H1159*E1159+H1158*H1160*E1160)</f>
        <v>-0.22424350814641142</v>
      </c>
      <c r="Q1218" s="22">
        <f>G1158*G1159*E1158+(G1159^2)*E1159+G1159*G1160*E1160-(H1158*H1159*E1158+(H1159^2)*E1159+H1159*H1160*E1160)</f>
        <v>-0.64539586542609095</v>
      </c>
      <c r="R1218" s="50">
        <f>G1158*G1160*E1158+G1159*G1160*E1159+(G1160^2)*E1160-(H1158*H1160*E1158+H1159*H1160*E1159+(H1160^2)*E1160)</f>
        <v>-0.37261947663762507</v>
      </c>
      <c r="S1218" s="20">
        <f>J1158</f>
        <v>4.6880589187316413E-3</v>
      </c>
    </row>
    <row r="1219" spans="1:19">
      <c r="A1219" s="9">
        <f>C1232+C1235</f>
        <v>-0.56425635528545359</v>
      </c>
      <c r="B1219" s="9">
        <f>C1230*C1234-C1231*C1233</f>
        <v>0.60913548097977699</v>
      </c>
      <c r="C1219" s="9">
        <f>A1217*B1218-A1218*B1217</f>
        <v>0.85484122763212955</v>
      </c>
      <c r="D1219" t="s">
        <v>34</v>
      </c>
      <c r="E1219" s="12">
        <f t="shared" ref="E1219:F1219" si="679">E1214</f>
        <v>-0.88136974655539524</v>
      </c>
      <c r="F1219" s="13">
        <f t="shared" si="679"/>
        <v>0.24349660460854794</v>
      </c>
      <c r="G1219" s="17">
        <f>(SIN((RADIANS(45+$C$17))))*(COS(RADIANS($A$17)))</f>
        <v>-0.50218030803206715</v>
      </c>
      <c r="H1219" s="18">
        <f>(SIN((RADIANS($C$17-45))))*(COS(RADIANS($A$17)))</f>
        <v>-0.7055600174505483</v>
      </c>
      <c r="J1219" s="20"/>
      <c r="L1219" s="20"/>
      <c r="M1219" s="21">
        <f>(G1163^2)*F1163+G1163*G1164*F1164+G1163*G1165*F1165-((H1163^2)*F1163+H1163*H1164*F1164+H1163*H1165*F1165)</f>
        <v>-0.52109781473241512</v>
      </c>
      <c r="N1219" s="22">
        <f>G1163*G1164*F1163+(G1164^2)*F1164+G1164*G1165*F1165-(H1163*H1164*F1163+(H1164^2)*F1164+H1164*H1165*F1165)</f>
        <v>-0.30555488333321396</v>
      </c>
      <c r="O1219" s="22">
        <f>G1163*G1165*F1163+G1164*G1165*F1164+(G1165^2)*F1165-(H1163*H1165*F1163+H1164*H1165*F1164+(H1165^2)*F1165)</f>
        <v>-0.25639098990931669</v>
      </c>
      <c r="P1219" s="22">
        <f>(G1163^2)*E1163+G1163*G1164*E1164+G1163*G1165*E1165-((H1163^2)*E1163+H1163*H1164*E1164+H1163*H1165*E1165)</f>
        <v>-0.3339140811838105</v>
      </c>
      <c r="Q1219" s="22">
        <f>G1163*G1164*E1163+(G1164^2)*E1164+G1164*G1165*E1165-(H1163*H1164*E1163+(H1164^2)*E1164+H1164*H1165*E1165)</f>
        <v>-0.45475042477915945</v>
      </c>
      <c r="R1219" s="50">
        <f>G1163*G1165*E1163+G1164*G1165*E1164+(G1165^2)*E1165-(H1163*H1165*E1163+H1164*H1165*E1164+(H1165^2)*E1165)</f>
        <v>-0.38158091370990416</v>
      </c>
      <c r="S1219" s="20">
        <f>J1163</f>
        <v>-5.0133014968010703E-3</v>
      </c>
    </row>
    <row r="1220" spans="1:19">
      <c r="D1220" t="s">
        <v>35</v>
      </c>
      <c r="E1220" s="12">
        <f t="shared" ref="E1220:F1220" si="680">E1215</f>
        <v>0.21624668043460624</v>
      </c>
      <c r="F1220" s="13">
        <f t="shared" si="680"/>
        <v>-0.78068688060625957</v>
      </c>
      <c r="G1220" s="17">
        <f>(SIN((RADIANS(45+$C$17))))*(SIN(RADIANS($A$17)))</f>
        <v>0.2899339360240431</v>
      </c>
      <c r="H1220" s="18">
        <f>(SIN((RADIANS($C$17-45))))*(SIN(RADIANS($A$17)))</f>
        <v>0.40735526600451105</v>
      </c>
      <c r="J1220" s="20"/>
      <c r="L1220" s="20"/>
      <c r="M1220" s="21">
        <f>(G1168^2)*F1168+G1168*G1169*F1169+G1168*G1170*F1170-((H1168^2)*F1168+H1168*H1169*F1169+H1168*H1170*F1170)</f>
        <v>-0.51639043419039721</v>
      </c>
      <c r="N1220" s="22">
        <f>G1168*G1169*F1168+(G1169^2)*F1169+G1169*G1170*F1170-(H1168*H1169*F1168+(H1169^2)*F1169+H1169*H1170*F1170)</f>
        <v>-0.32745721785297205</v>
      </c>
      <c r="O1220" s="22">
        <f>G1168*G1170*F1168+G1169*G1170*F1169+(G1170^2)*F1170-(H1168*H1170*F1168+H1169*H1170*F1169+(H1170^2)*F1170)</f>
        <v>-0.39024831579718428</v>
      </c>
      <c r="P1220" s="22">
        <f>(G1168^2)*E1168+G1168*G1169*E1169+G1168*G1170*E1170-((H1168^2)*E1168+H1168*H1169*E1169+H1168*H1170*E1170)</f>
        <v>-0.36712203185138131</v>
      </c>
      <c r="Q1220" s="22">
        <f>G1168*G1169*E1168+(G1169^2)*E1169+G1169*G1170*E1170-(H1168*H1169*E1168+(H1169^2)*E1169+H1169*H1170*E1170)</f>
        <v>-0.28914735698057287</v>
      </c>
      <c r="R1220" s="50">
        <f>G1168*G1170*E1168+G1169*G1170*E1169+(G1170^2)*E1170-(H1168*H1170*E1168+H1169*H1170*E1169+(H1170^2)*E1170)</f>
        <v>-0.34459240147071818</v>
      </c>
      <c r="S1220" s="20">
        <f>J1168</f>
        <v>-1.2678210363768011E-2</v>
      </c>
    </row>
    <row r="1221" spans="1:19">
      <c r="A1221" s="10"/>
      <c r="B1221" s="10" t="s">
        <v>25</v>
      </c>
      <c r="C1221" s="10" t="s">
        <v>49</v>
      </c>
      <c r="J1221" s="20"/>
      <c r="L1221" s="20"/>
      <c r="M1221" s="21">
        <f>(G1173^2)*F1173+G1173*G1174*F1174+G1173*G1175*F1175-((H1173^2)*F1173+H1173*H1174*F1174+H1173*H1175*F1175)</f>
        <v>-0.41819501137505755</v>
      </c>
      <c r="N1221" s="22">
        <f>G1173*G1174*F1173+(G1174^2)*F1174+G1174*G1175*F1175-(H1173*H1174*F1173+(H1174^2)*F1174+H1174*H1175*F1175)</f>
        <v>-0.34045933198675082</v>
      </c>
      <c r="O1221" s="22">
        <f>G1173*G1175*F1173+G1174*G1175*F1174+(G1175^2)*F1175-(H1173*H1175*F1173+H1174*H1175*F1174+(H1175^2)*F1175)</f>
        <v>-0.58969286091201223</v>
      </c>
      <c r="P1221" s="22">
        <f>(G1173^2)*E1173+G1173*G1174*E1174+G1173*G1175*E1175-((H1173^2)*E1173+H1173*H1174*E1174+H1173*H1175*E1175)</f>
        <v>-0.34309471869096386</v>
      </c>
      <c r="Q1221" s="22">
        <f>G1173*G1174*E1173+(G1174^2)*E1174+G1174*G1175*E1175-(H1173*H1174*E1173+(H1174^2)*E1174+H1174*H1175*E1175)</f>
        <v>-0.17530492060899289</v>
      </c>
      <c r="R1221" s="50">
        <f>G1173*G1175*E1173+G1174*G1175*E1174+(G1175^2)*E1175-(H1173*H1175*E1173+H1174*H1175*E1174+(H1175^2)*E1175)</f>
        <v>-0.30363702931160402</v>
      </c>
      <c r="S1221" s="20">
        <f>J1173</f>
        <v>-3.1027912093795351E-3</v>
      </c>
    </row>
    <row r="1222" spans="1:19">
      <c r="A1222" s="10" t="s">
        <v>47</v>
      </c>
      <c r="B1222" s="10">
        <f>DEGREES(ACOS(A1219/(SQRT((A1217^2)+(A1218^2)+(A1219^2)))))</f>
        <v>115.51868135940092</v>
      </c>
      <c r="C1222" s="10">
        <f>DEGREES(ATAN(A1218/A1217))</f>
        <v>-32.648369934290855</v>
      </c>
      <c r="E1222" s="12" t="s">
        <v>29</v>
      </c>
      <c r="F1222" s="13" t="s">
        <v>30</v>
      </c>
      <c r="G1222" s="17" t="s">
        <v>31</v>
      </c>
      <c r="H1222" s="18" t="s">
        <v>11</v>
      </c>
      <c r="I1222">
        <v>17</v>
      </c>
      <c r="J1222" s="19" t="s">
        <v>32</v>
      </c>
      <c r="L1222" s="24" t="s">
        <v>37</v>
      </c>
      <c r="M1222" s="21">
        <f>(G1178^2)*F1178+G1178*G1179*F1179+G1178*G1180*F1180-((H1178^2)*F1178+H1178*H1179*F1179+H1178*H1180*F1180)</f>
        <v>-0.1893086372912009</v>
      </c>
      <c r="N1222" s="22">
        <f>G1178*G1179*F1178+(G1179^2)*F1179+G1179*G1180*F1180-(H1178*H1179*F1178+(H1179^2)*F1179+H1179*H1180*F1180)</f>
        <v>-0.28987537622149379</v>
      </c>
      <c r="O1222" s="22">
        <f>G1178*G1180*F1178+G1179*G1180*F1179+(G1180^2)*F1180-(H1178*H1180*F1178+H1179*H1180*F1179+(H1180^2)*F1180)</f>
        <v>-0.79642605062446714</v>
      </c>
      <c r="P1222" s="22">
        <f>(G1178^2)*E1178+G1178*G1179*E1179+G1178*G1180*E1180-((H1178^2)*E1178+H1178*H1179*E1179+H1178*H1180*E1180)</f>
        <v>-0.32015455684097532</v>
      </c>
      <c r="Q1222" s="22">
        <f>G1178*G1179*E1178+(G1179^2)*E1179+G1179*G1180*E1180-(H1178*H1179*E1178+(H1179^2)*E1179+H1179*H1180*E1180)</f>
        <v>-9.8876986497134223E-2</v>
      </c>
      <c r="R1222" s="50">
        <f>G1178*G1180*E1178+G1179*G1180*E1179+(G1180^2)*E1180-(H1178*H1180*E1178+H1179*H1180*E1179+(H1180^2)*E1180)</f>
        <v>-0.27166228770459583</v>
      </c>
      <c r="S1222" s="20">
        <f>J1178</f>
        <v>3.7476934677744544E-3</v>
      </c>
    </row>
    <row r="1223" spans="1:19">
      <c r="A1223" s="10" t="s">
        <v>46</v>
      </c>
      <c r="B1223" s="10">
        <f>DEGREES(ACOS(B1219/(SQRT((B1217^2)+(B1218^2)+(B1219^2)))))</f>
        <v>51.993943657804515</v>
      </c>
      <c r="C1223" s="10">
        <f>DEGREES(ATAN(B1218/B1217))</f>
        <v>35.447902927115713</v>
      </c>
      <c r="D1223" t="s">
        <v>33</v>
      </c>
      <c r="E1223" s="12">
        <f t="shared" ref="E1223:F1223" si="681">E1218</f>
        <v>0.42002945498844679</v>
      </c>
      <c r="F1223" s="13">
        <f t="shared" si="681"/>
        <v>0.57553227363317871</v>
      </c>
      <c r="G1223" s="17">
        <f>COS((RADIANS(45+$C$18)))</f>
        <v>-0.84487690812035343</v>
      </c>
      <c r="H1223" s="18">
        <f>COS((RADIANS($C$18-45)))</f>
        <v>0.5349607556867999</v>
      </c>
      <c r="J1223" s="19">
        <f>((SUMPRODUCT(G1223:G1225,E1223:E1225))*(SUMPRODUCT(G1223:(G1225),F1223:F1225)))-((SUMPRODUCT(H1223:H1225,E1223:E1225))*(SUMPRODUCT(H1223:H1225,F1223:F1225)))</f>
        <v>1.3561816580157954E-2</v>
      </c>
      <c r="L1223" s="20"/>
      <c r="M1223" s="21">
        <f>(G1183^2)*F1183+G1183*G1184*F1184+G1183*G1185*F1185-((H1183^2)*F1183+H1183*H1184*F1184+H1183*H1185*F1185)</f>
        <v>0.15350495090527622</v>
      </c>
      <c r="N1223" s="22">
        <f>G1183*G1184*F1183+(G1184^2)*F1184+G1184*G1185*F1185-(H1183*H1184*F1183+(H1184^2)*F1184+H1184*H1185*F1185)</f>
        <v>-0.158728060645106</v>
      </c>
      <c r="O1223" s="22">
        <f>G1183*G1185*F1183+G1184*G1185*F1184+(G1185^2)*F1185-(H1183*H1185*F1183+H1184*H1185*F1184+(H1185^2)*F1185)</f>
        <v>-0.90019156459976668</v>
      </c>
      <c r="P1223" s="22">
        <f>(G1183^2)*E1183+G1183*G1184*E1184+G1183*G1185*E1185-((H1183^2)*E1183+H1183*H1184*E1184+H1183*H1185*E1185)</f>
        <v>-0.32597010712884977</v>
      </c>
      <c r="Q1223" s="22">
        <f>G1183*G1184*E1183+(G1184^2)*E1184+G1184*G1185*E1185-(H1183*H1184*E1183+(H1184^2)*E1184+H1184*H1185*E1185)</f>
        <v>-4.7160050588692853E-2</v>
      </c>
      <c r="R1223" s="50">
        <f>G1183*G1185*E1183+G1184*G1185*E1184+(G1185^2)*E1185-(H1183*H1185*E1183+H1184*H1185*E1184+(H1185^2)*E1185)</f>
        <v>-0.26745793751590513</v>
      </c>
      <c r="S1223" s="20">
        <f>J1183</f>
        <v>9.7112738488440292E-3</v>
      </c>
    </row>
    <row r="1224" spans="1:19">
      <c r="A1224" s="10" t="s">
        <v>48</v>
      </c>
      <c r="B1224" s="10">
        <f>DEGREES(ACOS(C1219/(SQRT((C1217^2)+(C1218^2)+(C1219^2)))))</f>
        <v>48.719476368181688</v>
      </c>
      <c r="C1224" s="10">
        <f>DEGREES(ATAN(C1218/C1217))</f>
        <v>82.129250817397775</v>
      </c>
      <c r="D1224" t="s">
        <v>34</v>
      </c>
      <c r="E1224" s="12">
        <f t="shared" ref="E1224:F1224" si="682">E1219</f>
        <v>-0.88136974655539524</v>
      </c>
      <c r="F1224" s="13">
        <f t="shared" si="682"/>
        <v>0.24349660460854794</v>
      </c>
      <c r="G1224" s="17">
        <f>(SIN((RADIANS(45+$C$18))))*(COS(RADIANS($A$18)))</f>
        <v>-0.5026986745289389</v>
      </c>
      <c r="H1224" s="18">
        <f>(SIN((RADIANS($C$18-45))))*(COS(RADIANS($A$18)))</f>
        <v>-0.79392459603310983</v>
      </c>
      <c r="J1224" s="20"/>
      <c r="L1224" s="20"/>
      <c r="M1224" s="21">
        <f>(G1188^2)*F1188+G1188*G1189*F1189+G1188*G1190*F1190-((H1188^2)*F1188+H1188*H1189*F1189+H1188*H1190*F1190)</f>
        <v>0.46010794893716489</v>
      </c>
      <c r="N1224" s="22">
        <f>G1188*G1189*F1188+(G1189^2)*F1189+G1189*G1190*F1190-(H1188*H1189*F1188+(H1189^2)*F1189+H1189*H1190*F1190)</f>
        <v>-5.2302866011926902E-17</v>
      </c>
      <c r="O1224" s="22">
        <f>G1188*G1190*F1188+G1189*G1190*F1189+(G1190^2)*F1190-(H1188*H1190*F1188+H1189*H1190*F1189+(H1190^2)*F1190)</f>
        <v>-0.85382087048100641</v>
      </c>
      <c r="P1224" s="22">
        <f>(G1188^2)*E1188+G1188*G1189*E1189+G1188*G1190*E1190-((H1188^2)*E1188+H1188*H1189*E1189+H1188*H1190*E1190)</f>
        <v>-0.37491996424558854</v>
      </c>
      <c r="Q1224" s="22">
        <f>G1188*G1189*E1188+(G1189^2)*E1189+G1189*G1190*E1190-(H1188*H1189*E1188+(H1189^2)*E1189+H1189*H1190*E1190)</f>
        <v>-1.7607901435065338E-17</v>
      </c>
      <c r="R1224" s="50">
        <f>G1188*G1190*E1188+G1189*G1190*E1189+(G1190^2)*E1190-(H1188*H1190*E1188+H1189*H1190*E1189+(H1190^2)*E1190)</f>
        <v>-0.28744110747588791</v>
      </c>
      <c r="S1224" s="20">
        <f>J1188</f>
        <v>8.6229621006259846E-3</v>
      </c>
    </row>
    <row r="1225" spans="1:19">
      <c r="D1225" t="s">
        <v>35</v>
      </c>
      <c r="E1225" s="12">
        <f t="shared" ref="E1225:F1225" si="683">E1220</f>
        <v>0.21624668043460624</v>
      </c>
      <c r="F1225" s="13">
        <f t="shared" si="683"/>
        <v>-0.78068688060625957</v>
      </c>
      <c r="G1225" s="17">
        <f>(SIN((RADIANS(45+$C$18))))*(SIN(RADIANS($A$18)))</f>
        <v>0.18296735433360739</v>
      </c>
      <c r="H1225" s="18">
        <f>(SIN((RADIANS($C$18-45))))*(SIN(RADIANS($A$18)))</f>
        <v>0.28896492120787121</v>
      </c>
      <c r="J1225" s="20"/>
      <c r="L1225" s="20"/>
      <c r="M1225" s="21">
        <f>(G1193^2)*F1193+G1193*G1194*F1194+G1193*G1195*F1195-((H1193^2)*F1193+H1193*H1194*F1194+H1193*H1195*F1195)</f>
        <v>0.64405320562795354</v>
      </c>
      <c r="N1225" s="22">
        <f>G1193*G1194*F1193+(G1194^2)*F1194+G1194*G1195*F1195-(H1193*H1194*F1193+(H1194^2)*F1194+H1194*H1195*F1195)</f>
        <v>0.13159863375212144</v>
      </c>
      <c r="O1225" s="22">
        <f>G1193*G1195*F1193+G1194*G1195*F1194+(G1195^2)*F1195-(H1193*H1195*F1193+H1194*H1195*F1194+(H1195^2)*F1195)</f>
        <v>-0.74633293908493603</v>
      </c>
      <c r="P1225" s="22">
        <f>(G1193^2)*E1193+G1193*G1194*E1194+G1193*G1195*E1195-((H1193^2)*E1193+H1193*H1194*E1194+H1193*H1195*E1195)</f>
        <v>-0.45831925220069947</v>
      </c>
      <c r="Q1225" s="22">
        <f>G1193*G1194*E1193+(G1194^2)*E1194+G1194*G1195*E1195-(H1193*H1194*E1193+(H1194^2)*E1194+H1194*H1195*E1195)</f>
        <v>5.5003255775675497E-2</v>
      </c>
      <c r="R1225" s="50">
        <f>G1193*G1195*E1193+G1194*G1195*E1194+(G1195^2)*E1195-(H1193*H1195*E1193+H1194*H1195*E1194+(H1195^2)*E1195)</f>
        <v>-0.31193896450037129</v>
      </c>
      <c r="S1225" s="20">
        <f>J1193</f>
        <v>-6.857758109792722E-3</v>
      </c>
    </row>
    <row r="1226" spans="1:19">
      <c r="M1226" s="21">
        <f>(G1198^2)*F1198+G1198*G1199*F1199+G1198*G1200*F1200-((H1198^2)*F1198+H1198*H1199*F1199+H1198*H1200*F1200)</f>
        <v>0.76268814196449142</v>
      </c>
      <c r="N1226" s="22">
        <f>G1198*G1199*F1198+(G1199^2)*F1199+G1199*G1200*F1200-(H1198*H1199*F1198+(H1199^2)*F1199+H1199*H1200*F1200)</f>
        <v>0.22082099792789486</v>
      </c>
      <c r="O1226" s="22">
        <f>G1198*G1200*F1198+G1199*G1200*F1199+(G1200^2)*F1200-(H1198*H1200*F1198+H1199*H1200*F1199+(H1200^2)*F1200)</f>
        <v>-0.60670070554832711</v>
      </c>
      <c r="P1226" s="22">
        <f>(G1198^2)*E1198+G1198*G1199*E1199+G1198*G1200*E1200-((H1198^2)*E1198+H1198*H1199*E1199+H1198*H1200*E1200)</f>
        <v>-0.53987785115437104</v>
      </c>
      <c r="Q1226" s="22">
        <f>G1198*G1199*E1198+(G1199^2)*E1199+G1199*G1200*E1200-(H1198*H1199*E1198+(H1199^2)*E1199+H1199*H1200*E1200)</f>
        <v>0.12780295730963409</v>
      </c>
      <c r="R1226" s="50">
        <f>G1198*G1200*E1198+G1199*G1200*E1199+(G1200^2)*E1200-(H1198*H1200*E1198+H1199*H1200*E1199+(H1200^2)*E1200)</f>
        <v>-0.35113573934774278</v>
      </c>
      <c r="S1226" s="20">
        <f>J1198</f>
        <v>-5.4704759744809567E-3</v>
      </c>
    </row>
    <row r="1227" spans="1:19">
      <c r="E1227" s="12" t="s">
        <v>29</v>
      </c>
      <c r="F1227" s="13" t="s">
        <v>30</v>
      </c>
      <c r="G1227" s="17" t="s">
        <v>31</v>
      </c>
      <c r="H1227" s="18" t="s">
        <v>11</v>
      </c>
      <c r="I1227">
        <v>18</v>
      </c>
      <c r="J1227" s="19" t="s">
        <v>32</v>
      </c>
      <c r="M1227" s="21">
        <f>(G1203^2)*F1203+G1203*G1204*F1204+G1203*G1205*F1205-((H1203^2)*F1203+H1203*H1204*F1204+H1203*H1205*F1205)</f>
        <v>0.80891572622987717</v>
      </c>
      <c r="N1227" s="22">
        <f>G1203*G1204*F1203+(G1204^2)*F1204+G1204*G1205*F1205-(H1203*H1204*F1203+(H1204^2)*F1204+H1204*H1205*F1205)</f>
        <v>0.27993131117844933</v>
      </c>
      <c r="O1227" s="22">
        <f>G1203*G1205*F1203+G1204*G1205*F1204+(G1205^2)*F1205-(H1203*H1205*F1203+H1204*H1205*F1204+(H1205^2)*F1205)</f>
        <v>-0.48485525359044812</v>
      </c>
      <c r="P1227" s="22">
        <f>(G1203^2)*E1203+G1203*G1204*E1204+G1203*G1205*E1205-((H1203^2)*E1203+H1203*H1204*E1204+H1203*H1205*E1205)</f>
        <v>-0.61964879731454703</v>
      </c>
      <c r="Q1227" s="22">
        <f>G1203*G1204*E1203+(G1204^2)*E1204+G1204*G1205*E1205-(H1203*H1204*E1203+(H1204^2)*E1204+H1204*H1205*E1205)</f>
        <v>0.21609827776958718</v>
      </c>
      <c r="R1227" s="50">
        <f>G1203*G1205*E1203+G1204*G1205*E1204+(G1205^2)*E1205-(H1203*H1205*E1203+H1204*H1205*E1204+(H1205^2)*E1205)</f>
        <v>-0.37429319652505721</v>
      </c>
      <c r="S1227" s="20">
        <f>J1203</f>
        <v>-1.180289624656411E-2</v>
      </c>
    </row>
    <row r="1228" spans="1:19">
      <c r="D1228" t="s">
        <v>33</v>
      </c>
      <c r="E1228" s="12">
        <f t="shared" ref="E1228:F1228" si="684">E1223</f>
        <v>0.42002945498844679</v>
      </c>
      <c r="F1228" s="13">
        <f t="shared" si="684"/>
        <v>0.57553227363317871</v>
      </c>
      <c r="G1228" s="17">
        <f>COS((RADIANS(45+$C$19)))</f>
        <v>-0.87427044263078257</v>
      </c>
      <c r="H1228" s="18">
        <f>COS((RADIANS($C$19-45)))</f>
        <v>0.48543917553301702</v>
      </c>
      <c r="J1228" s="19">
        <f>((SUMPRODUCT(G1228:G1230,E1228:E1230))*(SUMPRODUCT(G1228:G1230,F1228:F1230)))-((SUMPRODUCT(H1228:H1230,E1228:E1230))*(SUMPRODUCT(H1228:H1230,F1228:F1230)))</f>
        <v>-1.0286131749875985E-3</v>
      </c>
      <c r="M1228" s="21">
        <f>(G1208^2)*F1208+G1208*G1209*F1209+G1208*G1210*F1210-((H1208^2)*F1208+H1208*H1209*F1209+H1208*H1210*F1210)</f>
        <v>0.81669974352856678</v>
      </c>
      <c r="N1228" s="22">
        <f>G1208*G1209*F1208+(G1209^2)*F1209+G1209*G1210*F1210-(H1208*H1209*F1208+(H1209^2)*F1209+H1209*H1210*F1210)</f>
        <v>0.31067054187492837</v>
      </c>
      <c r="O1228" s="22">
        <f>G1208*G1210*F1208+G1209*G1210*F1209+(G1210^2)*F1210-(H1208*H1210*F1208+H1209*H1210*F1209+(H1210^2)*F1210)</f>
        <v>-0.37024273439263589</v>
      </c>
      <c r="P1228" s="22">
        <f>(G1208^2)*E1208+G1208*G1209*E1209+G1208*G1210*E1210-((H1208^2)*E1208+H1208*H1209*E1209+H1208*H1210*E1210)</f>
        <v>-0.67802906738750124</v>
      </c>
      <c r="Q1228" s="22">
        <f>G1208*G1209*E1208+(G1209^2)*E1209+G1209*G1210*E1210-(H1208*H1209*E1208+(H1209^2)*E1209+H1209*H1210*E1210)</f>
        <v>0.32318909135142881</v>
      </c>
      <c r="R1228" s="50">
        <f>G1208*G1210*E1208+G1209*G1210*E1209+(G1210^2)*E1210-(H1208*H1210*E1208+H1209*H1210*E1209+(H1210^2)*E1210)</f>
        <v>-0.3851617607053236</v>
      </c>
      <c r="S1228" s="20">
        <f>J1208</f>
        <v>-1.0841430858463952E-2</v>
      </c>
    </row>
    <row r="1229" spans="1:19" ht="17">
      <c r="A1229" t="s">
        <v>45</v>
      </c>
      <c r="B1229" t="s">
        <v>77</v>
      </c>
      <c r="C1229" t="s">
        <v>44</v>
      </c>
      <c r="D1229" t="s">
        <v>34</v>
      </c>
      <c r="E1229" s="12">
        <f t="shared" ref="E1229:F1229" si="685">E1224</f>
        <v>-0.88136974655539524</v>
      </c>
      <c r="F1229" s="13">
        <f t="shared" si="685"/>
        <v>0.24349660460854794</v>
      </c>
      <c r="G1229" s="17">
        <f>(SIN((RADIANS(45+$C$19))))*(COS(RADIANS($A$19)))</f>
        <v>-0.47806426368076954</v>
      </c>
      <c r="H1229" s="18">
        <f>(SIN((RADIANS($C$19-45))))*(COS(RADIANS($A$19)))</f>
        <v>-0.86098831013220967</v>
      </c>
      <c r="J1229" s="20"/>
      <c r="M1229" s="21">
        <f>(G1213^2)*F1213+G1213*G1214*F1214+G1213*G1215*F1215-((H1213^2)*F1213+H1213*H1214*F1214+H1213*H1215*F1215)</f>
        <v>0.79958408957963023</v>
      </c>
      <c r="N1229" s="22">
        <f>G1213*G1214*F1213+(G1214^2)*F1214+G1214*G1215*F1215-(H1213*H1214*F1213+(H1214^2)*F1214+H1214*H1215*F1215)</f>
        <v>0.31184842600390056</v>
      </c>
      <c r="O1229" s="22">
        <f>G1213*G1215*F1213+G1214*G1215*F1214+(G1215^2)*F1215-(H1213*H1215*F1213+H1214*H1215*F1214+(H1215^2)*F1215)</f>
        <v>-0.26167189924308831</v>
      </c>
      <c r="P1229" s="22">
        <f>(G1213^2)*E1213+G1213*G1214*E1214+G1213*G1215*E1215-((H1213^2)*E1213+H1213*H1214*E1214+H1213*H1215*E1215)</f>
        <v>-0.69966820166537824</v>
      </c>
      <c r="Q1229" s="22">
        <f>G1213*G1214*E1213+(G1214^2)*E1214+G1214*G1215*E1215-(H1213*H1214*E1213+(H1214^2)*E1214+H1214*H1215*E1215)</f>
        <v>0.45304288507577495</v>
      </c>
      <c r="R1229" s="50">
        <f>G1213*G1215*E1213+G1214*G1215*E1214+(G1215^2)*E1215-(H1213*H1215*E1213+H1214*H1215*E1214+(H1215^2)*E1215)</f>
        <v>-0.38014811777457364</v>
      </c>
      <c r="S1229" s="20">
        <f>J1213</f>
        <v>4.4094215984721574E-3</v>
      </c>
    </row>
    <row r="1230" spans="1:19">
      <c r="A1230">
        <f>E1233</f>
        <v>0.42002945498844679</v>
      </c>
      <c r="B1230">
        <f>C1230/(SQRT(C1230^2+C1231^2+C1232^2))</f>
        <v>0.42002945498844679</v>
      </c>
      <c r="C1230">
        <f t="array" ref="C1230:C1235">(A1230:A1235)-(MMULT(MMULT(MINVERSE(MMULT(TRANSPOSE(M1215:R1235),M1215:R1235)),TRANSPOSE(M1215:R1235)),S1215:S1235))</f>
        <v>0.41989264639946006</v>
      </c>
      <c r="D1230" t="s">
        <v>35</v>
      </c>
      <c r="E1230" s="12">
        <f t="shared" ref="E1230:F1230" si="686">E1225</f>
        <v>0.21624668043460624</v>
      </c>
      <c r="F1230" s="13">
        <f t="shared" si="686"/>
        <v>-0.78068688060625957</v>
      </c>
      <c r="G1230" s="17">
        <f>(SIN((RADIANS(45+$C$19))))*(SIN(RADIANS($A$19)))</f>
        <v>8.4295628199445527E-2</v>
      </c>
      <c r="H1230" s="18">
        <f>(SIN((RADIANS($C$19-45))))*(SIN(RADIANS($A$19)))</f>
        <v>0.15181546915089592</v>
      </c>
      <c r="J1230" s="20"/>
      <c r="M1230" s="21">
        <f>(G1218^2)*F1218+G1218*G1219*F1219+G1218*G1220*F1220-((H1218^2)*F1218+H1218*H1219*F1219+H1218*H1220*F1220)</f>
        <v>0.75655044568253516</v>
      </c>
      <c r="N1230" s="22">
        <f>G1218*G1219*F1218+(G1219^2)*F1219+G1219*G1220*F1220-(H1218*H1219*F1218+(H1219^2)*F1219+H1219*H1220*F1220)</f>
        <v>0.30041412247657018</v>
      </c>
      <c r="O1230" s="22">
        <f>G1218*G1220*F1218+G1219*G1220*F1219+(G1220^2)*F1220-(H1218*H1220*F1218+H1219*H1220*F1219+(H1220^2)*F1220)</f>
        <v>-0.17344417448021299</v>
      </c>
      <c r="P1230" s="22">
        <f>(G1218^2)*E1218+G1218*G1219*E1219+G1218*G1220*E1220-((H1218^2)*E1218+H1218*H1219*E1219+H1218*H1220*E1220)</f>
        <v>-0.6857902486489118</v>
      </c>
      <c r="Q1230" s="22">
        <f>G1218*G1219*E1218+(G1219^2)*E1219+G1219*G1220*E1220-(H1218*H1219*E1218+(H1219^2)*E1219+H1219*H1220*E1220)</f>
        <v>0.59085228557784808</v>
      </c>
      <c r="R1230" s="50">
        <f>G1218*G1220*E1218+G1219*G1220*E1219+(G1220^2)*E1220-(H1218*H1220*E1218+H1219*H1220*E1219+(H1220^2)*E1220)</f>
        <v>-0.34112872612967621</v>
      </c>
      <c r="S1230" s="20">
        <f>J1218</f>
        <v>1.5490825410398867E-2</v>
      </c>
    </row>
    <row r="1231" spans="1:19">
      <c r="A1231">
        <f>E1234</f>
        <v>-0.88136974655539524</v>
      </c>
      <c r="B1231">
        <f>C1231/(SQRT(C1230^2+C1231^2+C1232^2))</f>
        <v>-0.88136974655539524</v>
      </c>
      <c r="C1231">
        <v>-0.88108267394662987</v>
      </c>
      <c r="D1231" s="20"/>
      <c r="G1231" s="20"/>
      <c r="H1231" s="20"/>
      <c r="J1231" s="20"/>
      <c r="M1231" s="21">
        <f>(G1223^2)*F1223+G1223*G1224*F1224+G1223*G1225*F1225-((H1223^2)*F1223+H1223*H1224*F1224+H1223*H1225*F1225)</f>
        <v>0.6943169780902233</v>
      </c>
      <c r="N1231" s="22">
        <f>G1223*G1224*F1223+(G1224^2)*F1224+G1224*G1225*F1225-(H1223*H1224*F1223+(H1224^2)*F1224+H1224*H1225*F1225)</f>
        <v>0.28963482712381461</v>
      </c>
      <c r="O1231" s="22">
        <f>G1223*G1225*F1223+G1224*G1225*F1224+(G1225^2)*F1225-(H1223*H1225*F1223+H1224*H1225*F1224+(H1225^2)*F1225)</f>
        <v>-0.10541845587990589</v>
      </c>
      <c r="P1231" s="22">
        <f>(G1223^2)*E1223+G1223*G1224*E1224+G1223*G1225*E1225-((H1223^2)*E1223+H1223*H1224*E1224+H1223*H1225*E1225)</f>
        <v>-0.63590614896804576</v>
      </c>
      <c r="Q1231" s="22">
        <f>G1223*G1224*E1223+(G1224^2)*E1224+G1224*G1225*E1225-(H1223*H1224*E1223+(H1224^2)*E1224+H1224*H1225*E1225)</f>
        <v>0.71932357057187024</v>
      </c>
      <c r="R1231" s="50">
        <f>G1223*G1225*E1223+G1224*G1225*E1224+(G1225^2)*E1225-(H1223*H1225*E1223+H1224*H1225*E1224+(H1225^2)*E1225)</f>
        <v>-0.26181236849424494</v>
      </c>
      <c r="S1231" s="20">
        <f>J1223</f>
        <v>1.3561816580157954E-2</v>
      </c>
    </row>
    <row r="1232" spans="1:19">
      <c r="A1232">
        <f>E1235</f>
        <v>0.21624668043460624</v>
      </c>
      <c r="B1232">
        <f>C1232/(SQRT(C1230^2+C1231^2+C1232^2))</f>
        <v>0.21624668043460624</v>
      </c>
      <c r="C1232">
        <v>0.21617624631892229</v>
      </c>
      <c r="E1232" s="12" t="s">
        <v>29</v>
      </c>
      <c r="F1232" s="13" t="s">
        <v>30</v>
      </c>
      <c r="G1232" s="17" t="s">
        <v>31</v>
      </c>
      <c r="H1232" s="18" t="s">
        <v>11</v>
      </c>
      <c r="I1232">
        <v>19</v>
      </c>
      <c r="J1232" s="19" t="s">
        <v>32</v>
      </c>
      <c r="M1232" s="21">
        <f>(G1228^2)*F1228+G1228*G1229*F1229+G1228*G1230*F1230-((H1228^2)*F1228+H1228*H1229*F1229+H1228*H1230*F1230)</f>
        <v>0.62289381937397459</v>
      </c>
      <c r="N1232" s="22">
        <f>G1228*G1229*F1228+(G1229^2)*F1229+G1229*G1230*F1230-(H1228*H1229*F1228+(H1229^2)*F1229+H1229*H1230*F1230)</f>
        <v>0.2856578592147635</v>
      </c>
      <c r="O1232" s="22">
        <f>G1228*G1230*F1228+G1229*G1230*F1229+(G1230^2)*F1230-(H1228*H1230*F1228+H1229*H1230*F1229+(H1230^2)*F1230)</f>
        <v>-5.0369187830982987E-2</v>
      </c>
      <c r="P1232" s="22">
        <f>(G1228^2)*E1228+G1228*G1229*E1229+G1228*G1230*E1230-((H1228^2)*E1228+H1228*H1229*E1229+H1228*H1230*E1230)</f>
        <v>-0.54655508196762392</v>
      </c>
      <c r="Q1232" s="22">
        <f>G1228*G1229*E1228+(G1229^2)*E1229+G1229*G1230*E1230-(H1228*H1229*E1228+(H1229^2)*E1229+H1229*H1230*E1230)</f>
        <v>0.82258743602894913</v>
      </c>
      <c r="R1232" s="50">
        <f>G1228*G1230*E1228+G1229*G1230*E1229+(G1230^2)*E1230-(H1228*H1230*E1228+H1229*H1230*E1229+(H1230^2)*E1230)</f>
        <v>-0.14504435896370213</v>
      </c>
      <c r="S1232" s="20">
        <f>J1228</f>
        <v>-1.0286131749875985E-3</v>
      </c>
    </row>
    <row r="1233" spans="1:19">
      <c r="A1233">
        <f>F1233</f>
        <v>0.57553227363317871</v>
      </c>
      <c r="B1233">
        <f>C1233/(SQRT(C1233^2+C1234^2+C1235^2))</f>
        <v>0.57553227363317871</v>
      </c>
      <c r="C1233">
        <v>0.57534481592673226</v>
      </c>
      <c r="D1233" t="s">
        <v>33</v>
      </c>
      <c r="E1233" s="12">
        <f t="shared" ref="E1233:F1233" si="687">E1143</f>
        <v>0.42002945498844679</v>
      </c>
      <c r="F1233" s="13">
        <f t="shared" si="687"/>
        <v>0.57553227363317871</v>
      </c>
      <c r="G1233" s="17">
        <f>COS((RADIANS(45+$C$20)))</f>
        <v>0.41579014513656215</v>
      </c>
      <c r="H1233" s="18">
        <f>COS((RADIANS($C$20-45)))</f>
        <v>0.90946058474642899</v>
      </c>
      <c r="J1233" s="19">
        <f>((SUMPRODUCT(G1233:G1235,E1233:E1235))*(SUMPRODUCT(G1233:G1235,F1233:F1235)))-((SUMPRODUCT(H1233:H1235,E1233:E1235))*(SUMPRODUCT(H1233:H1235,F1233:F1235)))</f>
        <v>7.7210768260835491E-3</v>
      </c>
      <c r="M1233" s="21">
        <f>(G1233^2)*F1233+G1233*G1234*F1234+G1233*G1235*F1235-((H1233^2)*F1233+H1233*H1234*F1234+H1233*H1235*F1235)</f>
        <v>-0.5606884962862313</v>
      </c>
      <c r="N1233" s="22">
        <f>G1233*G1234*F1233+(G1234^2)*F1234+G1234*G1235*F1235-(H1233*H1234*F1233+(H1234^2)*F1234+H1234*H1235*F1235)</f>
        <v>-0.27596449877031715</v>
      </c>
      <c r="O1233" s="22">
        <f>G1233*G1235*F1233+G1234*G1235*F1234+(G1235^2)*F1235-(H1233*H1235*F1233+H1234*H1235*F1234+(H1235^2)*F1235)</f>
        <v>3.3809747927808578E-17</v>
      </c>
      <c r="P1233" s="22">
        <f>(G1233^2)*E1233+G1233*G1234*E1234+G1233*G1235*E1235-((H1233^2)*E1233+H1233*H1234*E1234+H1233*H1235*E1235)</f>
        <v>0.39177182542155131</v>
      </c>
      <c r="Q1233" s="22">
        <f>G1233*G1234*E1233+(G1234^2)*E1234+G1234*G1235*E1235-(H1233*H1234*E1233+(H1234^2)*E1234+H1234*H1235*E1235)</f>
        <v>-0.89428866145494601</v>
      </c>
      <c r="R1233" s="50">
        <f>G1233*G1235*E1233+G1234*G1235*E1234+(G1235^2)*E1235-(H1233*H1235*E1233+H1234*H1235*E1234+(H1235^2)*E1235)</f>
        <v>1.0956363718238247E-16</v>
      </c>
      <c r="S1233" s="20">
        <f>J1233</f>
        <v>7.7210768260835491E-3</v>
      </c>
    </row>
    <row r="1234" spans="1:19">
      <c r="A1234">
        <f>F1234</f>
        <v>0.24349660460854794</v>
      </c>
      <c r="B1234">
        <f>C1234/(SQRT(C1233^2+C1234^2+C1235^2))</f>
        <v>0.24349660460854794</v>
      </c>
      <c r="C1234">
        <v>0.24341729486847152</v>
      </c>
      <c r="D1234" t="s">
        <v>34</v>
      </c>
      <c r="E1234" s="12">
        <f t="shared" ref="E1234:F1234" si="688">E1144</f>
        <v>-0.88136974655539524</v>
      </c>
      <c r="F1234" s="13">
        <f t="shared" si="688"/>
        <v>0.24349660460854794</v>
      </c>
      <c r="G1234" s="17">
        <f>(SIN((RADIANS(45+$C$20))))*(COS(RADIANS($A$20)))</f>
        <v>-0.90946058474642899</v>
      </c>
      <c r="H1234" s="18">
        <f>(SIN((RADIANS($C$20-45))))*(COS(RADIANS($A$20)))</f>
        <v>0.41579014513656215</v>
      </c>
      <c r="J1234" s="20"/>
      <c r="M1234" s="21">
        <f>2*E1228</f>
        <v>0.84005890997689359</v>
      </c>
      <c r="N1234" s="22">
        <f>2*E1229</f>
        <v>-1.7627394931107905</v>
      </c>
      <c r="O1234" s="22">
        <f>2*E1230</f>
        <v>0.43249336086921247</v>
      </c>
      <c r="P1234" s="22">
        <f>0</f>
        <v>0</v>
      </c>
      <c r="Q1234" s="22">
        <v>0</v>
      </c>
      <c r="R1234" s="50">
        <v>0</v>
      </c>
      <c r="S1234" s="23">
        <f>E1228^2+E1229^2+E1230^2-1</f>
        <v>0</v>
      </c>
    </row>
    <row r="1235" spans="1:19">
      <c r="A1235" s="2">
        <f>F1235</f>
        <v>-0.78068688060625957</v>
      </c>
      <c r="B1235">
        <f>C1235/(SQRT(C1233^2+C1234^2+C1235^2))</f>
        <v>-0.78068688060625968</v>
      </c>
      <c r="C1235">
        <v>-0.78043260160437589</v>
      </c>
      <c r="D1235" t="s">
        <v>35</v>
      </c>
      <c r="E1235" s="12">
        <f t="shared" ref="E1235:F1235" si="689">E1145</f>
        <v>0.21624668043460624</v>
      </c>
      <c r="F1235" s="13">
        <f t="shared" si="689"/>
        <v>-0.78068688060625957</v>
      </c>
      <c r="G1235" s="17">
        <f>(SIN((RADIANS(45+$C$20))))*(SIN(RADIANS($A$20)))</f>
        <v>1.1142242302023774E-16</v>
      </c>
      <c r="H1235" s="18">
        <f>(SIN((RADIANS($C$20-45))))*(SIN(RADIANS($A$20)))</f>
        <v>-5.0940465388028998E-17</v>
      </c>
      <c r="J1235" s="20"/>
      <c r="M1235" s="21">
        <v>0</v>
      </c>
      <c r="N1235" s="22">
        <v>0</v>
      </c>
      <c r="O1235" s="22">
        <v>0</v>
      </c>
      <c r="P1235" s="22">
        <f>2*F1228</f>
        <v>1.1510645472663574</v>
      </c>
      <c r="Q1235" s="22">
        <f>2*F1229</f>
        <v>0.48699320921709588</v>
      </c>
      <c r="R1235" s="50">
        <f>2*F1230</f>
        <v>-1.5613737612125191</v>
      </c>
      <c r="S1235" s="51">
        <f>F1228^2+F1229^2+F1230^2-1</f>
        <v>0</v>
      </c>
    </row>
    <row r="1236" spans="1:19">
      <c r="A1236" s="25"/>
    </row>
    <row r="1237" spans="1:19">
      <c r="A1237" s="2"/>
      <c r="E1237" s="12" t="s">
        <v>29</v>
      </c>
      <c r="F1237" s="13" t="s">
        <v>30</v>
      </c>
      <c r="G1237" s="17" t="s">
        <v>31</v>
      </c>
      <c r="H1237" s="18" t="s">
        <v>11</v>
      </c>
      <c r="I1237">
        <v>1</v>
      </c>
      <c r="J1237" s="19" t="s">
        <v>32</v>
      </c>
      <c r="L1237" s="20"/>
    </row>
    <row r="1238" spans="1:19">
      <c r="A1238" s="2"/>
      <c r="D1238" s="2" t="s">
        <v>33</v>
      </c>
      <c r="E1238" s="12">
        <f>B1230</f>
        <v>0.42002945498844679</v>
      </c>
      <c r="F1238" s="13">
        <f>B1233</f>
        <v>0.57553227363317871</v>
      </c>
      <c r="G1238" s="17">
        <f>COS((RADIANS(45+$C$2)))</f>
        <v>-0.40926624831947545</v>
      </c>
      <c r="H1238" s="18">
        <f>COS((RADIANS($C$2-45)))</f>
        <v>0.91241500315728119</v>
      </c>
      <c r="J1238" s="19">
        <f>((SUMPRODUCT(G1238:G1240,E1238:E1240))*(SUMPRODUCT(G1238:G1240,F1238:F1240)))-((SUMPRODUCT(H1238:H1240,E1238:E1240))*(SUMPRODUCT(H1238:H1240,F1238:F1240)))</f>
        <v>-1.0179455819426739E-3</v>
      </c>
      <c r="L1238" s="20"/>
    </row>
    <row r="1239" spans="1:19">
      <c r="A1239" s="2"/>
      <c r="D1239" s="20" t="s">
        <v>34</v>
      </c>
      <c r="E1239" s="12">
        <f t="shared" ref="E1239:E1240" si="690">B1231</f>
        <v>-0.88136974655539524</v>
      </c>
      <c r="F1239" s="13">
        <f t="shared" ref="F1239:F1240" si="691">B1234</f>
        <v>0.24349660460854794</v>
      </c>
      <c r="G1239" s="17">
        <f>(SIN((RADIANS(45+$C$2))))*(COS(RADIANS($A$2)))</f>
        <v>0.91241500315728119</v>
      </c>
      <c r="H1239" s="18">
        <f>(SIN((RADIANS($C$2-45))))*(COS(RADIANS($A$2)))</f>
        <v>0.40926624831947545</v>
      </c>
      <c r="J1239" s="20"/>
      <c r="L1239" s="20"/>
    </row>
    <row r="1240" spans="1:19">
      <c r="A1240" s="2"/>
      <c r="D1240" s="20" t="s">
        <v>35</v>
      </c>
      <c r="E1240" s="12">
        <f t="shared" si="690"/>
        <v>0.21624668043460624</v>
      </c>
      <c r="F1240" s="13">
        <f t="shared" si="691"/>
        <v>-0.78068688060625968</v>
      </c>
      <c r="G1240" s="17">
        <f>(SIN((RADIANS(45+$C$2))))*(SIN(RADIANS($A$2)))</f>
        <v>0</v>
      </c>
      <c r="H1240" s="18">
        <f>(SIN((RADIANS($C$2-45))))*(SIN(RADIANS($A$2)))</f>
        <v>0</v>
      </c>
      <c r="J1240" s="20"/>
      <c r="L1240" s="20"/>
    </row>
    <row r="1241" spans="1:19">
      <c r="A1241" s="2"/>
      <c r="J1241" s="20"/>
      <c r="L1241" s="20"/>
    </row>
    <row r="1242" spans="1:19">
      <c r="A1242" s="2"/>
      <c r="E1242" s="12" t="s">
        <v>29</v>
      </c>
      <c r="F1242" s="13" t="s">
        <v>30</v>
      </c>
      <c r="G1242" s="17" t="s">
        <v>31</v>
      </c>
      <c r="H1242" s="18" t="s">
        <v>11</v>
      </c>
      <c r="I1242">
        <v>2</v>
      </c>
      <c r="J1242" s="19" t="s">
        <v>32</v>
      </c>
      <c r="L1242" s="20"/>
    </row>
    <row r="1243" spans="1:19">
      <c r="A1243" s="2"/>
      <c r="D1243" t="s">
        <v>33</v>
      </c>
      <c r="E1243" s="12">
        <f t="shared" ref="E1243:F1243" si="692">E1328</f>
        <v>0.42002945498844679</v>
      </c>
      <c r="F1243" s="13">
        <f t="shared" si="692"/>
        <v>0.57553227363317871</v>
      </c>
      <c r="G1243" s="17">
        <f>COS((RADIANS(45+$C$3)))</f>
        <v>-0.32158407322903065</v>
      </c>
      <c r="H1243" s="18">
        <f>COS((RADIANS($C$3-45)))</f>
        <v>0.94688102940413033</v>
      </c>
      <c r="J1243" s="19">
        <f>((SUMPRODUCT(G1243:G1245,E1243:E1245))*(SUMPRODUCT(G1243:(G1245),F1243:F1245)))-((SUMPRODUCT(H1243:H1245,E1243:E1245))*(SUMPRODUCT(H1243:H1245,F1243:F1245)))</f>
        <v>4.0083871900868789E-3</v>
      </c>
      <c r="L1243" s="20"/>
    </row>
    <row r="1244" spans="1:19">
      <c r="A1244" s="2"/>
      <c r="D1244" t="s">
        <v>34</v>
      </c>
      <c r="E1244" s="12">
        <f t="shared" ref="E1244:F1244" si="693">E1329</f>
        <v>-0.88136974655539524</v>
      </c>
      <c r="F1244" s="13">
        <f t="shared" si="693"/>
        <v>0.24349660460854794</v>
      </c>
      <c r="G1244" s="17">
        <f>(SIN((RADIANS(45+$C$3))))*(COS(RADIANS($A$3)))</f>
        <v>0.93249577893736801</v>
      </c>
      <c r="H1244" s="18">
        <f>(SIN((RADIANS($C$3-45))))*(COS(RADIANS($A$3)))</f>
        <v>0.31669848856119509</v>
      </c>
      <c r="J1244" s="20"/>
      <c r="L1244" s="20"/>
    </row>
    <row r="1245" spans="1:19">
      <c r="A1245" s="2"/>
      <c r="D1245" t="s">
        <v>35</v>
      </c>
      <c r="E1245" s="12">
        <f t="shared" ref="E1245:F1245" si="694">E1330</f>
        <v>0.21624668043460624</v>
      </c>
      <c r="F1245" s="13">
        <f t="shared" si="694"/>
        <v>-0.78068688060625968</v>
      </c>
      <c r="G1245" s="17">
        <f>(SIN((RADIANS(45+$C$3))))*(SIN(RADIANS($A$3)))</f>
        <v>0.1644241652234143</v>
      </c>
      <c r="H1245" s="18">
        <f>(SIN((RADIANS($C$3-45))))*(SIN(RADIANS($A$3)))</f>
        <v>5.5842488282929856E-2</v>
      </c>
      <c r="J1245" s="20"/>
      <c r="L1245" s="20"/>
    </row>
    <row r="1246" spans="1:19">
      <c r="A1246" s="2"/>
      <c r="L1246" s="20"/>
    </row>
    <row r="1247" spans="1:19">
      <c r="A1247" s="2"/>
      <c r="E1247" s="12" t="s">
        <v>29</v>
      </c>
      <c r="F1247" s="13" t="s">
        <v>30</v>
      </c>
      <c r="G1247" s="17" t="s">
        <v>31</v>
      </c>
      <c r="H1247" s="18" t="s">
        <v>11</v>
      </c>
      <c r="I1247">
        <v>3</v>
      </c>
      <c r="J1247" s="19" t="s">
        <v>32</v>
      </c>
      <c r="L1247" s="20"/>
    </row>
    <row r="1248" spans="1:19">
      <c r="A1248" s="2"/>
      <c r="D1248" t="s">
        <v>33</v>
      </c>
      <c r="E1248" s="12">
        <f t="shared" ref="E1248:F1248" si="695">E1243</f>
        <v>0.42002945498844679</v>
      </c>
      <c r="F1248" s="13">
        <f t="shared" si="695"/>
        <v>0.57553227363317871</v>
      </c>
      <c r="G1248" s="17">
        <f>COS((RADIANS(45+$C$4)))</f>
        <v>-0.22595003639994804</v>
      </c>
      <c r="H1248" s="18">
        <f>COS((RADIANS($C$4-45)))</f>
        <v>0.97413889207384696</v>
      </c>
      <c r="J1248" s="19">
        <f>((SUMPRODUCT(G1248:G1250,E1248:E1250))*(SUMPRODUCT(G1248:(G1250),F1248:F1250)))-((SUMPRODUCT(H1248:H1250,E1248:E1250))*(SUMPRODUCT(H1248:H1250,F1248:F1250)))</f>
        <v>6.9716541156152056E-3</v>
      </c>
      <c r="L1248" s="20"/>
    </row>
    <row r="1249" spans="1:12">
      <c r="A1249" s="2"/>
      <c r="D1249" t="s">
        <v>34</v>
      </c>
      <c r="E1249" s="12">
        <f t="shared" ref="E1249:F1249" si="696">E1244</f>
        <v>-0.88136974655539524</v>
      </c>
      <c r="F1249" s="13">
        <f t="shared" si="696"/>
        <v>0.24349660460854794</v>
      </c>
      <c r="G1249" s="17">
        <f>(SIN((RADIANS(45+$C$4))))*(COS(RADIANS($A$4)))</f>
        <v>0.91539112850235449</v>
      </c>
      <c r="H1249" s="18">
        <f>(SIN((RADIANS($C$4-45))))*(COS(RADIANS($A$4)))</f>
        <v>0.2123235818713386</v>
      </c>
      <c r="J1249" s="20"/>
      <c r="L1249" s="20"/>
    </row>
    <row r="1250" spans="1:12">
      <c r="A1250" s="2"/>
      <c r="D1250" t="s">
        <v>35</v>
      </c>
      <c r="E1250" s="12">
        <f t="shared" ref="E1250:F1250" si="697">E1245</f>
        <v>0.21624668043460624</v>
      </c>
      <c r="F1250" s="13">
        <f t="shared" si="697"/>
        <v>-0.78068688060625968</v>
      </c>
      <c r="G1250" s="17">
        <f>(SIN((RADIANS(45+$C$4))))*(SIN(RADIANS($A$4)))</f>
        <v>0.33317512348620526</v>
      </c>
      <c r="H1250" s="18">
        <f>(SIN((RADIANS($C$4-45))))*(SIN(RADIANS($A$4)))</f>
        <v>7.7279463833950304E-2</v>
      </c>
      <c r="J1250" s="20"/>
      <c r="L1250" s="20"/>
    </row>
    <row r="1251" spans="1:12">
      <c r="A1251" s="2"/>
      <c r="L1251" s="20"/>
    </row>
    <row r="1252" spans="1:12">
      <c r="A1252" s="2"/>
      <c r="E1252" s="12" t="s">
        <v>29</v>
      </c>
      <c r="F1252" s="13" t="s">
        <v>30</v>
      </c>
      <c r="G1252" s="17" t="s">
        <v>31</v>
      </c>
      <c r="H1252" s="18" t="s">
        <v>11</v>
      </c>
      <c r="I1252">
        <v>4</v>
      </c>
      <c r="J1252" s="19" t="s">
        <v>32</v>
      </c>
      <c r="L1252" s="20"/>
    </row>
    <row r="1253" spans="1:12">
      <c r="A1253" s="2"/>
      <c r="D1253" t="s">
        <v>33</v>
      </c>
      <c r="E1253" s="12">
        <f t="shared" ref="E1253:F1253" si="698">E1248</f>
        <v>0.42002945498844679</v>
      </c>
      <c r="F1253" s="13">
        <f t="shared" si="698"/>
        <v>0.57553227363317871</v>
      </c>
      <c r="G1253" s="17">
        <f>COS((RADIANS(45+$C$5)))</f>
        <v>-0.13846012312424741</v>
      </c>
      <c r="H1253" s="18">
        <f>COS((RADIANS($C$5-45)))</f>
        <v>0.99036800953202153</v>
      </c>
      <c r="J1253" s="19">
        <f>((SUMPRODUCT(G1253:G1255,E1253:E1255))*(SUMPRODUCT(G1253:G1255,F1253:F1255)))-((SUMPRODUCT(H1253:H1255,E1253:E1255))*(SUMPRODUCT(H1253:H1255,F1253:F1255)))</f>
        <v>4.688058918731669E-3</v>
      </c>
      <c r="L1253" s="20"/>
    </row>
    <row r="1254" spans="1:12">
      <c r="A1254" s="2"/>
      <c r="D1254" t="s">
        <v>34</v>
      </c>
      <c r="E1254" s="12">
        <f t="shared" ref="E1254:F1254" si="699">E1249</f>
        <v>-0.88136974655539524</v>
      </c>
      <c r="F1254" s="13">
        <f t="shared" si="699"/>
        <v>0.24349660460854794</v>
      </c>
      <c r="G1254" s="17">
        <f>(SIN((RADIANS(45+$C$5))))*(COS(RADIANS($A$5)))</f>
        <v>0.85768385535015979</v>
      </c>
      <c r="H1254" s="18">
        <f>(SIN((RADIANS($C$5-45))))*(COS(RADIANS($A$5)))</f>
        <v>0.11990998403671958</v>
      </c>
      <c r="J1254" s="20"/>
      <c r="L1254" s="20"/>
    </row>
    <row r="1255" spans="1:12">
      <c r="A1255" s="2"/>
      <c r="D1255" t="s">
        <v>35</v>
      </c>
      <c r="E1255" s="12">
        <f t="shared" ref="E1255:F1255" si="700">E1250</f>
        <v>0.21624668043460624</v>
      </c>
      <c r="F1255" s="13">
        <f t="shared" si="700"/>
        <v>-0.78068688060625968</v>
      </c>
      <c r="G1255" s="17">
        <f>(SIN((RADIANS(45+$C$5))))*(SIN(RADIANS($A$5)))</f>
        <v>0.49518400476601071</v>
      </c>
      <c r="H1255" s="18">
        <f>(SIN((RADIANS($C$5-45))))*(SIN(RADIANS($A$5)))</f>
        <v>6.923006156212376E-2</v>
      </c>
      <c r="J1255" s="20"/>
      <c r="L1255" s="20"/>
    </row>
    <row r="1256" spans="1:12">
      <c r="A1256" s="2"/>
      <c r="J1256" s="20"/>
      <c r="L1256" s="20"/>
    </row>
    <row r="1257" spans="1:12">
      <c r="A1257" s="2"/>
      <c r="E1257" s="12" t="s">
        <v>29</v>
      </c>
      <c r="F1257" s="13" t="s">
        <v>30</v>
      </c>
      <c r="G1257" s="17" t="s">
        <v>31</v>
      </c>
      <c r="H1257" s="18" t="s">
        <v>11</v>
      </c>
      <c r="I1257">
        <v>5</v>
      </c>
      <c r="J1257" s="19" t="s">
        <v>32</v>
      </c>
      <c r="L1257" s="20"/>
    </row>
    <row r="1258" spans="1:12">
      <c r="A1258" s="2"/>
      <c r="D1258" t="s">
        <v>33</v>
      </c>
      <c r="E1258" s="12">
        <f t="shared" ref="E1258:F1258" si="701">E1253</f>
        <v>0.42002945498844679</v>
      </c>
      <c r="F1258" s="13">
        <f t="shared" si="701"/>
        <v>0.57553227363317871</v>
      </c>
      <c r="G1258" s="17">
        <f>COS((RADIANS(45+$C$6)))</f>
        <v>-7.600118185574084E-2</v>
      </c>
      <c r="H1258" s="18">
        <f>COS((RADIANS($C$6-45)))</f>
        <v>0.99710772755832688</v>
      </c>
      <c r="J1258" s="19">
        <f>((SUMPRODUCT(G1258:G1260,E1258:E1260))*(SUMPRODUCT(G1258:(G1260),F1258:F1260)))-((SUMPRODUCT(H1258:H1260,E1258:E1260))*(SUMPRODUCT(H1258:H1260,F1258:F1260)))</f>
        <v>-5.013301496800987E-3</v>
      </c>
      <c r="L1258" s="20"/>
    </row>
    <row r="1259" spans="1:12">
      <c r="A1259" s="2"/>
      <c r="D1259" t="s">
        <v>34</v>
      </c>
      <c r="E1259" s="12">
        <f t="shared" ref="E1259:F1259" si="702">E1254</f>
        <v>-0.88136974655539524</v>
      </c>
      <c r="F1259" s="13">
        <f t="shared" si="702"/>
        <v>0.24349660460854794</v>
      </c>
      <c r="G1259" s="17">
        <f>(SIN((RADIANS(45+$C$6))))*(COS(RADIANS($A$6)))</f>
        <v>0.76382883388704814</v>
      </c>
      <c r="H1259" s="18">
        <f>(SIN((RADIANS($C$6-45))))*(COS(RADIANS($A$6)))</f>
        <v>5.8220283031065245E-2</v>
      </c>
      <c r="J1259" s="20"/>
      <c r="L1259" s="20"/>
    </row>
    <row r="1260" spans="1:12">
      <c r="A1260" s="2"/>
      <c r="D1260" t="s">
        <v>35</v>
      </c>
      <c r="E1260" s="12">
        <f t="shared" ref="E1260:F1260" si="703">E1255</f>
        <v>0.21624668043460624</v>
      </c>
      <c r="F1260" s="13">
        <f t="shared" si="703"/>
        <v>-0.78068688060625968</v>
      </c>
      <c r="G1260" s="17">
        <f>(SIN((RADIANS(45+$C$6))))*(SIN(RADIANS($A$6)))</f>
        <v>0.64092849279719399</v>
      </c>
      <c r="H1260" s="18">
        <f>(SIN((RADIANS($C$6-45))))*(SIN(RADIANS($A$6)))</f>
        <v>4.8852618018403696E-2</v>
      </c>
      <c r="J1260" s="20"/>
      <c r="L1260" s="20"/>
    </row>
    <row r="1261" spans="1:12">
      <c r="A1261" s="2"/>
      <c r="L1261" s="20"/>
    </row>
    <row r="1262" spans="1:12">
      <c r="A1262" s="2"/>
      <c r="E1262" s="12" t="s">
        <v>29</v>
      </c>
      <c r="F1262" s="13" t="s">
        <v>30</v>
      </c>
      <c r="G1262" s="17" t="s">
        <v>31</v>
      </c>
      <c r="H1262" s="18" t="s">
        <v>11</v>
      </c>
      <c r="I1262">
        <v>6</v>
      </c>
      <c r="J1262" s="19" t="s">
        <v>32</v>
      </c>
      <c r="L1262" s="20"/>
    </row>
    <row r="1263" spans="1:12">
      <c r="A1263" s="2"/>
      <c r="D1263" t="s">
        <v>33</v>
      </c>
      <c r="E1263" s="12">
        <f t="shared" ref="E1263:F1263" si="704">E1258</f>
        <v>0.42002945498844679</v>
      </c>
      <c r="F1263" s="13">
        <f t="shared" si="704"/>
        <v>0.57553227363317871</v>
      </c>
      <c r="G1263" s="17">
        <f>COS((RADIANS(45+$C$7)))</f>
        <v>-6.2071975655520473E-2</v>
      </c>
      <c r="H1263" s="18">
        <f>COS((RADIANS($C$7-45)))</f>
        <v>0.99807167570181077</v>
      </c>
      <c r="J1263" s="19">
        <f>((SUMPRODUCT(G1263:G1265,E1263:E1265))*(SUMPRODUCT(G1263:G1265,F1263:F1265)))-((SUMPRODUCT(H1263:H1265,E1263:E1265))*(SUMPRODUCT(H1263:H1265,F1263:F1265)))</f>
        <v>-1.2678210363767956E-2</v>
      </c>
      <c r="L1263" s="20"/>
    </row>
    <row r="1264" spans="1:12">
      <c r="A1264" s="2"/>
      <c r="D1264" t="s">
        <v>34</v>
      </c>
      <c r="E1264" s="12">
        <f t="shared" ref="E1264:F1264" si="705">E1259</f>
        <v>-0.88136974655539524</v>
      </c>
      <c r="F1264" s="13">
        <f t="shared" si="705"/>
        <v>0.24349660460854794</v>
      </c>
      <c r="G1264" s="17">
        <f>(SIN((RADIANS(45+$C$7))))*(COS(RADIANS($A$7)))</f>
        <v>0.64154810672020579</v>
      </c>
      <c r="H1264" s="18">
        <f>(SIN((RADIANS($C$7-45))))*(COS(RADIANS($A$7)))</f>
        <v>3.9899096860133154E-2</v>
      </c>
      <c r="J1264" s="20"/>
      <c r="L1264" s="20"/>
    </row>
    <row r="1265" spans="1:12">
      <c r="A1265" s="2"/>
      <c r="D1265" t="s">
        <v>35</v>
      </c>
      <c r="E1265" s="12">
        <f t="shared" ref="E1265:F1265" si="706">E1260</f>
        <v>0.21624668043460624</v>
      </c>
      <c r="F1265" s="13">
        <f t="shared" si="706"/>
        <v>-0.78068688060625968</v>
      </c>
      <c r="G1265" s="17">
        <f>(SIN((RADIANS(45+$C$7))))*(SIN(RADIANS($A$7)))</f>
        <v>0.76456726100581884</v>
      </c>
      <c r="H1265" s="18">
        <f>(SIN((RADIANS($C$7-45))))*(SIN(RADIANS($A$7)))</f>
        <v>4.754989202432805E-2</v>
      </c>
      <c r="J1265" s="20"/>
      <c r="L1265" s="20"/>
    </row>
    <row r="1266" spans="1:12">
      <c r="A1266" s="2"/>
      <c r="J1266" s="20"/>
      <c r="L1266" s="20"/>
    </row>
    <row r="1267" spans="1:12">
      <c r="A1267" s="2"/>
      <c r="E1267" s="12" t="s">
        <v>29</v>
      </c>
      <c r="F1267" s="13" t="s">
        <v>30</v>
      </c>
      <c r="G1267" s="17" t="s">
        <v>31</v>
      </c>
      <c r="H1267" s="18" t="s">
        <v>11</v>
      </c>
      <c r="I1267">
        <v>7</v>
      </c>
      <c r="J1267" s="19" t="s">
        <v>32</v>
      </c>
      <c r="L1267" s="20"/>
    </row>
    <row r="1268" spans="1:12">
      <c r="A1268" s="2"/>
      <c r="D1268" t="s">
        <v>33</v>
      </c>
      <c r="E1268" s="12">
        <f t="shared" ref="E1268:F1268" si="707">E1263</f>
        <v>0.42002945498844679</v>
      </c>
      <c r="F1268" s="13">
        <f t="shared" si="707"/>
        <v>0.57553227363317871</v>
      </c>
      <c r="G1268" s="17">
        <f>COS((RADIANS(45+$C$8)))</f>
        <v>-0.12635046299859032</v>
      </c>
      <c r="H1268" s="18">
        <f>COS((RADIANS($C$8-45)))</f>
        <v>0.99198566547104994</v>
      </c>
      <c r="J1268" s="19">
        <f>((SUMPRODUCT(G1268:G1270,E1268:E1270))*(SUMPRODUCT(G1268:(G1270),F1268:F1270)))-((SUMPRODUCT(H1268:H1270,E1268:E1270))*(SUMPRODUCT(H1268:H1270,F1268:F1270)))</f>
        <v>-3.1027912093795074E-3</v>
      </c>
      <c r="L1268" s="20"/>
    </row>
    <row r="1269" spans="1:12">
      <c r="A1269" s="2"/>
      <c r="D1269" t="s">
        <v>34</v>
      </c>
      <c r="E1269" s="12">
        <f t="shared" ref="E1269:F1269" si="708">E1264</f>
        <v>-0.88136974655539524</v>
      </c>
      <c r="F1269" s="13">
        <f t="shared" si="708"/>
        <v>0.24349660460854794</v>
      </c>
      <c r="G1269" s="17">
        <f>(SIN((RADIANS(45+$C$8))))*(COS(RADIANS($A$8)))</f>
        <v>0.49599283273552508</v>
      </c>
      <c r="H1269" s="18">
        <f>(SIN((RADIANS($C$8-45))))*(COS(RADIANS($A$8)))</f>
        <v>6.3175231499295187E-2</v>
      </c>
      <c r="J1269" s="20"/>
      <c r="L1269" s="20"/>
    </row>
    <row r="1270" spans="1:12">
      <c r="A1270" s="2"/>
      <c r="D1270" t="s">
        <v>35</v>
      </c>
      <c r="E1270" s="12">
        <f t="shared" ref="E1270:F1270" si="709">E1265</f>
        <v>0.21624668043460624</v>
      </c>
      <c r="F1270" s="13">
        <f t="shared" si="709"/>
        <v>-0.78068688060625968</v>
      </c>
      <c r="G1270" s="17">
        <f>(SIN((RADIANS(45+$C$8))))*(SIN(RADIANS($A$8)))</f>
        <v>0.85908478648794107</v>
      </c>
      <c r="H1270" s="18">
        <f>(SIN((RADIANS($C$8-45))))*(SIN(RADIANS($A$8)))</f>
        <v>0.10942271073670497</v>
      </c>
      <c r="J1270" s="20"/>
      <c r="L1270" s="20"/>
    </row>
    <row r="1271" spans="1:12">
      <c r="A1271" s="2"/>
      <c r="L1271" s="20"/>
    </row>
    <row r="1272" spans="1:12">
      <c r="A1272" s="2"/>
      <c r="E1272" s="12" t="s">
        <v>29</v>
      </c>
      <c r="F1272" s="13" t="s">
        <v>30</v>
      </c>
      <c r="G1272" s="17" t="s">
        <v>31</v>
      </c>
      <c r="H1272" s="18" t="s">
        <v>11</v>
      </c>
      <c r="I1272">
        <v>8</v>
      </c>
      <c r="J1272" s="19" t="s">
        <v>32</v>
      </c>
      <c r="L1272" s="20"/>
    </row>
    <row r="1273" spans="1:12">
      <c r="A1273" s="2"/>
      <c r="D1273" t="s">
        <v>33</v>
      </c>
      <c r="E1273" s="12">
        <f t="shared" ref="E1273:F1273" si="710">E1268</f>
        <v>0.42002945498844679</v>
      </c>
      <c r="F1273" s="13">
        <f t="shared" si="710"/>
        <v>0.57553227363317871</v>
      </c>
      <c r="G1273" s="17">
        <f>COS((RADIANS(45+$C$9)))</f>
        <v>-0.24968292296171704</v>
      </c>
      <c r="H1273" s="18">
        <f>COS((RADIANS($C$9-45)))</f>
        <v>0.96832765011709399</v>
      </c>
      <c r="J1273" s="19">
        <f>((SUMPRODUCT(G1273:G1275,E1273:E1275))*(SUMPRODUCT(G1273:G1275,F1273:F1275)))-((SUMPRODUCT(H1273:H1275,E1273:E1275))*(SUMPRODUCT(H1273:H1275,F1273:F1275)))</f>
        <v>3.74769346777451E-3</v>
      </c>
      <c r="L1273" s="20"/>
    </row>
    <row r="1274" spans="1:12">
      <c r="A1274" s="2"/>
      <c r="D1274" t="s">
        <v>34</v>
      </c>
      <c r="E1274" s="12">
        <f t="shared" ref="E1274:F1274" si="711">E1269</f>
        <v>-0.88136974655539524</v>
      </c>
      <c r="F1274" s="13">
        <f t="shared" si="711"/>
        <v>0.24349660460854794</v>
      </c>
      <c r="G1274" s="17">
        <f>(SIN((RADIANS(45+$C$9))))*(COS(RADIANS($A$9)))</f>
        <v>0.33118756167925656</v>
      </c>
      <c r="H1274" s="18">
        <f>(SIN((RADIANS($C$9-45))))*(COS(RADIANS($A$9)))</f>
        <v>8.539658909733841E-2</v>
      </c>
      <c r="J1274" s="20"/>
      <c r="L1274" s="20"/>
    </row>
    <row r="1275" spans="1:12">
      <c r="A1275" s="2"/>
      <c r="D1275" t="s">
        <v>35</v>
      </c>
      <c r="E1275" s="12">
        <f t="shared" ref="E1275:F1275" si="712">E1270</f>
        <v>0.21624668043460624</v>
      </c>
      <c r="F1275" s="13">
        <f t="shared" si="712"/>
        <v>-0.78068688060625968</v>
      </c>
      <c r="G1275" s="17">
        <f>(SIN((RADIANS(45+$C$9))))*(SIN(RADIANS($A$9)))</f>
        <v>0.90993034731799216</v>
      </c>
      <c r="H1275" s="18">
        <f>(SIN((RADIANS($C$9-45))))*(SIN(RADIANS($A$9)))</f>
        <v>0.23462520024338199</v>
      </c>
      <c r="J1275" s="20"/>
      <c r="L1275" s="20"/>
    </row>
    <row r="1276" spans="1:12">
      <c r="A1276" s="2"/>
      <c r="J1276" s="20"/>
      <c r="L1276" s="20"/>
    </row>
    <row r="1277" spans="1:12">
      <c r="E1277" s="12" t="s">
        <v>29</v>
      </c>
      <c r="F1277" s="13" t="s">
        <v>30</v>
      </c>
      <c r="G1277" s="17" t="s">
        <v>31</v>
      </c>
      <c r="H1277" s="18" t="s">
        <v>11</v>
      </c>
      <c r="I1277">
        <v>9</v>
      </c>
      <c r="J1277" s="19" t="s">
        <v>32</v>
      </c>
      <c r="L1277" s="20"/>
    </row>
    <row r="1278" spans="1:12">
      <c r="D1278" t="s">
        <v>33</v>
      </c>
      <c r="E1278" s="12">
        <f t="shared" ref="E1278:F1278" si="713">E1273</f>
        <v>0.42002945498844679</v>
      </c>
      <c r="F1278" s="13">
        <f t="shared" si="713"/>
        <v>0.57553227363317871</v>
      </c>
      <c r="G1278" s="17">
        <f>COS((RADIANS(45+$C$10)))</f>
        <v>-0.40607883220739371</v>
      </c>
      <c r="H1278" s="18">
        <f>COS((RADIANS($C$10-45)))</f>
        <v>0.91383805022174436</v>
      </c>
      <c r="J1278" s="19">
        <f>((SUMPRODUCT(G1278:G1280,E1278:E1280))*(SUMPRODUCT(G1278:(G1280),F1278:F1280)))-((SUMPRODUCT(H1278:H1280,E1278:E1280))*(SUMPRODUCT(H1278:H1280,F1278:F1280)))</f>
        <v>9.711273848844057E-3</v>
      </c>
      <c r="L1278" s="20"/>
    </row>
    <row r="1279" spans="1:12">
      <c r="D1279" t="s">
        <v>34</v>
      </c>
      <c r="E1279" s="12">
        <f t="shared" ref="E1279:F1279" si="714">E1274</f>
        <v>-0.88136974655539524</v>
      </c>
      <c r="F1279" s="13">
        <f t="shared" si="714"/>
        <v>0.24349660460854794</v>
      </c>
      <c r="G1279" s="17">
        <f>(SIN((RADIANS(45+$C$10))))*(COS(RADIANS($A$10)))</f>
        <v>0.15868631210370673</v>
      </c>
      <c r="H1279" s="18">
        <f>(SIN((RADIANS($C$10-45))))*(COS(RADIANS($A$10)))</f>
        <v>7.0514849201929117E-2</v>
      </c>
      <c r="J1279" s="20"/>
      <c r="L1279" s="20"/>
    </row>
    <row r="1280" spans="1:12">
      <c r="D1280" t="s">
        <v>35</v>
      </c>
      <c r="E1280" s="12">
        <f t="shared" ref="E1280:F1280" si="715">E1275</f>
        <v>0.21624668043460624</v>
      </c>
      <c r="F1280" s="13">
        <f t="shared" si="715"/>
        <v>-0.78068688060625968</v>
      </c>
      <c r="G1280" s="17">
        <f>(SIN((RADIANS(45+$C$10))))*(SIN(RADIANS($A$10)))</f>
        <v>0.89995479685593338</v>
      </c>
      <c r="H1280" s="18">
        <f>(SIN((RADIANS($C$10-45))))*(SIN(RADIANS($A$10)))</f>
        <v>0.39990958229198481</v>
      </c>
      <c r="J1280" s="20"/>
      <c r="L1280" s="20"/>
    </row>
    <row r="1281" spans="4:12">
      <c r="L1281" s="20"/>
    </row>
    <row r="1282" spans="4:12">
      <c r="E1282" s="12" t="s">
        <v>29</v>
      </c>
      <c r="F1282" s="13" t="s">
        <v>30</v>
      </c>
      <c r="G1282" s="17" t="s">
        <v>31</v>
      </c>
      <c r="H1282" s="18" t="s">
        <v>11</v>
      </c>
      <c r="I1282">
        <v>10</v>
      </c>
      <c r="J1282" s="19" t="s">
        <v>32</v>
      </c>
      <c r="L1282" s="20"/>
    </row>
    <row r="1283" spans="4:12">
      <c r="D1283" t="s">
        <v>33</v>
      </c>
      <c r="E1283" s="12">
        <f t="shared" ref="E1283:F1283" si="716">E1278</f>
        <v>0.42002945498844679</v>
      </c>
      <c r="F1283" s="13">
        <f t="shared" si="716"/>
        <v>0.57553227363317871</v>
      </c>
      <c r="G1283" s="17">
        <f>COS((RADIANS(45+$C$11)))</f>
        <v>-0.53521878369665565</v>
      </c>
      <c r="H1283" s="18">
        <f>COS((RADIANS($C$11-45)))</f>
        <v>0.84471347424927035</v>
      </c>
      <c r="J1283" s="19">
        <f>((SUMPRODUCT(G1283:G1285,E1283:E1285))*(SUMPRODUCT(G1283:G1285,F1283:F1285)))-((SUMPRODUCT(H1283:H1285,E1283:E1285))*(SUMPRODUCT(H1283:H1285,F1283:F1285)))</f>
        <v>8.6229621006260193E-3</v>
      </c>
      <c r="L1283" s="20"/>
    </row>
    <row r="1284" spans="4:12">
      <c r="D1284" t="s">
        <v>34</v>
      </c>
      <c r="E1284" s="12">
        <f t="shared" ref="E1284:F1284" si="717">E1279</f>
        <v>-0.88136974655539524</v>
      </c>
      <c r="F1284" s="13">
        <f t="shared" si="717"/>
        <v>0.24349660460854794</v>
      </c>
      <c r="G1284" s="17">
        <f>(SIN((RADIANS(45+$C$11))))*(COS(RADIANS($A$11)))</f>
        <v>5.1744970390849291E-17</v>
      </c>
      <c r="H1284" s="18">
        <f>(SIN((RADIANS($C$11-45))))*(COS(RADIANS($A$11)))</f>
        <v>3.278612329420142E-17</v>
      </c>
      <c r="J1284" s="20"/>
      <c r="L1284" s="20"/>
    </row>
    <row r="1285" spans="4:12">
      <c r="D1285" t="s">
        <v>35</v>
      </c>
      <c r="E1285" s="12">
        <f t="shared" ref="E1285:F1285" si="718">E1280</f>
        <v>0.21624668043460624</v>
      </c>
      <c r="F1285" s="13">
        <f t="shared" si="718"/>
        <v>-0.78068688060625968</v>
      </c>
      <c r="G1285" s="17">
        <f>(SIN((RADIANS(45+$C$11))))*(SIN(RADIANS($A$11)))</f>
        <v>0.84471347424927024</v>
      </c>
      <c r="H1285" s="18">
        <f>(SIN((RADIANS($C$11-45))))*(SIN(RADIANS($A$11)))</f>
        <v>0.53521878369665554</v>
      </c>
      <c r="J1285" s="20"/>
      <c r="L1285" s="20"/>
    </row>
    <row r="1286" spans="4:12">
      <c r="J1286" s="20"/>
      <c r="L1286" s="20"/>
    </row>
    <row r="1287" spans="4:12">
      <c r="E1287" s="12" t="s">
        <v>29</v>
      </c>
      <c r="F1287" s="13" t="s">
        <v>30</v>
      </c>
      <c r="G1287" s="17" t="s">
        <v>31</v>
      </c>
      <c r="H1287" s="18" t="s">
        <v>11</v>
      </c>
      <c r="I1287">
        <v>11</v>
      </c>
      <c r="J1287" s="19" t="s">
        <v>32</v>
      </c>
      <c r="L1287" s="20"/>
    </row>
    <row r="1288" spans="4:12">
      <c r="D1288" t="s">
        <v>33</v>
      </c>
      <c r="E1288" s="12">
        <f t="shared" ref="E1288:F1288" si="719">E1283</f>
        <v>0.42002945498844679</v>
      </c>
      <c r="F1288" s="13">
        <f t="shared" si="719"/>
        <v>0.57553227363317871</v>
      </c>
      <c r="G1288" s="17">
        <f>COS((RADIANS(45+$C$12)))</f>
        <v>-0.6137169411897504</v>
      </c>
      <c r="H1288" s="18">
        <f>COS((RADIANS($C$12-45)))</f>
        <v>0.78952613389089055</v>
      </c>
      <c r="J1288" s="19">
        <f>((SUMPRODUCT(G1288:G1290,E1288:E1290))*(SUMPRODUCT(G1288:(G1290),F1288:F1290)))-((SUMPRODUCT(H1288:H1290,E1288:E1290))*(SUMPRODUCT(H1288:H1290,F1288:F1290)))</f>
        <v>-6.8577581097926943E-3</v>
      </c>
      <c r="L1288" s="20"/>
    </row>
    <row r="1289" spans="4:12">
      <c r="D1289" t="s">
        <v>34</v>
      </c>
      <c r="E1289" s="12">
        <f t="shared" ref="E1289:F1289" si="720">E1284</f>
        <v>-0.88136974655539524</v>
      </c>
      <c r="F1289" s="13">
        <f t="shared" si="720"/>
        <v>0.24349660460854794</v>
      </c>
      <c r="G1289" s="17">
        <f>(SIN((RADIANS(45+$C$12))))*(COS(RADIANS($A$12)))</f>
        <v>-0.13709977437056997</v>
      </c>
      <c r="H1289" s="18">
        <f>(SIN((RADIANS($C$12-45))))*(COS(RADIANS($A$12)))</f>
        <v>-0.10657082844092282</v>
      </c>
      <c r="J1289" s="20"/>
      <c r="L1289" s="20"/>
    </row>
    <row r="1290" spans="4:12">
      <c r="D1290" t="s">
        <v>35</v>
      </c>
      <c r="E1290" s="12">
        <f t="shared" ref="E1290:F1290" si="721">E1285</f>
        <v>0.21624668043460624</v>
      </c>
      <c r="F1290" s="13">
        <f t="shared" si="721"/>
        <v>-0.78068688060625968</v>
      </c>
      <c r="G1290" s="17">
        <f>(SIN((RADIANS(45+$C$12))))*(SIN(RADIANS($A$12)))</f>
        <v>0.77753145786150357</v>
      </c>
      <c r="H1290" s="18">
        <f>(SIN((RADIANS($C$12-45))))*(SIN(RADIANS($A$12)))</f>
        <v>0.60439320183860357</v>
      </c>
      <c r="J1290" s="20"/>
      <c r="L1290" s="20"/>
    </row>
    <row r="1291" spans="4:12">
      <c r="L1291" s="20"/>
    </row>
    <row r="1292" spans="4:12">
      <c r="E1292" s="12" t="s">
        <v>29</v>
      </c>
      <c r="F1292" s="13" t="s">
        <v>30</v>
      </c>
      <c r="G1292" s="17" t="s">
        <v>31</v>
      </c>
      <c r="H1292" s="18" t="s">
        <v>11</v>
      </c>
      <c r="I1292">
        <v>12</v>
      </c>
      <c r="J1292" s="19" t="s">
        <v>32</v>
      </c>
      <c r="L1292" s="20"/>
    </row>
    <row r="1293" spans="4:12">
      <c r="D1293" t="s">
        <v>33</v>
      </c>
      <c r="E1293" s="12">
        <f t="shared" ref="E1293:F1293" si="722">E1288</f>
        <v>0.42002945498844679</v>
      </c>
      <c r="F1293" s="13">
        <f t="shared" si="722"/>
        <v>0.57553227363317871</v>
      </c>
      <c r="G1293" s="17">
        <f>COS((RADIANS(45+$C$13)))</f>
        <v>-0.67505923099629039</v>
      </c>
      <c r="H1293" s="18">
        <f>COS((RADIANS($C$13-45)))</f>
        <v>0.73776353572584286</v>
      </c>
      <c r="J1293" s="19">
        <f>((SUMPRODUCT(G1293:G1295,E1293:E1295))*(SUMPRODUCT(G1293:(G1295),F1293:F1295)))-((SUMPRODUCT(H1293:H1295,E1293:E1295))*(SUMPRODUCT(H1293:H1295,F1293:F1295)))</f>
        <v>-5.470475974480915E-3</v>
      </c>
      <c r="L1293" s="20"/>
    </row>
    <row r="1294" spans="4:12">
      <c r="D1294" t="s">
        <v>34</v>
      </c>
      <c r="E1294" s="12">
        <f t="shared" ref="E1294:F1294" si="723">E1289</f>
        <v>-0.88136974655539524</v>
      </c>
      <c r="F1294" s="13">
        <f t="shared" si="723"/>
        <v>0.24349660460854794</v>
      </c>
      <c r="G1294" s="17">
        <f>(SIN((RADIANS(45+$C$13))))*(COS(RADIANS($A$13)))</f>
        <v>-0.25232999022940494</v>
      </c>
      <c r="H1294" s="18">
        <f>(SIN((RADIANS($C$13-45))))*(COS(RADIANS($A$13)))</f>
        <v>-0.23088385493866695</v>
      </c>
      <c r="J1294" s="20"/>
      <c r="L1294" s="20"/>
    </row>
    <row r="1295" spans="4:12">
      <c r="D1295" t="s">
        <v>35</v>
      </c>
      <c r="E1295" s="12">
        <f t="shared" ref="E1295:F1295" si="724">E1290</f>
        <v>0.21624668043460624</v>
      </c>
      <c r="F1295" s="13">
        <f t="shared" si="724"/>
        <v>-0.78068688060625968</v>
      </c>
      <c r="G1295" s="17">
        <f>(SIN((RADIANS(45+$C$13))))*(SIN(RADIANS($A$13)))</f>
        <v>0.69327095040649556</v>
      </c>
      <c r="H1295" s="18">
        <f>(SIN((RADIANS($C$13-45))))*(SIN(RADIANS($A$13)))</f>
        <v>0.63434817796062404</v>
      </c>
      <c r="J1295" s="20"/>
      <c r="L1295" s="20"/>
    </row>
    <row r="1296" spans="4:12">
      <c r="L1296" s="20"/>
    </row>
    <row r="1297" spans="1:19">
      <c r="E1297" s="12" t="s">
        <v>29</v>
      </c>
      <c r="F1297" s="13" t="s">
        <v>30</v>
      </c>
      <c r="G1297" s="17" t="s">
        <v>31</v>
      </c>
      <c r="H1297" s="18" t="s">
        <v>11</v>
      </c>
      <c r="I1297">
        <v>13</v>
      </c>
      <c r="J1297" s="19" t="s">
        <v>32</v>
      </c>
      <c r="L1297" s="20"/>
    </row>
    <row r="1298" spans="1:19">
      <c r="D1298" t="s">
        <v>33</v>
      </c>
      <c r="E1298" s="12">
        <f t="shared" ref="E1298:F1298" si="725">E1293</f>
        <v>0.42002945498844679</v>
      </c>
      <c r="F1298" s="13">
        <f t="shared" si="725"/>
        <v>0.57553227363317871</v>
      </c>
      <c r="G1298" s="17">
        <f>COS((RADIANS(45+$C$14)))</f>
        <v>-0.71396877306751372</v>
      </c>
      <c r="H1298" s="18">
        <f>COS((RADIANS($C$14-45)))</f>
        <v>0.70017754254508147</v>
      </c>
      <c r="J1298" s="19">
        <f>((SUMPRODUCT(G1298:G1300,E1298:E1300))*(SUMPRODUCT(G1298:G1300,F1298:F1300)))-((SUMPRODUCT(H1298:H1300,E1298:E1300))*(SUMPRODUCT(H1298:H1300,F1298:F1300)))</f>
        <v>-1.1802896246564026E-2</v>
      </c>
      <c r="L1298" s="20"/>
    </row>
    <row r="1299" spans="1:19">
      <c r="D1299" t="s">
        <v>34</v>
      </c>
      <c r="E1299" s="12">
        <f t="shared" ref="E1299:F1299" si="726">E1294</f>
        <v>-0.88136974655539524</v>
      </c>
      <c r="F1299" s="13">
        <f t="shared" si="726"/>
        <v>0.24349660460854794</v>
      </c>
      <c r="G1299" s="17">
        <f>(SIN((RADIANS(45+$C$14))))*(COS(RADIANS($A$14)))</f>
        <v>-0.35008877127254046</v>
      </c>
      <c r="H1299" s="18">
        <f>(SIN((RADIANS($C$14-45))))*(COS(RADIANS($A$14)))</f>
        <v>-0.35698438653375664</v>
      </c>
      <c r="J1299" s="20"/>
      <c r="L1299" s="20"/>
    </row>
    <row r="1300" spans="1:19">
      <c r="D1300" t="s">
        <v>35</v>
      </c>
      <c r="E1300" s="12">
        <f t="shared" ref="E1300:F1300" si="727">E1295</f>
        <v>0.21624668043460624</v>
      </c>
      <c r="F1300" s="13">
        <f t="shared" si="727"/>
        <v>-0.78068688060625968</v>
      </c>
      <c r="G1300" s="17">
        <f>(SIN((RADIANS(45+$C$14))))*(SIN(RADIANS($A$14)))</f>
        <v>0.60637153900340002</v>
      </c>
      <c r="H1300" s="18">
        <f>(SIN((RADIANS($C$14-45))))*(SIN(RADIANS($A$14)))</f>
        <v>0.61831509498527371</v>
      </c>
      <c r="J1300" s="20"/>
      <c r="L1300" s="20"/>
    </row>
    <row r="1301" spans="1:19">
      <c r="J1301" s="20"/>
      <c r="L1301" s="20"/>
    </row>
    <row r="1302" spans="1:19">
      <c r="E1302" s="12" t="s">
        <v>29</v>
      </c>
      <c r="F1302" s="13" t="s">
        <v>30</v>
      </c>
      <c r="G1302" s="17" t="s">
        <v>31</v>
      </c>
      <c r="H1302" s="18" t="s">
        <v>11</v>
      </c>
      <c r="I1302">
        <v>14</v>
      </c>
      <c r="J1302" s="19" t="s">
        <v>32</v>
      </c>
      <c r="L1302" s="20"/>
    </row>
    <row r="1303" spans="1:19">
      <c r="D1303" t="s">
        <v>33</v>
      </c>
      <c r="E1303" s="12">
        <f t="shared" ref="E1303:F1303" si="728">E1298</f>
        <v>0.42002945498844679</v>
      </c>
      <c r="F1303" s="13">
        <f t="shared" si="728"/>
        <v>0.57553227363317871</v>
      </c>
      <c r="G1303" s="17">
        <f>COS((RADIANS(45+$C$15)))</f>
        <v>-0.74731990417935112</v>
      </c>
      <c r="H1303" s="18">
        <f>COS((RADIANS($C$15-45)))</f>
        <v>0.66446441651706645</v>
      </c>
      <c r="J1303" s="19">
        <f>((SUMPRODUCT(G1303:G1305,E1303:E1305))*(SUMPRODUCT(G1303:G1305,F1303:F1305)))-((SUMPRODUCT(H1303:H1305,E1303:E1305))*(SUMPRODUCT(H1303:H1305,F1303:F1305)))</f>
        <v>-1.0841430858463896E-2</v>
      </c>
      <c r="L1303" s="20"/>
    </row>
    <row r="1304" spans="1:19">
      <c r="D1304" t="s">
        <v>34</v>
      </c>
      <c r="E1304" s="12">
        <f t="shared" ref="E1304:F1304" si="729">E1299</f>
        <v>-0.88136974655539524</v>
      </c>
      <c r="F1304" s="13">
        <f t="shared" si="729"/>
        <v>0.24349660460854794</v>
      </c>
      <c r="G1304" s="17">
        <f>(SIN((RADIANS(45+$C$15))))*(COS(RADIANS($A$15)))</f>
        <v>-0.42710949401476617</v>
      </c>
      <c r="H1304" s="18">
        <f>(SIN((RADIANS($C$15-45))))*(COS(RADIANS($A$15)))</f>
        <v>-0.48036797487861865</v>
      </c>
      <c r="J1304" s="20"/>
      <c r="L1304" s="20"/>
    </row>
    <row r="1305" spans="1:19">
      <c r="D1305" t="s">
        <v>35</v>
      </c>
      <c r="E1305" s="12">
        <f t="shared" ref="E1305:F1305" si="730">E1300</f>
        <v>0.21624668043460624</v>
      </c>
      <c r="F1305" s="13">
        <f t="shared" si="730"/>
        <v>-0.78068688060625968</v>
      </c>
      <c r="G1305" s="17">
        <f>(SIN((RADIANS(45+$C$15))))*(SIN(RADIANS($A$15)))</f>
        <v>0.50900927392319273</v>
      </c>
      <c r="H1305" s="18">
        <f>(SIN((RADIANS($C$15-45))))*(SIN(RADIANS($A$15)))</f>
        <v>0.57248025982879891</v>
      </c>
      <c r="J1305" s="20"/>
      <c r="L1305" s="20"/>
    </row>
    <row r="1306" spans="1:19">
      <c r="A1306" s="3" t="s">
        <v>28</v>
      </c>
      <c r="J1306" s="20"/>
      <c r="L1306" s="20"/>
    </row>
    <row r="1307" spans="1:19">
      <c r="A1307" s="3">
        <f>DEGREES(ACOS(((C1325*C1328+C1326*C1329+C1327*C1330)/(((SQRT((C1325^2)+(C1326^2)+(C1327^2)))*(SQRT((C1328^2)+(C1329^2)+(C1330^2))))))))</f>
        <v>98.145707793007588</v>
      </c>
      <c r="E1307" s="12" t="s">
        <v>29</v>
      </c>
      <c r="F1307" s="13" t="s">
        <v>30</v>
      </c>
      <c r="G1307" s="17" t="s">
        <v>31</v>
      </c>
      <c r="H1307" s="18" t="s">
        <v>11</v>
      </c>
      <c r="I1307">
        <v>15</v>
      </c>
      <c r="J1307" s="19" t="s">
        <v>32</v>
      </c>
      <c r="L1307" s="20"/>
    </row>
    <row r="1308" spans="1:19">
      <c r="D1308" t="s">
        <v>33</v>
      </c>
      <c r="E1308" s="12">
        <f t="shared" ref="E1308:F1308" si="731">E1303</f>
        <v>0.42002945498844679</v>
      </c>
      <c r="F1308" s="13">
        <f t="shared" si="731"/>
        <v>0.57553227363317871</v>
      </c>
      <c r="G1308" s="17">
        <f>COS((RADIANS(45+$C$16)))</f>
        <v>-0.78215977570361728</v>
      </c>
      <c r="H1308" s="18">
        <f>COS((RADIANS($C$16-45)))</f>
        <v>0.62307791268128498</v>
      </c>
      <c r="J1308" s="19">
        <f>((SUMPRODUCT(G1308:G1310,E1308:E1310))*(SUMPRODUCT(G1308:(G1310),F1308:F1310)))-((SUMPRODUCT(H1308:H1310,E1308:E1310))*(SUMPRODUCT(H1308:H1310,F1308:F1310)))</f>
        <v>4.4094215984722129E-3</v>
      </c>
    </row>
    <row r="1309" spans="1:19">
      <c r="D1309" t="s">
        <v>34</v>
      </c>
      <c r="E1309" s="12">
        <f t="shared" ref="E1309:F1309" si="732">E1304</f>
        <v>-0.88136974655539524</v>
      </c>
      <c r="F1309" s="13">
        <f t="shared" si="732"/>
        <v>0.24349660460854794</v>
      </c>
      <c r="G1309" s="17">
        <f>(SIN((RADIANS(45+$C$16))))*(COS(RADIANS($A$16)))</f>
        <v>-0.47730537263967016</v>
      </c>
      <c r="H1309" s="18">
        <f>(SIN((RADIANS($C$16-45))))*(COS(RADIANS($A$16)))</f>
        <v>-0.5991691498089422</v>
      </c>
      <c r="J1309" s="20"/>
      <c r="L1309" s="20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20"/>
    </row>
    <row r="1310" spans="1:19">
      <c r="D1310" t="s">
        <v>35</v>
      </c>
      <c r="E1310" s="12">
        <f t="shared" ref="E1310:F1310" si="733">E1305</f>
        <v>0.21624668043460624</v>
      </c>
      <c r="F1310" s="13">
        <f t="shared" si="733"/>
        <v>-0.78068688060625968</v>
      </c>
      <c r="G1310" s="17">
        <f>(SIN((RADIANS(45+$C$16))))*(SIN(RADIANS($A$16)))</f>
        <v>0.4005067621408816</v>
      </c>
      <c r="H1310" s="18">
        <f>(SIN((RADIANS($C$16-45))))*(SIN(RADIANS($A$16)))</f>
        <v>0.502762612617488</v>
      </c>
      <c r="J1310" s="20"/>
      <c r="L1310" s="20"/>
      <c r="M1310" s="21">
        <f>(G1238^2)*F1238+G1238*G1239*F1239+G1238*G1240*F1240-((H1238^2)*F1238+H1238*H1239*F1239+H1238*H1240*F1240)</f>
        <v>-0.56458360002131913</v>
      </c>
      <c r="N1310" s="22">
        <f>G1238*G1239*F1238+(G1239^2)*F1239+G1239*G1240*F1240-(H1238*H1239*F1238+(H1239^2)*F1239+H1239*H1240*F1240)</f>
        <v>-0.26790549273248343</v>
      </c>
      <c r="O1310" s="22">
        <f>G1238*G1240*F1238+G1239*G1240*F1239+(G1240^2)*F1240-(H1238*H1240*F1238+H1239*H1240*F1239+(H1240^2)*F1240)</f>
        <v>0</v>
      </c>
      <c r="P1310" s="22">
        <f>(G1238^2)*E1238+G1238*G1239*E1239+G1238*G1240*E1240-((H1238^2)*E1238+H1238*H1239*E1239+H1238*H1240*E1240)</f>
        <v>0.37892281064141492</v>
      </c>
      <c r="Q1310" s="22">
        <f>G1238*G1239*E1238+(G1239^2)*E1239+G1239*G1240*E1240-(H1238*H1239*E1238+(H1239^2)*E1239+H1239*H1240*E1240)</f>
        <v>-0.89980824444801777</v>
      </c>
      <c r="R1310" s="50">
        <f>G1238*G1240*E1238+G1239*G1240*E1239+(G1240^2)*E1240-(H1238*H1240*E1238+H1239*H1240*E1239+(H1240^2)*E1240)</f>
        <v>0</v>
      </c>
      <c r="S1310" s="20">
        <f>J1238</f>
        <v>-1.0179455819426739E-3</v>
      </c>
    </row>
    <row r="1311" spans="1:19">
      <c r="A1311" s="9" t="s">
        <v>47</v>
      </c>
      <c r="B1311" s="9" t="s">
        <v>46</v>
      </c>
      <c r="C1311" s="9" t="s">
        <v>48</v>
      </c>
      <c r="L1311" s="20"/>
      <c r="M1311" s="21">
        <f>(G1243^2)*F1243+G1243*G1244*F1244+G1243*G1245*F1245-((H1243^2)*F1243+H1243*H1244*F1244+H1243*H1245*F1245)</f>
        <v>-0.51997139224111588</v>
      </c>
      <c r="N1311" s="22">
        <f>G1243*G1244*F1243+(G1244^2)*F1244+G1244*G1245*F1245-(H1243*H1244*F1243+(H1244^2)*F1244+H1244*H1245*F1245)</f>
        <v>-0.26375858273173214</v>
      </c>
      <c r="O1311" s="22">
        <f>G1243*G1245*F1243+G1244*G1245*F1244+(G1245^2)*F1245-(H1243*H1245*F1243+H1244*H1245*F1244+(H1245^2)*F1245)</f>
        <v>-4.6507754529030179E-2</v>
      </c>
      <c r="P1311" s="22">
        <f>(G1243^2)*E1243+G1243*G1244*E1244+G1243*G1245*E1245-((H1243^2)*E1243+H1243*H1244*E1244+H1243*H1245*E1245)</f>
        <v>0.17258064008052162</v>
      </c>
      <c r="Q1311" s="22">
        <f>G1243*G1244*E1243+(G1244^2)*E1244+G1244*G1245*E1245-(H1243*H1244*E1243+(H1244^2)*E1244+H1244*H1245*E1245)</f>
        <v>-0.90057578476523181</v>
      </c>
      <c r="R1311" s="50">
        <f>G1243*G1245*E1243+G1244*G1245*E1244+(G1245^2)*E1245-(H1243*H1245*E1243+H1244*H1245*E1244+(H1245^2)*E1245)</f>
        <v>-0.15879580902680973</v>
      </c>
      <c r="S1311" s="20">
        <f>J1243</f>
        <v>4.0083871900868789E-3</v>
      </c>
    </row>
    <row r="1312" spans="1:19">
      <c r="A1312" s="9">
        <f>C1325+C1328</f>
        <v>0.99523746232619237</v>
      </c>
      <c r="B1312" s="9">
        <f>C1326*C1330-C1327*C1329</f>
        <v>0.6350046063629361</v>
      </c>
      <c r="C1312" s="9">
        <f>A1313*B1314-A1314*B1313</f>
        <v>-0.13333909659108178</v>
      </c>
      <c r="E1312" s="12" t="s">
        <v>29</v>
      </c>
      <c r="F1312" s="13" t="s">
        <v>30</v>
      </c>
      <c r="G1312" s="17" t="s">
        <v>31</v>
      </c>
      <c r="H1312" s="18" t="s">
        <v>11</v>
      </c>
      <c r="I1312">
        <v>16</v>
      </c>
      <c r="J1312" s="19" t="s">
        <v>32</v>
      </c>
      <c r="L1312" s="20"/>
      <c r="M1312" s="21">
        <f>(G1248^2)*F1248+G1248*G1249*F1249+G1248*G1250*F1250-((H1248^2)*F1248+H1248*H1249*F1249+H1248*H1250*F1250)</f>
        <v>-0.49995092252749807</v>
      </c>
      <c r="N1312" s="22">
        <f>G1248*G1249*F1248+(G1249^2)*F1249+G1249*G1250*F1250-(H1248*H1249*F1248+(H1249^2)*F1249+H1249*H1250*F1250)</f>
        <v>-0.27030762857640095</v>
      </c>
      <c r="O1312" s="22">
        <f>G1248*G1250*F1248+G1249*G1250*F1249+(G1250^2)*F1250-(H1248*H1250*F1248+H1249*H1250*F1249+(H1250^2)*F1250)</f>
        <v>-9.8383930896894276E-2</v>
      </c>
      <c r="P1312" s="22">
        <f>(G1248^2)*E1248+G1248*G1249*E1249+G1248*G1250*E1250-((H1248^2)*E1248+H1248*H1249*E1249+H1248*H1250*E1250)</f>
        <v>-4.5107982352568549E-2</v>
      </c>
      <c r="Q1312" s="22">
        <f>G1248*G1249*E1248+(G1249^2)*E1249+G1249*G1250*E1250-(H1248*H1249*E1248+(H1249^2)*E1249+H1249*H1250*E1250)</f>
        <v>-0.8101502124740545</v>
      </c>
      <c r="R1312" s="50">
        <f>G1248*G1250*E1248+G1249*G1250*E1249+(G1250^2)*E1250-(H1248*H1250*E1248+H1249*H1250*E1249+(H1250^2)*E1250)</f>
        <v>-0.29487056262499517</v>
      </c>
      <c r="S1312" s="20">
        <f>J1248</f>
        <v>6.9716541156152056E-3</v>
      </c>
    </row>
    <row r="1313" spans="1:19">
      <c r="A1313" s="9">
        <f>C1326+C1329</f>
        <v>-0.63766537907815835</v>
      </c>
      <c r="B1313" s="9">
        <f>C1327*C1328-C1325*C1330</f>
        <v>0.45207379307016921</v>
      </c>
      <c r="C1313" s="9">
        <f>A1314*B1312-A1312*B1314</f>
        <v>-0.96453983507898255</v>
      </c>
      <c r="D1313" t="s">
        <v>33</v>
      </c>
      <c r="E1313" s="12">
        <f t="shared" ref="E1313:F1313" si="734">E1308</f>
        <v>0.42002945498844679</v>
      </c>
      <c r="F1313" s="13">
        <f t="shared" si="734"/>
        <v>0.57553227363317871</v>
      </c>
      <c r="G1313" s="17">
        <f>COS((RADIANS(45+$C$17)))</f>
        <v>-0.81471053200902233</v>
      </c>
      <c r="H1313" s="18">
        <f>COS((RADIANS($C$17-45)))</f>
        <v>0.57986787204808643</v>
      </c>
      <c r="J1313" s="19">
        <f>((SUMPRODUCT(G1313:G1315,E1313:E1315))*(SUMPRODUCT(G1313:G1315,F1313:F1315)))-((SUMPRODUCT(H1313:H1315,E1313:E1315))*(SUMPRODUCT(H1313:H1315,F1313:F1315)))</f>
        <v>1.5490825410398895E-2</v>
      </c>
      <c r="L1313" s="20"/>
      <c r="M1313" s="21">
        <f>(G1253^2)*F1253+G1253*G1254*F1254+G1253*G1255*F1255-((H1253^2)*F1253+H1253*H1254*F1254+H1253*H1255*F1255)</f>
        <v>-0.50424502172002106</v>
      </c>
      <c r="N1313" s="22">
        <f>G1253*G1254*F1253+(G1254^2)*F1254+G1254*G1255*F1255-(H1253*H1254*F1253+(H1254^2)*F1254+H1254*H1255*F1255)</f>
        <v>-0.28616020164795564</v>
      </c>
      <c r="O1313" s="22">
        <f>G1253*G1255*F1253+G1254*G1255*F1254+(G1255^2)*F1255-(H1253*H1255*F1253+H1254*H1255*F1254+(H1255^2)*F1255)</f>
        <v>-0.16521466945280472</v>
      </c>
      <c r="P1313" s="22">
        <f>(G1253^2)*E1253+G1253*G1254*E1254+G1253*G1255*E1255-((H1253^2)*E1253+H1253*H1254*E1254+H1253*H1255*E1255)</f>
        <v>-0.22424350814641142</v>
      </c>
      <c r="Q1313" s="22">
        <f>G1253*G1254*E1253+(G1254^2)*E1254+G1254*G1255*E1255-(H1253*H1254*E1253+(H1254^2)*E1254+H1254*H1255*E1255)</f>
        <v>-0.64539586542609095</v>
      </c>
      <c r="R1313" s="50">
        <f>G1253*G1255*E1253+G1254*G1255*E1254+(G1255^2)*E1255-(H1253*H1255*E1253+H1254*H1255*E1254+(H1255^2)*E1255)</f>
        <v>-0.37261947663762507</v>
      </c>
      <c r="S1313" s="20">
        <f>J1253</f>
        <v>4.688058918731669E-3</v>
      </c>
    </row>
    <row r="1314" spans="1:19">
      <c r="A1314" s="9">
        <f>C1327+C1330</f>
        <v>-0.5642563552854537</v>
      </c>
      <c r="B1314" s="9">
        <f>C1325*C1329-C1326*C1328</f>
        <v>0.6091354809797771</v>
      </c>
      <c r="C1314" s="9">
        <f>A1312*B1313-A1313*B1312</f>
        <v>0.85484122763212977</v>
      </c>
      <c r="D1314" t="s">
        <v>34</v>
      </c>
      <c r="E1314" s="12">
        <f t="shared" ref="E1314:F1314" si="735">E1309</f>
        <v>-0.88136974655539524</v>
      </c>
      <c r="F1314" s="13">
        <f t="shared" si="735"/>
        <v>0.24349660460854794</v>
      </c>
      <c r="G1314" s="17">
        <f>(SIN((RADIANS(45+$C$17))))*(COS(RADIANS($A$17)))</f>
        <v>-0.50218030803206715</v>
      </c>
      <c r="H1314" s="18">
        <f>(SIN((RADIANS($C$17-45))))*(COS(RADIANS($A$17)))</f>
        <v>-0.7055600174505483</v>
      </c>
      <c r="J1314" s="20"/>
      <c r="L1314" s="20"/>
      <c r="M1314" s="21">
        <f>(G1258^2)*F1258+G1258*G1259*F1259+G1258*G1260*F1260-((H1258^2)*F1258+H1258*H1259*F1259+H1258*H1260*F1260)</f>
        <v>-0.52109781473241501</v>
      </c>
      <c r="N1314" s="22">
        <f>G1258*G1259*F1258+(G1259^2)*F1259+G1259*G1260*F1260-(H1258*H1259*F1258+(H1259^2)*F1259+H1259*H1260*F1260)</f>
        <v>-0.30555488333321401</v>
      </c>
      <c r="O1314" s="22">
        <f>G1258*G1260*F1258+G1259*G1260*F1259+(G1260^2)*F1260-(H1258*H1260*F1258+H1259*H1260*F1259+(H1260^2)*F1260)</f>
        <v>-0.25639098990931675</v>
      </c>
      <c r="P1314" s="22">
        <f>(G1258^2)*E1258+G1258*G1259*E1259+G1258*G1260*E1260-((H1258^2)*E1258+H1258*H1259*E1259+H1258*H1260*E1260)</f>
        <v>-0.3339140811838105</v>
      </c>
      <c r="Q1314" s="22">
        <f>G1258*G1259*E1258+(G1259^2)*E1259+G1259*G1260*E1260-(H1258*H1259*E1258+(H1259^2)*E1259+H1259*H1260*E1260)</f>
        <v>-0.45475042477915945</v>
      </c>
      <c r="R1314" s="50">
        <f>G1258*G1260*E1258+G1259*G1260*E1259+(G1260^2)*E1260-(H1258*H1260*E1258+H1259*H1260*E1259+(H1260^2)*E1260)</f>
        <v>-0.38158091370990416</v>
      </c>
      <c r="S1314" s="20">
        <f>J1258</f>
        <v>-5.013301496800987E-3</v>
      </c>
    </row>
    <row r="1315" spans="1:19">
      <c r="D1315" t="s">
        <v>35</v>
      </c>
      <c r="E1315" s="12">
        <f t="shared" ref="E1315:F1315" si="736">E1310</f>
        <v>0.21624668043460624</v>
      </c>
      <c r="F1315" s="13">
        <f t="shared" si="736"/>
        <v>-0.78068688060625968</v>
      </c>
      <c r="G1315" s="17">
        <f>(SIN((RADIANS(45+$C$17))))*(SIN(RADIANS($A$17)))</f>
        <v>0.2899339360240431</v>
      </c>
      <c r="H1315" s="18">
        <f>(SIN((RADIANS($C$17-45))))*(SIN(RADIANS($A$17)))</f>
        <v>0.40735526600451105</v>
      </c>
      <c r="J1315" s="20"/>
      <c r="L1315" s="20"/>
      <c r="M1315" s="21">
        <f>(G1263^2)*F1263+G1263*G1264*F1264+G1263*G1265*F1265-((H1263^2)*F1263+H1263*H1264*F1264+H1263*H1265*F1265)</f>
        <v>-0.51639043419039721</v>
      </c>
      <c r="N1315" s="22">
        <f>G1263*G1264*F1263+(G1264^2)*F1264+G1264*G1265*F1265-(H1263*H1264*F1263+(H1264^2)*F1264+H1264*H1265*F1265)</f>
        <v>-0.32745721785297205</v>
      </c>
      <c r="O1315" s="22">
        <f>G1263*G1265*F1263+G1264*G1265*F1264+(G1265^2)*F1265-(H1263*H1265*F1263+H1264*H1265*F1264+(H1265^2)*F1265)</f>
        <v>-0.39024831579718439</v>
      </c>
      <c r="P1315" s="22">
        <f>(G1263^2)*E1263+G1263*G1264*E1264+G1263*G1265*E1265-((H1263^2)*E1263+H1263*H1264*E1264+H1263*H1265*E1265)</f>
        <v>-0.36712203185138131</v>
      </c>
      <c r="Q1315" s="22">
        <f>G1263*G1264*E1263+(G1264^2)*E1264+G1264*G1265*E1265-(H1263*H1264*E1263+(H1264^2)*E1264+H1264*H1265*E1265)</f>
        <v>-0.28914735698057287</v>
      </c>
      <c r="R1315" s="50">
        <f>G1263*G1265*E1263+G1264*G1265*E1264+(G1265^2)*E1265-(H1263*H1265*E1263+H1264*H1265*E1264+(H1265^2)*E1265)</f>
        <v>-0.34459240147071818</v>
      </c>
      <c r="S1315" s="20">
        <f>J1263</f>
        <v>-1.2678210363767956E-2</v>
      </c>
    </row>
    <row r="1316" spans="1:19">
      <c r="A1316" s="10"/>
      <c r="B1316" s="10" t="s">
        <v>25</v>
      </c>
      <c r="C1316" s="10" t="s">
        <v>49</v>
      </c>
      <c r="J1316" s="20"/>
      <c r="L1316" s="20"/>
      <c r="M1316" s="21">
        <f>(G1268^2)*F1268+G1268*G1269*F1269+G1268*G1270*F1270-((H1268^2)*F1268+H1268*H1269*F1269+H1268*H1270*F1270)</f>
        <v>-0.41819501137505755</v>
      </c>
      <c r="N1316" s="22">
        <f>G1268*G1269*F1268+(G1269^2)*F1269+G1269*G1270*F1270-(H1268*H1269*F1268+(H1269^2)*F1269+H1269*H1270*F1270)</f>
        <v>-0.34045933198675088</v>
      </c>
      <c r="O1316" s="22">
        <f>G1268*G1270*F1268+G1269*G1270*F1269+(G1270^2)*F1270-(H1268*H1270*F1268+H1269*H1270*F1269+(H1270^2)*F1270)</f>
        <v>-0.58969286091201223</v>
      </c>
      <c r="P1316" s="22">
        <f>(G1268^2)*E1268+G1268*G1269*E1269+G1268*G1270*E1270-((H1268^2)*E1268+H1268*H1269*E1269+H1268*H1270*E1270)</f>
        <v>-0.34309471869096386</v>
      </c>
      <c r="Q1316" s="22">
        <f>G1268*G1269*E1268+(G1269^2)*E1269+G1269*G1270*E1270-(H1268*H1269*E1268+(H1269^2)*E1269+H1269*H1270*E1270)</f>
        <v>-0.17530492060899289</v>
      </c>
      <c r="R1316" s="50">
        <f>G1268*G1270*E1268+G1269*G1270*E1269+(G1270^2)*E1270-(H1268*H1270*E1268+H1269*H1270*E1269+(H1270^2)*E1270)</f>
        <v>-0.30363702931160402</v>
      </c>
      <c r="S1316" s="20">
        <f>J1268</f>
        <v>-3.1027912093795074E-3</v>
      </c>
    </row>
    <row r="1317" spans="1:19">
      <c r="A1317" s="10" t="s">
        <v>47</v>
      </c>
      <c r="B1317" s="10">
        <f>DEGREES(ACOS(A1314/(SQRT((A1312^2)+(A1313^2)+(A1314^2)))))</f>
        <v>115.51868135940092</v>
      </c>
      <c r="C1317" s="10">
        <f>DEGREES(ATAN(A1313/A1312))</f>
        <v>-32.648369934290855</v>
      </c>
      <c r="E1317" s="12" t="s">
        <v>29</v>
      </c>
      <c r="F1317" s="13" t="s">
        <v>30</v>
      </c>
      <c r="G1317" s="17" t="s">
        <v>31</v>
      </c>
      <c r="H1317" s="18" t="s">
        <v>11</v>
      </c>
      <c r="I1317">
        <v>17</v>
      </c>
      <c r="J1317" s="19" t="s">
        <v>32</v>
      </c>
      <c r="L1317" s="24" t="s">
        <v>37</v>
      </c>
      <c r="M1317" s="21">
        <f>(G1273^2)*F1273+G1273*G1274*F1274+G1273*G1275*F1275-((H1273^2)*F1273+H1273*H1274*F1274+H1273*H1275*F1275)</f>
        <v>-0.18930863729120082</v>
      </c>
      <c r="N1317" s="22">
        <f>G1273*G1274*F1273+(G1274^2)*F1274+G1274*G1275*F1275-(H1273*H1274*F1273+(H1274^2)*F1274+H1274*H1275*F1275)</f>
        <v>-0.28987537622149379</v>
      </c>
      <c r="O1317" s="22">
        <f>G1273*G1275*F1273+G1274*G1275*F1274+(G1275^2)*F1275-(H1273*H1275*F1273+H1274*H1275*F1274+(H1275^2)*F1275)</f>
        <v>-0.79642605062446725</v>
      </c>
      <c r="P1317" s="22">
        <f>(G1273^2)*E1273+G1273*G1274*E1274+G1273*G1275*E1275-((H1273^2)*E1273+H1273*H1274*E1274+H1273*H1275*E1275)</f>
        <v>-0.32015455684097532</v>
      </c>
      <c r="Q1317" s="22">
        <f>G1273*G1274*E1273+(G1274^2)*E1274+G1274*G1275*E1275-(H1273*H1274*E1273+(H1274^2)*E1274+H1274*H1275*E1275)</f>
        <v>-9.8876986497134223E-2</v>
      </c>
      <c r="R1317" s="50">
        <f>G1273*G1275*E1273+G1274*G1275*E1274+(G1275^2)*E1275-(H1273*H1275*E1273+H1274*H1275*E1274+(H1275^2)*E1275)</f>
        <v>-0.27166228770459583</v>
      </c>
      <c r="S1317" s="20">
        <f>J1273</f>
        <v>3.74769346777451E-3</v>
      </c>
    </row>
    <row r="1318" spans="1:19">
      <c r="A1318" s="10" t="s">
        <v>46</v>
      </c>
      <c r="B1318" s="10">
        <f>DEGREES(ACOS(B1314/(SQRT((B1312^2)+(B1313^2)+(B1314^2)))))</f>
        <v>51.993943657804515</v>
      </c>
      <c r="C1318" s="10">
        <f>DEGREES(ATAN(B1313/B1312))</f>
        <v>35.447902927115706</v>
      </c>
      <c r="D1318" t="s">
        <v>33</v>
      </c>
      <c r="E1318" s="12">
        <f t="shared" ref="E1318:F1318" si="737">E1313</f>
        <v>0.42002945498844679</v>
      </c>
      <c r="F1318" s="13">
        <f t="shared" si="737"/>
        <v>0.57553227363317871</v>
      </c>
      <c r="G1318" s="17">
        <f>COS((RADIANS(45+$C$18)))</f>
        <v>-0.84487690812035343</v>
      </c>
      <c r="H1318" s="18">
        <f>COS((RADIANS($C$18-45)))</f>
        <v>0.5349607556867999</v>
      </c>
      <c r="J1318" s="19">
        <f>((SUMPRODUCT(G1318:G1320,E1318:E1320))*(SUMPRODUCT(G1318:(G1320),F1318:F1320)))-((SUMPRODUCT(H1318:H1320,E1318:E1320))*(SUMPRODUCT(H1318:H1320,F1318:F1320)))</f>
        <v>1.3561816580157982E-2</v>
      </c>
      <c r="L1318" s="20"/>
      <c r="M1318" s="21">
        <f>(G1278^2)*F1278+G1278*G1279*F1279+G1278*G1280*F1280-((H1278^2)*F1278+H1278*H1279*F1279+H1278*H1280*F1280)</f>
        <v>0.15350495090527627</v>
      </c>
      <c r="N1318" s="22">
        <f>G1278*G1279*F1278+(G1279^2)*F1279+G1279*G1280*F1280-(H1278*H1279*F1278+(H1279^2)*F1279+H1279*H1280*F1280)</f>
        <v>-0.15872806064510603</v>
      </c>
      <c r="O1318" s="22">
        <f>G1278*G1280*F1278+G1279*G1280*F1279+(G1280^2)*F1280-(H1278*H1280*F1278+H1279*H1280*F1279+(H1280^2)*F1280)</f>
        <v>-0.90019156459976679</v>
      </c>
      <c r="P1318" s="22">
        <f>(G1278^2)*E1278+G1278*G1279*E1279+G1278*G1280*E1280-((H1278^2)*E1278+H1278*H1279*E1279+H1278*H1280*E1280)</f>
        <v>-0.32597010712884977</v>
      </c>
      <c r="Q1318" s="22">
        <f>G1278*G1279*E1278+(G1279^2)*E1279+G1279*G1280*E1280-(H1278*H1279*E1278+(H1279^2)*E1279+H1279*H1280*E1280)</f>
        <v>-4.7160050588692853E-2</v>
      </c>
      <c r="R1318" s="50">
        <f>G1278*G1280*E1278+G1279*G1280*E1279+(G1280^2)*E1280-(H1278*H1280*E1278+H1279*H1280*E1279+(H1280^2)*E1280)</f>
        <v>-0.26745793751590513</v>
      </c>
      <c r="S1318" s="20">
        <f>J1278</f>
        <v>9.711273848844057E-3</v>
      </c>
    </row>
    <row r="1319" spans="1:19">
      <c r="A1319" s="10" t="s">
        <v>48</v>
      </c>
      <c r="B1319" s="10">
        <f>DEGREES(ACOS(C1314/(SQRT((C1312^2)+(C1313^2)+(C1314^2)))))</f>
        <v>48.719476368181688</v>
      </c>
      <c r="C1319" s="10">
        <f>DEGREES(ATAN(C1313/C1312))</f>
        <v>82.129250817397775</v>
      </c>
      <c r="D1319" t="s">
        <v>34</v>
      </c>
      <c r="E1319" s="12">
        <f t="shared" ref="E1319:F1319" si="738">E1314</f>
        <v>-0.88136974655539524</v>
      </c>
      <c r="F1319" s="13">
        <f t="shared" si="738"/>
        <v>0.24349660460854794</v>
      </c>
      <c r="G1319" s="17">
        <f>(SIN((RADIANS(45+$C$18))))*(COS(RADIANS($A$18)))</f>
        <v>-0.5026986745289389</v>
      </c>
      <c r="H1319" s="18">
        <f>(SIN((RADIANS($C$18-45))))*(COS(RADIANS($A$18)))</f>
        <v>-0.79392459603310983</v>
      </c>
      <c r="J1319" s="20"/>
      <c r="L1319" s="20"/>
      <c r="M1319" s="21">
        <f>(G1283^2)*F1283+G1283*G1284*F1284+G1283*G1285*F1285-((H1283^2)*F1283+H1283*H1284*F1284+H1283*H1285*F1285)</f>
        <v>0.46010794893716495</v>
      </c>
      <c r="N1319" s="22">
        <f>G1283*G1284*F1283+(G1284^2)*F1284+G1284*G1285*F1285-(H1283*H1284*F1283+(H1284^2)*F1284+H1284*H1285*F1285)</f>
        <v>-5.2302866011926902E-17</v>
      </c>
      <c r="O1319" s="22">
        <f>G1283*G1285*F1283+G1284*G1285*F1284+(G1285^2)*F1285-(H1283*H1285*F1283+H1284*H1285*F1284+(H1285^2)*F1285)</f>
        <v>-0.85382087048100663</v>
      </c>
      <c r="P1319" s="22">
        <f>(G1283^2)*E1283+G1283*G1284*E1284+G1283*G1285*E1285-((H1283^2)*E1283+H1283*H1284*E1284+H1283*H1285*E1285)</f>
        <v>-0.37491996424558854</v>
      </c>
      <c r="Q1319" s="22">
        <f>G1283*G1284*E1283+(G1284^2)*E1284+G1284*G1285*E1285-(H1283*H1284*E1283+(H1284^2)*E1284+H1284*H1285*E1285)</f>
        <v>-1.7607901435065338E-17</v>
      </c>
      <c r="R1319" s="50">
        <f>G1283*G1285*E1283+G1284*G1285*E1284+(G1285^2)*E1285-(H1283*H1285*E1283+H1284*H1285*E1284+(H1285^2)*E1285)</f>
        <v>-0.28744110747588791</v>
      </c>
      <c r="S1319" s="20">
        <f>J1283</f>
        <v>8.6229621006260193E-3</v>
      </c>
    </row>
    <row r="1320" spans="1:19">
      <c r="D1320" t="s">
        <v>35</v>
      </c>
      <c r="E1320" s="12">
        <f t="shared" ref="E1320:F1320" si="739">E1315</f>
        <v>0.21624668043460624</v>
      </c>
      <c r="F1320" s="13">
        <f t="shared" si="739"/>
        <v>-0.78068688060625968</v>
      </c>
      <c r="G1320" s="17">
        <f>(SIN((RADIANS(45+$C$18))))*(SIN(RADIANS($A$18)))</f>
        <v>0.18296735433360739</v>
      </c>
      <c r="H1320" s="18">
        <f>(SIN((RADIANS($C$18-45))))*(SIN(RADIANS($A$18)))</f>
        <v>0.28896492120787121</v>
      </c>
      <c r="J1320" s="20"/>
      <c r="L1320" s="20"/>
      <c r="M1320" s="21">
        <f>(G1288^2)*F1288+G1288*G1289*F1289+G1288*G1290*F1290-((H1288^2)*F1288+H1288*H1289*F1289+H1288*H1290*F1290)</f>
        <v>0.64405320562795376</v>
      </c>
      <c r="N1320" s="22">
        <f>G1288*G1289*F1288+(G1289^2)*F1289+G1289*G1290*F1290-(H1288*H1289*F1288+(H1289^2)*F1289+H1289*H1290*F1290)</f>
        <v>0.13159863375212144</v>
      </c>
      <c r="O1320" s="22">
        <f>G1288*G1290*F1288+G1289*G1290*F1289+(G1290^2)*F1290-(H1288*H1290*F1288+H1289*H1290*F1289+(H1290^2)*F1290)</f>
        <v>-0.74633293908493603</v>
      </c>
      <c r="P1320" s="22">
        <f>(G1288^2)*E1288+G1288*G1289*E1289+G1288*G1290*E1290-((H1288^2)*E1288+H1288*H1289*E1289+H1288*H1290*E1290)</f>
        <v>-0.45831925220069947</v>
      </c>
      <c r="Q1320" s="22">
        <f>G1288*G1289*E1288+(G1289^2)*E1289+G1289*G1290*E1290-(H1288*H1289*E1288+(H1289^2)*E1289+H1289*H1290*E1290)</f>
        <v>5.5003255775675497E-2</v>
      </c>
      <c r="R1320" s="50">
        <f>G1288*G1290*E1288+G1289*G1290*E1289+(G1290^2)*E1290-(H1288*H1290*E1288+H1289*H1290*E1289+(H1290^2)*E1290)</f>
        <v>-0.31193896450037129</v>
      </c>
      <c r="S1320" s="20">
        <f>J1288</f>
        <v>-6.8577581097926943E-3</v>
      </c>
    </row>
    <row r="1321" spans="1:19">
      <c r="M1321" s="21">
        <f>(G1293^2)*F1293+G1293*G1294*F1294+G1293*G1295*F1295-((H1293^2)*F1293+H1293*H1294*F1294+H1293*H1295*F1295)</f>
        <v>0.76268814196449153</v>
      </c>
      <c r="N1321" s="22">
        <f>G1293*G1294*F1293+(G1294^2)*F1294+G1294*G1295*F1295-(H1293*H1294*F1293+(H1294^2)*F1294+H1294*H1295*F1295)</f>
        <v>0.22082099792789484</v>
      </c>
      <c r="O1321" s="22">
        <f>G1293*G1295*F1293+G1294*G1295*F1294+(G1295^2)*F1295-(H1293*H1295*F1293+H1294*H1295*F1294+(H1295^2)*F1295)</f>
        <v>-0.60670070554832711</v>
      </c>
      <c r="P1321" s="22">
        <f>(G1293^2)*E1293+G1293*G1294*E1294+G1293*G1295*E1295-((H1293^2)*E1293+H1293*H1294*E1294+H1293*H1295*E1295)</f>
        <v>-0.53987785115437104</v>
      </c>
      <c r="Q1321" s="22">
        <f>G1293*G1294*E1293+(G1294^2)*E1294+G1294*G1295*E1295-(H1293*H1294*E1293+(H1294^2)*E1294+H1294*H1295*E1295)</f>
        <v>0.12780295730963409</v>
      </c>
      <c r="R1321" s="50">
        <f>G1293*G1295*E1293+G1294*G1295*E1294+(G1295^2)*E1295-(H1293*H1295*E1293+H1294*H1295*E1294+(H1295^2)*E1295)</f>
        <v>-0.35113573934774278</v>
      </c>
      <c r="S1321" s="20">
        <f>J1293</f>
        <v>-5.470475974480915E-3</v>
      </c>
    </row>
    <row r="1322" spans="1:19">
      <c r="E1322" s="12" t="s">
        <v>29</v>
      </c>
      <c r="F1322" s="13" t="s">
        <v>30</v>
      </c>
      <c r="G1322" s="17" t="s">
        <v>31</v>
      </c>
      <c r="H1322" s="18" t="s">
        <v>11</v>
      </c>
      <c r="I1322">
        <v>18</v>
      </c>
      <c r="J1322" s="19" t="s">
        <v>32</v>
      </c>
      <c r="M1322" s="21">
        <f>(G1298^2)*F1298+G1298*G1299*F1299+G1298*G1300*F1300-((H1298^2)*F1298+H1298*H1299*F1299+H1298*H1300*F1300)</f>
        <v>0.80891572622987717</v>
      </c>
      <c r="N1322" s="22">
        <f>G1298*G1299*F1298+(G1299^2)*F1299+G1299*G1300*F1300-(H1298*H1299*F1298+(H1299^2)*F1299+H1299*H1300*F1300)</f>
        <v>0.27993131117844933</v>
      </c>
      <c r="O1322" s="22">
        <f>G1298*G1300*F1298+G1299*G1300*F1299+(G1300^2)*F1300-(H1298*H1300*F1298+H1299*H1300*F1299+(H1300^2)*F1300)</f>
        <v>-0.48485525359044812</v>
      </c>
      <c r="P1322" s="22">
        <f>(G1298^2)*E1298+G1298*G1299*E1299+G1298*G1300*E1300-((H1298^2)*E1298+H1298*H1299*E1299+H1298*H1300*E1300)</f>
        <v>-0.61964879731454703</v>
      </c>
      <c r="Q1322" s="22">
        <f>G1298*G1299*E1298+(G1299^2)*E1299+G1299*G1300*E1300-(H1298*H1299*E1298+(H1299^2)*E1299+H1299*H1300*E1300)</f>
        <v>0.21609827776958718</v>
      </c>
      <c r="R1322" s="50">
        <f>G1298*G1300*E1298+G1299*G1300*E1299+(G1300^2)*E1300-(H1298*H1300*E1298+H1299*H1300*E1299+(H1300^2)*E1300)</f>
        <v>-0.37429319652505721</v>
      </c>
      <c r="S1322" s="20">
        <f>J1298</f>
        <v>-1.1802896246564026E-2</v>
      </c>
    </row>
    <row r="1323" spans="1:19">
      <c r="D1323" t="s">
        <v>33</v>
      </c>
      <c r="E1323" s="12">
        <f t="shared" ref="E1323:F1323" si="740">E1318</f>
        <v>0.42002945498844679</v>
      </c>
      <c r="F1323" s="13">
        <f t="shared" si="740"/>
        <v>0.57553227363317871</v>
      </c>
      <c r="G1323" s="17">
        <f>COS((RADIANS(45+$C$19)))</f>
        <v>-0.87427044263078257</v>
      </c>
      <c r="H1323" s="18">
        <f>COS((RADIANS($C$19-45)))</f>
        <v>0.48543917553301702</v>
      </c>
      <c r="J1323" s="19">
        <f>((SUMPRODUCT(G1323:G1325,E1323:E1325))*(SUMPRODUCT(G1323:G1325,F1323:F1325)))-((SUMPRODUCT(H1323:H1325,E1323:E1325))*(SUMPRODUCT(H1323:H1325,F1323:F1325)))</f>
        <v>-1.0286131749875846E-3</v>
      </c>
      <c r="M1323" s="21">
        <f>(G1303^2)*F1303+G1303*G1304*F1304+G1303*G1305*F1305-((H1303^2)*F1303+H1303*H1304*F1304+H1303*H1305*F1305)</f>
        <v>0.81669974352856689</v>
      </c>
      <c r="N1323" s="22">
        <f>G1303*G1304*F1303+(G1304^2)*F1304+G1304*G1305*F1305-(H1303*H1304*F1303+(H1304^2)*F1304+H1304*H1305*F1305)</f>
        <v>0.31067054187492837</v>
      </c>
      <c r="O1323" s="22">
        <f>G1303*G1305*F1303+G1304*G1305*F1304+(G1305^2)*F1305-(H1303*H1305*F1303+H1304*H1305*F1304+(H1305^2)*F1305)</f>
        <v>-0.37024273439263578</v>
      </c>
      <c r="P1323" s="22">
        <f>(G1303^2)*E1303+G1303*G1304*E1304+G1303*G1305*E1305-((H1303^2)*E1303+H1303*H1304*E1304+H1303*H1305*E1305)</f>
        <v>-0.67802906738750124</v>
      </c>
      <c r="Q1323" s="22">
        <f>G1303*G1304*E1303+(G1304^2)*E1304+G1304*G1305*E1305-(H1303*H1304*E1303+(H1304^2)*E1304+H1304*H1305*E1305)</f>
        <v>0.32318909135142881</v>
      </c>
      <c r="R1323" s="50">
        <f>G1303*G1305*E1303+G1304*G1305*E1304+(G1305^2)*E1305-(H1303*H1305*E1303+H1304*H1305*E1304+(H1305^2)*E1305)</f>
        <v>-0.3851617607053236</v>
      </c>
      <c r="S1323" s="20">
        <f>J1303</f>
        <v>-1.0841430858463896E-2</v>
      </c>
    </row>
    <row r="1324" spans="1:19" ht="17">
      <c r="A1324" t="s">
        <v>45</v>
      </c>
      <c r="B1324" t="s">
        <v>77</v>
      </c>
      <c r="C1324" t="s">
        <v>44</v>
      </c>
      <c r="D1324" t="s">
        <v>34</v>
      </c>
      <c r="E1324" s="12">
        <f t="shared" ref="E1324:F1324" si="741">E1319</f>
        <v>-0.88136974655539524</v>
      </c>
      <c r="F1324" s="13">
        <f t="shared" si="741"/>
        <v>0.24349660460854794</v>
      </c>
      <c r="G1324" s="17">
        <f>(SIN((RADIANS(45+$C$19))))*(COS(RADIANS($A$19)))</f>
        <v>-0.47806426368076954</v>
      </c>
      <c r="H1324" s="18">
        <f>(SIN((RADIANS($C$19-45))))*(COS(RADIANS($A$19)))</f>
        <v>-0.86098831013220967</v>
      </c>
      <c r="J1324" s="20"/>
      <c r="M1324" s="21">
        <f>(G1308^2)*F1308+G1308*G1309*F1309+G1308*G1310*F1310-((H1308^2)*F1308+H1308*H1309*F1309+H1308*H1310*F1310)</f>
        <v>0.79958408957963045</v>
      </c>
      <c r="N1324" s="22">
        <f>G1308*G1309*F1308+(G1309^2)*F1309+G1309*G1310*F1310-(H1308*H1309*F1308+(H1309^2)*F1309+H1309*H1310*F1310)</f>
        <v>0.31184842600390061</v>
      </c>
      <c r="O1324" s="22">
        <f>G1308*G1310*F1308+G1309*G1310*F1309+(G1310^2)*F1310-(H1308*H1310*F1308+H1309*H1310*F1309+(H1310^2)*F1310)</f>
        <v>-0.26167189924308826</v>
      </c>
      <c r="P1324" s="22">
        <f>(G1308^2)*E1308+G1308*G1309*E1309+G1308*G1310*E1310-((H1308^2)*E1308+H1308*H1309*E1309+H1308*H1310*E1310)</f>
        <v>-0.69966820166537824</v>
      </c>
      <c r="Q1324" s="22">
        <f>G1308*G1309*E1308+(G1309^2)*E1309+G1309*G1310*E1310-(H1308*H1309*E1308+(H1309^2)*E1309+H1309*H1310*E1310)</f>
        <v>0.45304288507577495</v>
      </c>
      <c r="R1324" s="50">
        <f>G1308*G1310*E1308+G1309*G1310*E1309+(G1310^2)*E1310-(H1308*H1310*E1308+H1309*H1310*E1309+(H1310^2)*E1310)</f>
        <v>-0.38014811777457364</v>
      </c>
      <c r="S1324" s="20">
        <f>J1308</f>
        <v>4.4094215984722129E-3</v>
      </c>
    </row>
    <row r="1325" spans="1:19">
      <c r="A1325">
        <f>E1328</f>
        <v>0.42002945498844679</v>
      </c>
      <c r="B1325">
        <f>C1325/(SQRT(C1325^2+C1326^2+C1327^2))</f>
        <v>0.42002945498844679</v>
      </c>
      <c r="C1325">
        <f t="array" ref="C1325:C1330">(A1325:A1330)-(MMULT(MMULT(MINVERSE(MMULT(TRANSPOSE(M1310:R1330),M1310:R1330)),TRANSPOSE(M1310:R1330)),S1310:S1330))</f>
        <v>0.41989264639946006</v>
      </c>
      <c r="D1325" t="s">
        <v>35</v>
      </c>
      <c r="E1325" s="12">
        <f t="shared" ref="E1325:F1325" si="742">E1320</f>
        <v>0.21624668043460624</v>
      </c>
      <c r="F1325" s="13">
        <f t="shared" si="742"/>
        <v>-0.78068688060625968</v>
      </c>
      <c r="G1325" s="17">
        <f>(SIN((RADIANS(45+$C$19))))*(SIN(RADIANS($A$19)))</f>
        <v>8.4295628199445527E-2</v>
      </c>
      <c r="H1325" s="18">
        <f>(SIN((RADIANS($C$19-45))))*(SIN(RADIANS($A$19)))</f>
        <v>0.15181546915089592</v>
      </c>
      <c r="J1325" s="20"/>
      <c r="M1325" s="21">
        <f>(G1313^2)*F1313+G1313*G1314*F1314+G1313*G1315*F1315-((H1313^2)*F1313+H1313*H1314*F1314+H1313*H1315*F1315)</f>
        <v>0.75655044568253516</v>
      </c>
      <c r="N1325" s="22">
        <f>G1313*G1314*F1313+(G1314^2)*F1314+G1314*G1315*F1315-(H1313*H1314*F1313+(H1314^2)*F1314+H1314*H1315*F1315)</f>
        <v>0.30041412247657018</v>
      </c>
      <c r="O1325" s="22">
        <f>G1313*G1315*F1313+G1314*G1315*F1314+(G1315^2)*F1315-(H1313*H1315*F1313+H1314*H1315*F1314+(H1315^2)*F1315)</f>
        <v>-0.17344417448021299</v>
      </c>
      <c r="P1325" s="22">
        <f>(G1313^2)*E1313+G1313*G1314*E1314+G1313*G1315*E1315-((H1313^2)*E1313+H1313*H1314*E1314+H1313*H1315*E1315)</f>
        <v>-0.6857902486489118</v>
      </c>
      <c r="Q1325" s="22">
        <f>G1313*G1314*E1313+(G1314^2)*E1314+G1314*G1315*E1315-(H1313*H1314*E1313+(H1314^2)*E1314+H1314*H1315*E1315)</f>
        <v>0.59085228557784808</v>
      </c>
      <c r="R1325" s="50">
        <f>G1313*G1315*E1313+G1314*G1315*E1314+(G1315^2)*E1315-(H1313*H1315*E1313+H1314*H1315*E1314+(H1315^2)*E1315)</f>
        <v>-0.34112872612967621</v>
      </c>
      <c r="S1325" s="20">
        <f>J1313</f>
        <v>1.5490825410398895E-2</v>
      </c>
    </row>
    <row r="1326" spans="1:19">
      <c r="A1326">
        <f>E1329</f>
        <v>-0.88136974655539524</v>
      </c>
      <c r="B1326">
        <f>C1326/(SQRT(C1325^2+C1326^2+C1327^2))</f>
        <v>-0.88136974655539524</v>
      </c>
      <c r="C1326">
        <v>-0.88108267394662987</v>
      </c>
      <c r="D1326" s="20"/>
      <c r="G1326" s="20"/>
      <c r="H1326" s="20"/>
      <c r="J1326" s="20"/>
      <c r="M1326" s="21">
        <f>(G1318^2)*F1318+G1318*G1319*F1319+G1318*G1320*F1320-((H1318^2)*F1318+H1318*H1319*F1319+H1318*H1320*F1320)</f>
        <v>0.69431697809022341</v>
      </c>
      <c r="N1326" s="22">
        <f>G1318*G1319*F1318+(G1319^2)*F1319+G1319*G1320*F1320-(H1318*H1319*F1318+(H1319^2)*F1319+H1319*H1320*F1320)</f>
        <v>0.28963482712381461</v>
      </c>
      <c r="O1326" s="22">
        <f>G1318*G1320*F1318+G1319*G1320*F1319+(G1320^2)*F1320-(H1318*H1320*F1318+H1319*H1320*F1319+(H1320^2)*F1320)</f>
        <v>-0.10541845587990589</v>
      </c>
      <c r="P1326" s="22">
        <f>(G1318^2)*E1318+G1318*G1319*E1319+G1318*G1320*E1320-((H1318^2)*E1318+H1318*H1319*E1319+H1318*H1320*E1320)</f>
        <v>-0.63590614896804576</v>
      </c>
      <c r="Q1326" s="22">
        <f>G1318*G1319*E1318+(G1319^2)*E1319+G1319*G1320*E1320-(H1318*H1319*E1318+(H1319^2)*E1319+H1319*H1320*E1320)</f>
        <v>0.71932357057187024</v>
      </c>
      <c r="R1326" s="50">
        <f>G1318*G1320*E1318+G1319*G1320*E1319+(G1320^2)*E1320-(H1318*H1320*E1318+H1319*H1320*E1319+(H1320^2)*E1320)</f>
        <v>-0.26181236849424494</v>
      </c>
      <c r="S1326" s="20">
        <f>J1318</f>
        <v>1.3561816580157982E-2</v>
      </c>
    </row>
    <row r="1327" spans="1:19">
      <c r="A1327">
        <f>E1330</f>
        <v>0.21624668043460624</v>
      </c>
      <c r="B1327">
        <f>C1327/(SQRT(C1325^2+C1326^2+C1327^2))</f>
        <v>0.21624668043460624</v>
      </c>
      <c r="C1327">
        <v>0.21617624631892229</v>
      </c>
      <c r="E1327" s="12" t="s">
        <v>29</v>
      </c>
      <c r="F1327" s="13" t="s">
        <v>30</v>
      </c>
      <c r="G1327" s="17" t="s">
        <v>31</v>
      </c>
      <c r="H1327" s="18" t="s">
        <v>11</v>
      </c>
      <c r="I1327">
        <v>19</v>
      </c>
      <c r="J1327" s="19" t="s">
        <v>32</v>
      </c>
      <c r="M1327" s="21">
        <f>(G1323^2)*F1323+G1323*G1324*F1324+G1323*G1325*F1325-((H1323^2)*F1323+H1323*H1324*F1324+H1323*H1325*F1325)</f>
        <v>0.62289381937397459</v>
      </c>
      <c r="N1327" s="22">
        <f>G1323*G1324*F1323+(G1324^2)*F1324+G1324*G1325*F1325-(H1323*H1324*F1323+(H1324^2)*F1324+H1324*H1325*F1325)</f>
        <v>0.28565785921476355</v>
      </c>
      <c r="O1327" s="22">
        <f>G1323*G1325*F1323+G1324*G1325*F1324+(G1325^2)*F1325-(H1323*H1325*F1323+H1324*H1325*F1324+(H1325^2)*F1325)</f>
        <v>-5.036918783098298E-2</v>
      </c>
      <c r="P1327" s="22">
        <f>(G1323^2)*E1323+G1323*G1324*E1324+G1323*G1325*E1325-((H1323^2)*E1323+H1323*H1324*E1324+H1323*H1325*E1325)</f>
        <v>-0.54655508196762392</v>
      </c>
      <c r="Q1327" s="22">
        <f>G1323*G1324*E1323+(G1324^2)*E1324+G1324*G1325*E1325-(H1323*H1324*E1323+(H1324^2)*E1324+H1324*H1325*E1325)</f>
        <v>0.82258743602894913</v>
      </c>
      <c r="R1327" s="50">
        <f>G1323*G1325*E1323+G1324*G1325*E1324+(G1325^2)*E1325-(H1323*H1325*E1323+H1324*H1325*E1324+(H1325^2)*E1325)</f>
        <v>-0.14504435896370213</v>
      </c>
      <c r="S1327" s="20">
        <f>J1323</f>
        <v>-1.0286131749875846E-3</v>
      </c>
    </row>
    <row r="1328" spans="1:19">
      <c r="A1328">
        <f>F1328</f>
        <v>0.57553227363317871</v>
      </c>
      <c r="B1328">
        <f>C1328/(SQRT(C1328^2+C1329^2+C1330^2))</f>
        <v>0.57553227363317883</v>
      </c>
      <c r="C1328">
        <v>0.57534481592673237</v>
      </c>
      <c r="D1328" t="s">
        <v>33</v>
      </c>
      <c r="E1328" s="12">
        <f t="shared" ref="E1328:F1328" si="743">E1238</f>
        <v>0.42002945498844679</v>
      </c>
      <c r="F1328" s="13">
        <f t="shared" si="743"/>
        <v>0.57553227363317871</v>
      </c>
      <c r="G1328" s="17">
        <f>COS((RADIANS(45+$C$20)))</f>
        <v>0.41579014513656215</v>
      </c>
      <c r="H1328" s="18">
        <f>COS((RADIANS($C$20-45)))</f>
        <v>0.90946058474642899</v>
      </c>
      <c r="J1328" s="19">
        <f>((SUMPRODUCT(G1328:G1330,E1328:E1330))*(SUMPRODUCT(G1328:G1330,F1328:F1330)))-((SUMPRODUCT(H1328:H1330,E1328:E1330))*(SUMPRODUCT(H1328:H1330,F1328:F1330)))</f>
        <v>7.7210768260835491E-3</v>
      </c>
      <c r="M1328" s="21">
        <f>(G1328^2)*F1328+G1328*G1329*F1329+G1328*G1330*F1330-((H1328^2)*F1328+H1328*H1329*F1329+H1328*H1330*F1330)</f>
        <v>-0.5606884962862313</v>
      </c>
      <c r="N1328" s="22">
        <f>G1328*G1329*F1328+(G1329^2)*F1329+G1329*G1330*F1330-(H1328*H1329*F1328+(H1329^2)*F1329+H1329*H1330*F1330)</f>
        <v>-0.27596449877031715</v>
      </c>
      <c r="O1328" s="22">
        <f>G1328*G1330*F1328+G1329*G1330*F1329+(G1330^2)*F1330-(H1328*H1330*F1328+H1329*H1330*F1329+(H1330^2)*F1330)</f>
        <v>3.3809747927808578E-17</v>
      </c>
      <c r="P1328" s="22">
        <f>(G1328^2)*E1328+G1328*G1329*E1329+G1328*G1330*E1330-((H1328^2)*E1328+H1328*H1329*E1329+H1328*H1330*E1330)</f>
        <v>0.39177182542155131</v>
      </c>
      <c r="Q1328" s="22">
        <f>G1328*G1329*E1328+(G1329^2)*E1329+G1329*G1330*E1330-(H1328*H1329*E1328+(H1329^2)*E1329+H1329*H1330*E1330)</f>
        <v>-0.89428866145494601</v>
      </c>
      <c r="R1328" s="50">
        <f>G1328*G1330*E1328+G1329*G1330*E1329+(G1330^2)*E1330-(H1328*H1330*E1328+H1329*H1330*E1329+(H1330^2)*E1330)</f>
        <v>1.0956363718238247E-16</v>
      </c>
      <c r="S1328" s="20">
        <f>J1328</f>
        <v>7.7210768260835491E-3</v>
      </c>
    </row>
    <row r="1329" spans="1:19">
      <c r="A1329">
        <f>F1329</f>
        <v>0.24349660460854794</v>
      </c>
      <c r="B1329">
        <f>C1329/(SQRT(C1328^2+C1329^2+C1330^2))</f>
        <v>0.24349660460854794</v>
      </c>
      <c r="C1329">
        <v>0.24341729486847155</v>
      </c>
      <c r="D1329" t="s">
        <v>34</v>
      </c>
      <c r="E1329" s="12">
        <f t="shared" ref="E1329:F1329" si="744">E1239</f>
        <v>-0.88136974655539524</v>
      </c>
      <c r="F1329" s="13">
        <f t="shared" si="744"/>
        <v>0.24349660460854794</v>
      </c>
      <c r="G1329" s="17">
        <f>(SIN((RADIANS(45+$C$20))))*(COS(RADIANS($A$20)))</f>
        <v>-0.90946058474642899</v>
      </c>
      <c r="H1329" s="18">
        <f>(SIN((RADIANS($C$20-45))))*(COS(RADIANS($A$20)))</f>
        <v>0.41579014513656215</v>
      </c>
      <c r="J1329" s="20"/>
      <c r="M1329" s="21">
        <f>2*E1323</f>
        <v>0.84005890997689359</v>
      </c>
      <c r="N1329" s="22">
        <f>2*E1324</f>
        <v>-1.7627394931107905</v>
      </c>
      <c r="O1329" s="22">
        <f>2*E1325</f>
        <v>0.43249336086921247</v>
      </c>
      <c r="P1329" s="22">
        <f>0</f>
        <v>0</v>
      </c>
      <c r="Q1329" s="22">
        <v>0</v>
      </c>
      <c r="R1329" s="50">
        <v>0</v>
      </c>
      <c r="S1329" s="23">
        <f>E1323^2+E1324^2+E1325^2-1</f>
        <v>0</v>
      </c>
    </row>
    <row r="1330" spans="1:19">
      <c r="A1330" s="2">
        <f>F1330</f>
        <v>-0.78068688060625968</v>
      </c>
      <c r="B1330">
        <f>C1330/(SQRT(C1328^2+C1329^2+C1330^2))</f>
        <v>-0.78068688060625968</v>
      </c>
      <c r="C1330">
        <v>-0.780432601604376</v>
      </c>
      <c r="D1330" t="s">
        <v>35</v>
      </c>
      <c r="E1330" s="12">
        <f t="shared" ref="E1330:F1330" si="745">E1240</f>
        <v>0.21624668043460624</v>
      </c>
      <c r="F1330" s="13">
        <f t="shared" si="745"/>
        <v>-0.78068688060625968</v>
      </c>
      <c r="G1330" s="17">
        <f>(SIN((RADIANS(45+$C$20))))*(SIN(RADIANS($A$20)))</f>
        <v>1.1142242302023774E-16</v>
      </c>
      <c r="H1330" s="18">
        <f>(SIN((RADIANS($C$20-45))))*(SIN(RADIANS($A$20)))</f>
        <v>-5.0940465388028998E-17</v>
      </c>
      <c r="J1330" s="20"/>
      <c r="M1330" s="21">
        <v>0</v>
      </c>
      <c r="N1330" s="22">
        <v>0</v>
      </c>
      <c r="O1330" s="22">
        <v>0</v>
      </c>
      <c r="P1330" s="22">
        <f>2*F1323</f>
        <v>1.1510645472663574</v>
      </c>
      <c r="Q1330" s="22">
        <f>2*F1324</f>
        <v>0.48699320921709588</v>
      </c>
      <c r="R1330" s="50">
        <f>2*F1325</f>
        <v>-1.5613737612125194</v>
      </c>
      <c r="S1330" s="51">
        <f>F1323^2+F1324^2+F1325^2-1</f>
        <v>0</v>
      </c>
    </row>
    <row r="1331" spans="1:19">
      <c r="A1331" s="25"/>
    </row>
    <row r="1332" spans="1:19">
      <c r="A1332" s="2"/>
      <c r="E1332" s="12" t="s">
        <v>29</v>
      </c>
      <c r="F1332" s="13" t="s">
        <v>30</v>
      </c>
      <c r="G1332" s="17" t="s">
        <v>31</v>
      </c>
      <c r="H1332" s="18" t="s">
        <v>11</v>
      </c>
      <c r="I1332">
        <v>1</v>
      </c>
      <c r="J1332" s="19" t="s">
        <v>32</v>
      </c>
      <c r="L1332" s="20"/>
    </row>
    <row r="1333" spans="1:19">
      <c r="A1333" s="2"/>
      <c r="D1333" s="2" t="s">
        <v>33</v>
      </c>
      <c r="E1333" s="12">
        <f>B1325</f>
        <v>0.42002945498844679</v>
      </c>
      <c r="F1333" s="13">
        <f>B1328</f>
        <v>0.57553227363317883</v>
      </c>
      <c r="G1333" s="17">
        <f>COS((RADIANS(45+$C$2)))</f>
        <v>-0.40926624831947545</v>
      </c>
      <c r="H1333" s="18">
        <f>COS((RADIANS($C$2-45)))</f>
        <v>0.91241500315728119</v>
      </c>
      <c r="J1333" s="19">
        <f>((SUMPRODUCT(G1333:G1335,E1333:E1335))*(SUMPRODUCT(G1333:G1335,F1333:F1335)))-((SUMPRODUCT(H1333:H1335,E1333:E1335))*(SUMPRODUCT(H1333:H1335,F1333:F1335)))</f>
        <v>-1.0179455819426236E-3</v>
      </c>
      <c r="L1333" s="20"/>
    </row>
    <row r="1334" spans="1:19">
      <c r="A1334" s="2"/>
      <c r="D1334" s="20" t="s">
        <v>34</v>
      </c>
      <c r="E1334" s="12">
        <f t="shared" ref="E1334:E1335" si="746">B1326</f>
        <v>-0.88136974655539524</v>
      </c>
      <c r="F1334" s="13">
        <f t="shared" ref="F1334:F1335" si="747">B1329</f>
        <v>0.24349660460854794</v>
      </c>
      <c r="G1334" s="17">
        <f>(SIN((RADIANS(45+$C$2))))*(COS(RADIANS($A$2)))</f>
        <v>0.91241500315728119</v>
      </c>
      <c r="H1334" s="18">
        <f>(SIN((RADIANS($C$2-45))))*(COS(RADIANS($A$2)))</f>
        <v>0.40926624831947545</v>
      </c>
      <c r="J1334" s="20"/>
      <c r="L1334" s="20"/>
    </row>
    <row r="1335" spans="1:19">
      <c r="A1335" s="2"/>
      <c r="D1335" s="20" t="s">
        <v>35</v>
      </c>
      <c r="E1335" s="12">
        <f t="shared" si="746"/>
        <v>0.21624668043460624</v>
      </c>
      <c r="F1335" s="13">
        <f t="shared" si="747"/>
        <v>-0.78068688060625968</v>
      </c>
      <c r="G1335" s="17">
        <f>(SIN((RADIANS(45+$C$2))))*(SIN(RADIANS($A$2)))</f>
        <v>0</v>
      </c>
      <c r="H1335" s="18">
        <f>(SIN((RADIANS($C$2-45))))*(SIN(RADIANS($A$2)))</f>
        <v>0</v>
      </c>
      <c r="J1335" s="20"/>
      <c r="L1335" s="20"/>
    </row>
    <row r="1336" spans="1:19">
      <c r="A1336" s="2"/>
      <c r="J1336" s="20"/>
      <c r="L1336" s="20"/>
    </row>
    <row r="1337" spans="1:19">
      <c r="A1337" s="2"/>
      <c r="E1337" s="12" t="s">
        <v>29</v>
      </c>
      <c r="F1337" s="13" t="s">
        <v>30</v>
      </c>
      <c r="G1337" s="17" t="s">
        <v>31</v>
      </c>
      <c r="H1337" s="18" t="s">
        <v>11</v>
      </c>
      <c r="I1337">
        <v>2</v>
      </c>
      <c r="J1337" s="19" t="s">
        <v>32</v>
      </c>
      <c r="L1337" s="20"/>
    </row>
    <row r="1338" spans="1:19">
      <c r="A1338" s="2"/>
      <c r="D1338" t="s">
        <v>33</v>
      </c>
      <c r="E1338" s="12">
        <f t="shared" ref="E1338:F1338" si="748">E1423</f>
        <v>0.42002945498844679</v>
      </c>
      <c r="F1338" s="13">
        <f t="shared" si="748"/>
        <v>0.57553227363317883</v>
      </c>
      <c r="G1338" s="17">
        <f>COS((RADIANS(45+$C$3)))</f>
        <v>-0.32158407322903065</v>
      </c>
      <c r="H1338" s="18">
        <f>COS((RADIANS($C$3-45)))</f>
        <v>0.94688102940413033</v>
      </c>
      <c r="J1338" s="19">
        <f>((SUMPRODUCT(G1338:G1340,E1338:E1340))*(SUMPRODUCT(G1338:(G1340),F1338:F1340)))-((SUMPRODUCT(H1338:H1340,E1338:E1340))*(SUMPRODUCT(H1338:H1340,F1338:F1340)))</f>
        <v>4.0083871900869206E-3</v>
      </c>
      <c r="L1338" s="20"/>
    </row>
    <row r="1339" spans="1:19">
      <c r="A1339" s="2"/>
      <c r="D1339" t="s">
        <v>34</v>
      </c>
      <c r="E1339" s="12">
        <f t="shared" ref="E1339:F1339" si="749">E1424</f>
        <v>-0.88136974655539524</v>
      </c>
      <c r="F1339" s="13">
        <f t="shared" si="749"/>
        <v>0.24349660460854794</v>
      </c>
      <c r="G1339" s="17">
        <f>(SIN((RADIANS(45+$C$3))))*(COS(RADIANS($A$3)))</f>
        <v>0.93249577893736801</v>
      </c>
      <c r="H1339" s="18">
        <f>(SIN((RADIANS($C$3-45))))*(COS(RADIANS($A$3)))</f>
        <v>0.31669848856119509</v>
      </c>
      <c r="J1339" s="20"/>
      <c r="L1339" s="20"/>
    </row>
    <row r="1340" spans="1:19">
      <c r="A1340" s="2"/>
      <c r="D1340" t="s">
        <v>35</v>
      </c>
      <c r="E1340" s="12">
        <f t="shared" ref="E1340:F1340" si="750">E1425</f>
        <v>0.21624668043460624</v>
      </c>
      <c r="F1340" s="13">
        <f t="shared" si="750"/>
        <v>-0.78068688060625968</v>
      </c>
      <c r="G1340" s="17">
        <f>(SIN((RADIANS(45+$C$3))))*(SIN(RADIANS($A$3)))</f>
        <v>0.1644241652234143</v>
      </c>
      <c r="H1340" s="18">
        <f>(SIN((RADIANS($C$3-45))))*(SIN(RADIANS($A$3)))</f>
        <v>5.5842488282929856E-2</v>
      </c>
      <c r="J1340" s="20"/>
      <c r="L1340" s="20"/>
    </row>
    <row r="1341" spans="1:19">
      <c r="A1341" s="2"/>
      <c r="L1341" s="20"/>
    </row>
    <row r="1342" spans="1:19">
      <c r="A1342" s="2"/>
      <c r="E1342" s="12" t="s">
        <v>29</v>
      </c>
      <c r="F1342" s="13" t="s">
        <v>30</v>
      </c>
      <c r="G1342" s="17" t="s">
        <v>31</v>
      </c>
      <c r="H1342" s="18" t="s">
        <v>11</v>
      </c>
      <c r="I1342">
        <v>3</v>
      </c>
      <c r="J1342" s="19" t="s">
        <v>32</v>
      </c>
      <c r="L1342" s="20"/>
    </row>
    <row r="1343" spans="1:19">
      <c r="A1343" s="2"/>
      <c r="D1343" t="s">
        <v>33</v>
      </c>
      <c r="E1343" s="12">
        <f t="shared" ref="E1343:F1343" si="751">E1338</f>
        <v>0.42002945498844679</v>
      </c>
      <c r="F1343" s="13">
        <f t="shared" si="751"/>
        <v>0.57553227363317883</v>
      </c>
      <c r="G1343" s="17">
        <f>COS((RADIANS(45+$C$4)))</f>
        <v>-0.22595003639994804</v>
      </c>
      <c r="H1343" s="18">
        <f>COS((RADIANS($C$4-45)))</f>
        <v>0.97413889207384696</v>
      </c>
      <c r="J1343" s="19">
        <f>((SUMPRODUCT(G1343:G1345,E1343:E1345))*(SUMPRODUCT(G1343:(G1345),F1343:F1345)))-((SUMPRODUCT(H1343:H1345,E1343:E1345))*(SUMPRODUCT(H1343:H1345,F1343:F1345)))</f>
        <v>6.9716541156152056E-3</v>
      </c>
      <c r="L1343" s="20"/>
    </row>
    <row r="1344" spans="1:19">
      <c r="A1344" s="2"/>
      <c r="D1344" t="s">
        <v>34</v>
      </c>
      <c r="E1344" s="12">
        <f t="shared" ref="E1344:F1344" si="752">E1339</f>
        <v>-0.88136974655539524</v>
      </c>
      <c r="F1344" s="13">
        <f t="shared" si="752"/>
        <v>0.24349660460854794</v>
      </c>
      <c r="G1344" s="17">
        <f>(SIN((RADIANS(45+$C$4))))*(COS(RADIANS($A$4)))</f>
        <v>0.91539112850235449</v>
      </c>
      <c r="H1344" s="18">
        <f>(SIN((RADIANS($C$4-45))))*(COS(RADIANS($A$4)))</f>
        <v>0.2123235818713386</v>
      </c>
      <c r="J1344" s="20"/>
      <c r="L1344" s="20"/>
    </row>
    <row r="1345" spans="1:12">
      <c r="A1345" s="2"/>
      <c r="D1345" t="s">
        <v>35</v>
      </c>
      <c r="E1345" s="12">
        <f t="shared" ref="E1345:F1345" si="753">E1340</f>
        <v>0.21624668043460624</v>
      </c>
      <c r="F1345" s="13">
        <f t="shared" si="753"/>
        <v>-0.78068688060625968</v>
      </c>
      <c r="G1345" s="17">
        <f>(SIN((RADIANS(45+$C$4))))*(SIN(RADIANS($A$4)))</f>
        <v>0.33317512348620526</v>
      </c>
      <c r="H1345" s="18">
        <f>(SIN((RADIANS($C$4-45))))*(SIN(RADIANS($A$4)))</f>
        <v>7.7279463833950304E-2</v>
      </c>
      <c r="J1345" s="20"/>
      <c r="L1345" s="20"/>
    </row>
    <row r="1346" spans="1:12">
      <c r="A1346" s="2"/>
      <c r="L1346" s="20"/>
    </row>
    <row r="1347" spans="1:12">
      <c r="A1347" s="2"/>
      <c r="E1347" s="12" t="s">
        <v>29</v>
      </c>
      <c r="F1347" s="13" t="s">
        <v>30</v>
      </c>
      <c r="G1347" s="17" t="s">
        <v>31</v>
      </c>
      <c r="H1347" s="18" t="s">
        <v>11</v>
      </c>
      <c r="I1347">
        <v>4</v>
      </c>
      <c r="J1347" s="19" t="s">
        <v>32</v>
      </c>
      <c r="L1347" s="20"/>
    </row>
    <row r="1348" spans="1:12">
      <c r="A1348" s="2"/>
      <c r="D1348" t="s">
        <v>33</v>
      </c>
      <c r="E1348" s="12">
        <f t="shared" ref="E1348:F1348" si="754">E1343</f>
        <v>0.42002945498844679</v>
      </c>
      <c r="F1348" s="13">
        <f t="shared" si="754"/>
        <v>0.57553227363317883</v>
      </c>
      <c r="G1348" s="17">
        <f>COS((RADIANS(45+$C$5)))</f>
        <v>-0.13846012312424741</v>
      </c>
      <c r="H1348" s="18">
        <f>COS((RADIANS($C$5-45)))</f>
        <v>0.99036800953202153</v>
      </c>
      <c r="J1348" s="19">
        <f>((SUMPRODUCT(G1348:G1350,E1348:E1350))*(SUMPRODUCT(G1348:G1350,F1348:F1350)))-((SUMPRODUCT(H1348:H1350,E1348:E1350))*(SUMPRODUCT(H1348:H1350,F1348:F1350)))</f>
        <v>4.6880589187316413E-3</v>
      </c>
      <c r="L1348" s="20"/>
    </row>
    <row r="1349" spans="1:12">
      <c r="A1349" s="2"/>
      <c r="D1349" t="s">
        <v>34</v>
      </c>
      <c r="E1349" s="12">
        <f t="shared" ref="E1349:F1349" si="755">E1344</f>
        <v>-0.88136974655539524</v>
      </c>
      <c r="F1349" s="13">
        <f t="shared" si="755"/>
        <v>0.24349660460854794</v>
      </c>
      <c r="G1349" s="17">
        <f>(SIN((RADIANS(45+$C$5))))*(COS(RADIANS($A$5)))</f>
        <v>0.85768385535015979</v>
      </c>
      <c r="H1349" s="18">
        <f>(SIN((RADIANS($C$5-45))))*(COS(RADIANS($A$5)))</f>
        <v>0.11990998403671958</v>
      </c>
      <c r="J1349" s="20"/>
      <c r="L1349" s="20"/>
    </row>
    <row r="1350" spans="1:12">
      <c r="A1350" s="2"/>
      <c r="D1350" t="s">
        <v>35</v>
      </c>
      <c r="E1350" s="12">
        <f t="shared" ref="E1350:F1350" si="756">E1345</f>
        <v>0.21624668043460624</v>
      </c>
      <c r="F1350" s="13">
        <f t="shared" si="756"/>
        <v>-0.78068688060625968</v>
      </c>
      <c r="G1350" s="17">
        <f>(SIN((RADIANS(45+$C$5))))*(SIN(RADIANS($A$5)))</f>
        <v>0.49518400476601071</v>
      </c>
      <c r="H1350" s="18">
        <f>(SIN((RADIANS($C$5-45))))*(SIN(RADIANS($A$5)))</f>
        <v>6.923006156212376E-2</v>
      </c>
      <c r="J1350" s="20"/>
      <c r="L1350" s="20"/>
    </row>
    <row r="1351" spans="1:12">
      <c r="A1351" s="2"/>
      <c r="J1351" s="20"/>
      <c r="L1351" s="20"/>
    </row>
    <row r="1352" spans="1:12">
      <c r="A1352" s="2"/>
      <c r="E1352" s="12" t="s">
        <v>29</v>
      </c>
      <c r="F1352" s="13" t="s">
        <v>30</v>
      </c>
      <c r="G1352" s="17" t="s">
        <v>31</v>
      </c>
      <c r="H1352" s="18" t="s">
        <v>11</v>
      </c>
      <c r="I1352">
        <v>5</v>
      </c>
      <c r="J1352" s="19" t="s">
        <v>32</v>
      </c>
      <c r="L1352" s="20"/>
    </row>
    <row r="1353" spans="1:12">
      <c r="A1353" s="2"/>
      <c r="D1353" t="s">
        <v>33</v>
      </c>
      <c r="E1353" s="12">
        <f t="shared" ref="E1353:F1353" si="757">E1348</f>
        <v>0.42002945498844679</v>
      </c>
      <c r="F1353" s="13">
        <f t="shared" si="757"/>
        <v>0.57553227363317883</v>
      </c>
      <c r="G1353" s="17">
        <f>COS((RADIANS(45+$C$6)))</f>
        <v>-7.600118185574084E-2</v>
      </c>
      <c r="H1353" s="18">
        <f>COS((RADIANS($C$6-45)))</f>
        <v>0.99710772755832688</v>
      </c>
      <c r="J1353" s="19">
        <f>((SUMPRODUCT(G1353:G1355,E1353:E1355))*(SUMPRODUCT(G1353:(G1355),F1353:F1355)))-((SUMPRODUCT(H1353:H1355,E1353:E1355))*(SUMPRODUCT(H1353:H1355,F1353:F1355)))</f>
        <v>-5.0133014968010425E-3</v>
      </c>
      <c r="L1353" s="20"/>
    </row>
    <row r="1354" spans="1:12">
      <c r="A1354" s="2"/>
      <c r="D1354" t="s">
        <v>34</v>
      </c>
      <c r="E1354" s="12">
        <f t="shared" ref="E1354:F1354" si="758">E1349</f>
        <v>-0.88136974655539524</v>
      </c>
      <c r="F1354" s="13">
        <f t="shared" si="758"/>
        <v>0.24349660460854794</v>
      </c>
      <c r="G1354" s="17">
        <f>(SIN((RADIANS(45+$C$6))))*(COS(RADIANS($A$6)))</f>
        <v>0.76382883388704814</v>
      </c>
      <c r="H1354" s="18">
        <f>(SIN((RADIANS($C$6-45))))*(COS(RADIANS($A$6)))</f>
        <v>5.8220283031065245E-2</v>
      </c>
      <c r="J1354" s="20"/>
      <c r="L1354" s="20"/>
    </row>
    <row r="1355" spans="1:12">
      <c r="A1355" s="2"/>
      <c r="D1355" t="s">
        <v>35</v>
      </c>
      <c r="E1355" s="12">
        <f t="shared" ref="E1355:F1355" si="759">E1350</f>
        <v>0.21624668043460624</v>
      </c>
      <c r="F1355" s="13">
        <f t="shared" si="759"/>
        <v>-0.78068688060625968</v>
      </c>
      <c r="G1355" s="17">
        <f>(SIN((RADIANS(45+$C$6))))*(SIN(RADIANS($A$6)))</f>
        <v>0.64092849279719399</v>
      </c>
      <c r="H1355" s="18">
        <f>(SIN((RADIANS($C$6-45))))*(SIN(RADIANS($A$6)))</f>
        <v>4.8852618018403696E-2</v>
      </c>
      <c r="J1355" s="20"/>
      <c r="L1355" s="20"/>
    </row>
    <row r="1356" spans="1:12">
      <c r="A1356" s="2"/>
      <c r="L1356" s="20"/>
    </row>
    <row r="1357" spans="1:12">
      <c r="A1357" s="2"/>
      <c r="E1357" s="12" t="s">
        <v>29</v>
      </c>
      <c r="F1357" s="13" t="s">
        <v>30</v>
      </c>
      <c r="G1357" s="17" t="s">
        <v>31</v>
      </c>
      <c r="H1357" s="18" t="s">
        <v>11</v>
      </c>
      <c r="I1357">
        <v>6</v>
      </c>
      <c r="J1357" s="19" t="s">
        <v>32</v>
      </c>
      <c r="L1357" s="20"/>
    </row>
    <row r="1358" spans="1:12">
      <c r="A1358" s="2"/>
      <c r="D1358" t="s">
        <v>33</v>
      </c>
      <c r="E1358" s="12">
        <f t="shared" ref="E1358:F1358" si="760">E1353</f>
        <v>0.42002945498844679</v>
      </c>
      <c r="F1358" s="13">
        <f t="shared" si="760"/>
        <v>0.57553227363317883</v>
      </c>
      <c r="G1358" s="17">
        <f>COS((RADIANS(45+$C$7)))</f>
        <v>-6.2071975655520473E-2</v>
      </c>
      <c r="H1358" s="18">
        <f>COS((RADIANS($C$7-45)))</f>
        <v>0.99807167570181077</v>
      </c>
      <c r="J1358" s="19">
        <f>((SUMPRODUCT(G1358:G1360,E1358:E1360))*(SUMPRODUCT(G1358:G1360,F1358:F1360)))-((SUMPRODUCT(H1358:H1360,E1358:E1360))*(SUMPRODUCT(H1358:H1360,F1358:F1360)))</f>
        <v>-1.2678210363768011E-2</v>
      </c>
      <c r="L1358" s="20"/>
    </row>
    <row r="1359" spans="1:12">
      <c r="A1359" s="2"/>
      <c r="D1359" t="s">
        <v>34</v>
      </c>
      <c r="E1359" s="12">
        <f t="shared" ref="E1359:F1359" si="761">E1354</f>
        <v>-0.88136974655539524</v>
      </c>
      <c r="F1359" s="13">
        <f t="shared" si="761"/>
        <v>0.24349660460854794</v>
      </c>
      <c r="G1359" s="17">
        <f>(SIN((RADIANS(45+$C$7))))*(COS(RADIANS($A$7)))</f>
        <v>0.64154810672020579</v>
      </c>
      <c r="H1359" s="18">
        <f>(SIN((RADIANS($C$7-45))))*(COS(RADIANS($A$7)))</f>
        <v>3.9899096860133154E-2</v>
      </c>
      <c r="J1359" s="20"/>
      <c r="L1359" s="20"/>
    </row>
    <row r="1360" spans="1:12">
      <c r="A1360" s="2"/>
      <c r="D1360" t="s">
        <v>35</v>
      </c>
      <c r="E1360" s="12">
        <f t="shared" ref="E1360:F1360" si="762">E1355</f>
        <v>0.21624668043460624</v>
      </c>
      <c r="F1360" s="13">
        <f t="shared" si="762"/>
        <v>-0.78068688060625968</v>
      </c>
      <c r="G1360" s="17">
        <f>(SIN((RADIANS(45+$C$7))))*(SIN(RADIANS($A$7)))</f>
        <v>0.76456726100581884</v>
      </c>
      <c r="H1360" s="18">
        <f>(SIN((RADIANS($C$7-45))))*(SIN(RADIANS($A$7)))</f>
        <v>4.754989202432805E-2</v>
      </c>
      <c r="J1360" s="20"/>
      <c r="L1360" s="20"/>
    </row>
    <row r="1361" spans="1:12">
      <c r="A1361" s="2"/>
      <c r="J1361" s="20"/>
      <c r="L1361" s="20"/>
    </row>
    <row r="1362" spans="1:12">
      <c r="A1362" s="2"/>
      <c r="E1362" s="12" t="s">
        <v>29</v>
      </c>
      <c r="F1362" s="13" t="s">
        <v>30</v>
      </c>
      <c r="G1362" s="17" t="s">
        <v>31</v>
      </c>
      <c r="H1362" s="18" t="s">
        <v>11</v>
      </c>
      <c r="I1362">
        <v>7</v>
      </c>
      <c r="J1362" s="19" t="s">
        <v>32</v>
      </c>
      <c r="L1362" s="20"/>
    </row>
    <row r="1363" spans="1:12">
      <c r="A1363" s="2"/>
      <c r="D1363" t="s">
        <v>33</v>
      </c>
      <c r="E1363" s="12">
        <f t="shared" ref="E1363:F1363" si="763">E1358</f>
        <v>0.42002945498844679</v>
      </c>
      <c r="F1363" s="13">
        <f t="shared" si="763"/>
        <v>0.57553227363317883</v>
      </c>
      <c r="G1363" s="17">
        <f>COS((RADIANS(45+$C$8)))</f>
        <v>-0.12635046299859032</v>
      </c>
      <c r="H1363" s="18">
        <f>COS((RADIANS($C$8-45)))</f>
        <v>0.99198566547104994</v>
      </c>
      <c r="J1363" s="19">
        <f>((SUMPRODUCT(G1363:G1365,E1363:E1365))*(SUMPRODUCT(G1363:(G1365),F1363:F1365)))-((SUMPRODUCT(H1363:H1365,E1363:E1365))*(SUMPRODUCT(H1363:H1365,F1363:F1365)))</f>
        <v>-3.1027912093795629E-3</v>
      </c>
      <c r="L1363" s="20"/>
    </row>
    <row r="1364" spans="1:12">
      <c r="A1364" s="2"/>
      <c r="D1364" t="s">
        <v>34</v>
      </c>
      <c r="E1364" s="12">
        <f t="shared" ref="E1364:F1364" si="764">E1359</f>
        <v>-0.88136974655539524</v>
      </c>
      <c r="F1364" s="13">
        <f t="shared" si="764"/>
        <v>0.24349660460854794</v>
      </c>
      <c r="G1364" s="17">
        <f>(SIN((RADIANS(45+$C$8))))*(COS(RADIANS($A$8)))</f>
        <v>0.49599283273552508</v>
      </c>
      <c r="H1364" s="18">
        <f>(SIN((RADIANS($C$8-45))))*(COS(RADIANS($A$8)))</f>
        <v>6.3175231499295187E-2</v>
      </c>
      <c r="J1364" s="20"/>
      <c r="L1364" s="20"/>
    </row>
    <row r="1365" spans="1:12">
      <c r="A1365" s="2"/>
      <c r="D1365" t="s">
        <v>35</v>
      </c>
      <c r="E1365" s="12">
        <f t="shared" ref="E1365:F1365" si="765">E1360</f>
        <v>0.21624668043460624</v>
      </c>
      <c r="F1365" s="13">
        <f t="shared" si="765"/>
        <v>-0.78068688060625968</v>
      </c>
      <c r="G1365" s="17">
        <f>(SIN((RADIANS(45+$C$8))))*(SIN(RADIANS($A$8)))</f>
        <v>0.85908478648794107</v>
      </c>
      <c r="H1365" s="18">
        <f>(SIN((RADIANS($C$8-45))))*(SIN(RADIANS($A$8)))</f>
        <v>0.10942271073670497</v>
      </c>
      <c r="J1365" s="20"/>
      <c r="L1365" s="20"/>
    </row>
    <row r="1366" spans="1:12">
      <c r="A1366" s="2"/>
      <c r="L1366" s="20"/>
    </row>
    <row r="1367" spans="1:12">
      <c r="A1367" s="2"/>
      <c r="E1367" s="12" t="s">
        <v>29</v>
      </c>
      <c r="F1367" s="13" t="s">
        <v>30</v>
      </c>
      <c r="G1367" s="17" t="s">
        <v>31</v>
      </c>
      <c r="H1367" s="18" t="s">
        <v>11</v>
      </c>
      <c r="I1367">
        <v>8</v>
      </c>
      <c r="J1367" s="19" t="s">
        <v>32</v>
      </c>
      <c r="L1367" s="20"/>
    </row>
    <row r="1368" spans="1:12">
      <c r="A1368" s="2"/>
      <c r="D1368" t="s">
        <v>33</v>
      </c>
      <c r="E1368" s="12">
        <f t="shared" ref="E1368:F1368" si="766">E1363</f>
        <v>0.42002945498844679</v>
      </c>
      <c r="F1368" s="13">
        <f t="shared" si="766"/>
        <v>0.57553227363317883</v>
      </c>
      <c r="G1368" s="17">
        <f>COS((RADIANS(45+$C$9)))</f>
        <v>-0.24968292296171704</v>
      </c>
      <c r="H1368" s="18">
        <f>COS((RADIANS($C$9-45)))</f>
        <v>0.96832765011709399</v>
      </c>
      <c r="J1368" s="19">
        <f>((SUMPRODUCT(G1368:G1370,E1368:E1370))*(SUMPRODUCT(G1368:G1370,F1368:F1370)))-((SUMPRODUCT(H1368:H1370,E1368:E1370))*(SUMPRODUCT(H1368:H1370,F1368:F1370)))</f>
        <v>3.7476934677744544E-3</v>
      </c>
      <c r="L1368" s="20"/>
    </row>
    <row r="1369" spans="1:12">
      <c r="A1369" s="2"/>
      <c r="D1369" t="s">
        <v>34</v>
      </c>
      <c r="E1369" s="12">
        <f t="shared" ref="E1369:F1369" si="767">E1364</f>
        <v>-0.88136974655539524</v>
      </c>
      <c r="F1369" s="13">
        <f t="shared" si="767"/>
        <v>0.24349660460854794</v>
      </c>
      <c r="G1369" s="17">
        <f>(SIN((RADIANS(45+$C$9))))*(COS(RADIANS($A$9)))</f>
        <v>0.33118756167925656</v>
      </c>
      <c r="H1369" s="18">
        <f>(SIN((RADIANS($C$9-45))))*(COS(RADIANS($A$9)))</f>
        <v>8.539658909733841E-2</v>
      </c>
      <c r="J1369" s="20"/>
      <c r="L1369" s="20"/>
    </row>
    <row r="1370" spans="1:12">
      <c r="A1370" s="2"/>
      <c r="D1370" t="s">
        <v>35</v>
      </c>
      <c r="E1370" s="12">
        <f t="shared" ref="E1370:F1370" si="768">E1365</f>
        <v>0.21624668043460624</v>
      </c>
      <c r="F1370" s="13">
        <f t="shared" si="768"/>
        <v>-0.78068688060625968</v>
      </c>
      <c r="G1370" s="17">
        <f>(SIN((RADIANS(45+$C$9))))*(SIN(RADIANS($A$9)))</f>
        <v>0.90993034731799216</v>
      </c>
      <c r="H1370" s="18">
        <f>(SIN((RADIANS($C$9-45))))*(SIN(RADIANS($A$9)))</f>
        <v>0.23462520024338199</v>
      </c>
      <c r="J1370" s="20"/>
      <c r="L1370" s="20"/>
    </row>
    <row r="1371" spans="1:12">
      <c r="A1371" s="2"/>
      <c r="J1371" s="20"/>
      <c r="L1371" s="20"/>
    </row>
    <row r="1372" spans="1:12">
      <c r="E1372" s="12" t="s">
        <v>29</v>
      </c>
      <c r="F1372" s="13" t="s">
        <v>30</v>
      </c>
      <c r="G1372" s="17" t="s">
        <v>31</v>
      </c>
      <c r="H1372" s="18" t="s">
        <v>11</v>
      </c>
      <c r="I1372">
        <v>9</v>
      </c>
      <c r="J1372" s="19" t="s">
        <v>32</v>
      </c>
      <c r="L1372" s="20"/>
    </row>
    <row r="1373" spans="1:12">
      <c r="D1373" t="s">
        <v>33</v>
      </c>
      <c r="E1373" s="12">
        <f t="shared" ref="E1373:F1373" si="769">E1368</f>
        <v>0.42002945498844679</v>
      </c>
      <c r="F1373" s="13">
        <f t="shared" si="769"/>
        <v>0.57553227363317883</v>
      </c>
      <c r="G1373" s="17">
        <f>COS((RADIANS(45+$C$10)))</f>
        <v>-0.40607883220739371</v>
      </c>
      <c r="H1373" s="18">
        <f>COS((RADIANS($C$10-45)))</f>
        <v>0.91383805022174436</v>
      </c>
      <c r="J1373" s="19">
        <f>((SUMPRODUCT(G1373:G1375,E1373:E1375))*(SUMPRODUCT(G1373:(G1375),F1373:F1375)))-((SUMPRODUCT(H1373:H1375,E1373:E1375))*(SUMPRODUCT(H1373:H1375,F1373:F1375)))</f>
        <v>9.7112738488440153E-3</v>
      </c>
      <c r="L1373" s="20"/>
    </row>
    <row r="1374" spans="1:12">
      <c r="D1374" t="s">
        <v>34</v>
      </c>
      <c r="E1374" s="12">
        <f t="shared" ref="E1374:F1374" si="770">E1369</f>
        <v>-0.88136974655539524</v>
      </c>
      <c r="F1374" s="13">
        <f t="shared" si="770"/>
        <v>0.24349660460854794</v>
      </c>
      <c r="G1374" s="17">
        <f>(SIN((RADIANS(45+$C$10))))*(COS(RADIANS($A$10)))</f>
        <v>0.15868631210370673</v>
      </c>
      <c r="H1374" s="18">
        <f>(SIN((RADIANS($C$10-45))))*(COS(RADIANS($A$10)))</f>
        <v>7.0514849201929117E-2</v>
      </c>
      <c r="J1374" s="20"/>
      <c r="L1374" s="20"/>
    </row>
    <row r="1375" spans="1:12">
      <c r="D1375" t="s">
        <v>35</v>
      </c>
      <c r="E1375" s="12">
        <f t="shared" ref="E1375:F1375" si="771">E1370</f>
        <v>0.21624668043460624</v>
      </c>
      <c r="F1375" s="13">
        <f t="shared" si="771"/>
        <v>-0.78068688060625968</v>
      </c>
      <c r="G1375" s="17">
        <f>(SIN((RADIANS(45+$C$10))))*(SIN(RADIANS($A$10)))</f>
        <v>0.89995479685593338</v>
      </c>
      <c r="H1375" s="18">
        <f>(SIN((RADIANS($C$10-45))))*(SIN(RADIANS($A$10)))</f>
        <v>0.39990958229198481</v>
      </c>
      <c r="J1375" s="20"/>
      <c r="L1375" s="20"/>
    </row>
    <row r="1376" spans="1:12">
      <c r="L1376" s="20"/>
    </row>
    <row r="1377" spans="4:12">
      <c r="E1377" s="12" t="s">
        <v>29</v>
      </c>
      <c r="F1377" s="13" t="s">
        <v>30</v>
      </c>
      <c r="G1377" s="17" t="s">
        <v>31</v>
      </c>
      <c r="H1377" s="18" t="s">
        <v>11</v>
      </c>
      <c r="I1377">
        <v>10</v>
      </c>
      <c r="J1377" s="19" t="s">
        <v>32</v>
      </c>
      <c r="L1377" s="20"/>
    </row>
    <row r="1378" spans="4:12">
      <c r="D1378" t="s">
        <v>33</v>
      </c>
      <c r="E1378" s="12">
        <f t="shared" ref="E1378:F1378" si="772">E1373</f>
        <v>0.42002945498844679</v>
      </c>
      <c r="F1378" s="13">
        <f t="shared" si="772"/>
        <v>0.57553227363317883</v>
      </c>
      <c r="G1378" s="17">
        <f>COS((RADIANS(45+$C$11)))</f>
        <v>-0.53521878369665565</v>
      </c>
      <c r="H1378" s="18">
        <f>COS((RADIANS($C$11-45)))</f>
        <v>0.84471347424927035</v>
      </c>
      <c r="J1378" s="19">
        <f>((SUMPRODUCT(G1378:G1380,E1378:E1380))*(SUMPRODUCT(G1378:G1380,F1378:F1380)))-((SUMPRODUCT(H1378:H1380,E1378:E1380))*(SUMPRODUCT(H1378:H1380,F1378:F1380)))</f>
        <v>8.6229621006259985E-3</v>
      </c>
      <c r="L1378" s="20"/>
    </row>
    <row r="1379" spans="4:12">
      <c r="D1379" t="s">
        <v>34</v>
      </c>
      <c r="E1379" s="12">
        <f t="shared" ref="E1379:F1379" si="773">E1374</f>
        <v>-0.88136974655539524</v>
      </c>
      <c r="F1379" s="13">
        <f t="shared" si="773"/>
        <v>0.24349660460854794</v>
      </c>
      <c r="G1379" s="17">
        <f>(SIN((RADIANS(45+$C$11))))*(COS(RADIANS($A$11)))</f>
        <v>5.1744970390849291E-17</v>
      </c>
      <c r="H1379" s="18">
        <f>(SIN((RADIANS($C$11-45))))*(COS(RADIANS($A$11)))</f>
        <v>3.278612329420142E-17</v>
      </c>
      <c r="J1379" s="20"/>
      <c r="L1379" s="20"/>
    </row>
    <row r="1380" spans="4:12">
      <c r="D1380" t="s">
        <v>35</v>
      </c>
      <c r="E1380" s="12">
        <f t="shared" ref="E1380:F1380" si="774">E1375</f>
        <v>0.21624668043460624</v>
      </c>
      <c r="F1380" s="13">
        <f t="shared" si="774"/>
        <v>-0.78068688060625968</v>
      </c>
      <c r="G1380" s="17">
        <f>(SIN((RADIANS(45+$C$11))))*(SIN(RADIANS($A$11)))</f>
        <v>0.84471347424927024</v>
      </c>
      <c r="H1380" s="18">
        <f>(SIN((RADIANS($C$11-45))))*(SIN(RADIANS($A$11)))</f>
        <v>0.53521878369665554</v>
      </c>
      <c r="J1380" s="20"/>
      <c r="L1380" s="20"/>
    </row>
    <row r="1381" spans="4:12">
      <c r="J1381" s="20"/>
      <c r="L1381" s="20"/>
    </row>
    <row r="1382" spans="4:12">
      <c r="E1382" s="12" t="s">
        <v>29</v>
      </c>
      <c r="F1382" s="13" t="s">
        <v>30</v>
      </c>
      <c r="G1382" s="17" t="s">
        <v>31</v>
      </c>
      <c r="H1382" s="18" t="s">
        <v>11</v>
      </c>
      <c r="I1382">
        <v>11</v>
      </c>
      <c r="J1382" s="19" t="s">
        <v>32</v>
      </c>
      <c r="L1382" s="20"/>
    </row>
    <row r="1383" spans="4:12">
      <c r="D1383" t="s">
        <v>33</v>
      </c>
      <c r="E1383" s="12">
        <f t="shared" ref="E1383:F1383" si="775">E1378</f>
        <v>0.42002945498844679</v>
      </c>
      <c r="F1383" s="13">
        <f t="shared" si="775"/>
        <v>0.57553227363317883</v>
      </c>
      <c r="G1383" s="17">
        <f>COS((RADIANS(45+$C$12)))</f>
        <v>-0.6137169411897504</v>
      </c>
      <c r="H1383" s="18">
        <f>COS((RADIANS($C$12-45)))</f>
        <v>0.78952613389089055</v>
      </c>
      <c r="J1383" s="19">
        <f>((SUMPRODUCT(G1383:G1385,E1383:E1385))*(SUMPRODUCT(G1383:(G1385),F1383:F1385)))-((SUMPRODUCT(H1383:H1385,E1383:E1385))*(SUMPRODUCT(H1383:H1385,F1383:F1385)))</f>
        <v>-6.857758109792729E-3</v>
      </c>
      <c r="L1383" s="20"/>
    </row>
    <row r="1384" spans="4:12">
      <c r="D1384" t="s">
        <v>34</v>
      </c>
      <c r="E1384" s="12">
        <f t="shared" ref="E1384:F1384" si="776">E1379</f>
        <v>-0.88136974655539524</v>
      </c>
      <c r="F1384" s="13">
        <f t="shared" si="776"/>
        <v>0.24349660460854794</v>
      </c>
      <c r="G1384" s="17">
        <f>(SIN((RADIANS(45+$C$12))))*(COS(RADIANS($A$12)))</f>
        <v>-0.13709977437056997</v>
      </c>
      <c r="H1384" s="18">
        <f>(SIN((RADIANS($C$12-45))))*(COS(RADIANS($A$12)))</f>
        <v>-0.10657082844092282</v>
      </c>
      <c r="J1384" s="20"/>
      <c r="L1384" s="20"/>
    </row>
    <row r="1385" spans="4:12">
      <c r="D1385" t="s">
        <v>35</v>
      </c>
      <c r="E1385" s="12">
        <f t="shared" ref="E1385:F1385" si="777">E1380</f>
        <v>0.21624668043460624</v>
      </c>
      <c r="F1385" s="13">
        <f t="shared" si="777"/>
        <v>-0.78068688060625968</v>
      </c>
      <c r="G1385" s="17">
        <f>(SIN((RADIANS(45+$C$12))))*(SIN(RADIANS($A$12)))</f>
        <v>0.77753145786150357</v>
      </c>
      <c r="H1385" s="18">
        <f>(SIN((RADIANS($C$12-45))))*(SIN(RADIANS($A$12)))</f>
        <v>0.60439320183860357</v>
      </c>
      <c r="J1385" s="20"/>
      <c r="L1385" s="20"/>
    </row>
    <row r="1386" spans="4:12">
      <c r="L1386" s="20"/>
    </row>
    <row r="1387" spans="4:12">
      <c r="E1387" s="12" t="s">
        <v>29</v>
      </c>
      <c r="F1387" s="13" t="s">
        <v>30</v>
      </c>
      <c r="G1387" s="17" t="s">
        <v>31</v>
      </c>
      <c r="H1387" s="18" t="s">
        <v>11</v>
      </c>
      <c r="I1387">
        <v>12</v>
      </c>
      <c r="J1387" s="19" t="s">
        <v>32</v>
      </c>
      <c r="L1387" s="20"/>
    </row>
    <row r="1388" spans="4:12">
      <c r="D1388" t="s">
        <v>33</v>
      </c>
      <c r="E1388" s="12">
        <f t="shared" ref="E1388:F1388" si="778">E1383</f>
        <v>0.42002945498844679</v>
      </c>
      <c r="F1388" s="13">
        <f t="shared" si="778"/>
        <v>0.57553227363317883</v>
      </c>
      <c r="G1388" s="17">
        <f>COS((RADIANS(45+$C$13)))</f>
        <v>-0.67505923099629039</v>
      </c>
      <c r="H1388" s="18">
        <f>COS((RADIANS($C$13-45)))</f>
        <v>0.73776353572584286</v>
      </c>
      <c r="J1388" s="19">
        <f>((SUMPRODUCT(G1388:G1390,E1388:E1390))*(SUMPRODUCT(G1388:(G1390),F1388:F1390)))-((SUMPRODUCT(H1388:H1390,E1388:E1390))*(SUMPRODUCT(H1388:H1390,F1388:F1390)))</f>
        <v>-5.4704759744809567E-3</v>
      </c>
      <c r="L1388" s="20"/>
    </row>
    <row r="1389" spans="4:12">
      <c r="D1389" t="s">
        <v>34</v>
      </c>
      <c r="E1389" s="12">
        <f t="shared" ref="E1389:F1389" si="779">E1384</f>
        <v>-0.88136974655539524</v>
      </c>
      <c r="F1389" s="13">
        <f t="shared" si="779"/>
        <v>0.24349660460854794</v>
      </c>
      <c r="G1389" s="17">
        <f>(SIN((RADIANS(45+$C$13))))*(COS(RADIANS($A$13)))</f>
        <v>-0.25232999022940494</v>
      </c>
      <c r="H1389" s="18">
        <f>(SIN((RADIANS($C$13-45))))*(COS(RADIANS($A$13)))</f>
        <v>-0.23088385493866695</v>
      </c>
      <c r="J1389" s="20"/>
      <c r="L1389" s="20"/>
    </row>
    <row r="1390" spans="4:12">
      <c r="D1390" t="s">
        <v>35</v>
      </c>
      <c r="E1390" s="12">
        <f t="shared" ref="E1390:F1390" si="780">E1385</f>
        <v>0.21624668043460624</v>
      </c>
      <c r="F1390" s="13">
        <f t="shared" si="780"/>
        <v>-0.78068688060625968</v>
      </c>
      <c r="G1390" s="17">
        <f>(SIN((RADIANS(45+$C$13))))*(SIN(RADIANS($A$13)))</f>
        <v>0.69327095040649556</v>
      </c>
      <c r="H1390" s="18">
        <f>(SIN((RADIANS($C$13-45))))*(SIN(RADIANS($A$13)))</f>
        <v>0.63434817796062404</v>
      </c>
      <c r="J1390" s="20"/>
      <c r="L1390" s="20"/>
    </row>
    <row r="1391" spans="4:12">
      <c r="L1391" s="20"/>
    </row>
    <row r="1392" spans="4:12">
      <c r="E1392" s="12" t="s">
        <v>29</v>
      </c>
      <c r="F1392" s="13" t="s">
        <v>30</v>
      </c>
      <c r="G1392" s="17" t="s">
        <v>31</v>
      </c>
      <c r="H1392" s="18" t="s">
        <v>11</v>
      </c>
      <c r="I1392">
        <v>13</v>
      </c>
      <c r="J1392" s="19" t="s">
        <v>32</v>
      </c>
      <c r="L1392" s="20"/>
    </row>
    <row r="1393" spans="1:19">
      <c r="D1393" t="s">
        <v>33</v>
      </c>
      <c r="E1393" s="12">
        <f t="shared" ref="E1393:F1393" si="781">E1388</f>
        <v>0.42002945498844679</v>
      </c>
      <c r="F1393" s="13">
        <f t="shared" si="781"/>
        <v>0.57553227363317883</v>
      </c>
      <c r="G1393" s="17">
        <f>COS((RADIANS(45+$C$14)))</f>
        <v>-0.71396877306751372</v>
      </c>
      <c r="H1393" s="18">
        <f>COS((RADIANS($C$14-45)))</f>
        <v>0.70017754254508147</v>
      </c>
      <c r="J1393" s="19">
        <f>((SUMPRODUCT(G1393:G1395,E1393:E1395))*(SUMPRODUCT(G1393:G1395,F1393:F1395)))-((SUMPRODUCT(H1393:H1395,E1393:E1395))*(SUMPRODUCT(H1393:H1395,F1393:F1395)))</f>
        <v>-1.180289624656411E-2</v>
      </c>
      <c r="L1393" s="20"/>
    </row>
    <row r="1394" spans="1:19">
      <c r="D1394" t="s">
        <v>34</v>
      </c>
      <c r="E1394" s="12">
        <f t="shared" ref="E1394:F1394" si="782">E1389</f>
        <v>-0.88136974655539524</v>
      </c>
      <c r="F1394" s="13">
        <f t="shared" si="782"/>
        <v>0.24349660460854794</v>
      </c>
      <c r="G1394" s="17">
        <f>(SIN((RADIANS(45+$C$14))))*(COS(RADIANS($A$14)))</f>
        <v>-0.35008877127254046</v>
      </c>
      <c r="H1394" s="18">
        <f>(SIN((RADIANS($C$14-45))))*(COS(RADIANS($A$14)))</f>
        <v>-0.35698438653375664</v>
      </c>
      <c r="J1394" s="20"/>
      <c r="L1394" s="20"/>
    </row>
    <row r="1395" spans="1:19">
      <c r="D1395" t="s">
        <v>35</v>
      </c>
      <c r="E1395" s="12">
        <f t="shared" ref="E1395:F1395" si="783">E1390</f>
        <v>0.21624668043460624</v>
      </c>
      <c r="F1395" s="13">
        <f t="shared" si="783"/>
        <v>-0.78068688060625968</v>
      </c>
      <c r="G1395" s="17">
        <f>(SIN((RADIANS(45+$C$14))))*(SIN(RADIANS($A$14)))</f>
        <v>0.60637153900340002</v>
      </c>
      <c r="H1395" s="18">
        <f>(SIN((RADIANS($C$14-45))))*(SIN(RADIANS($A$14)))</f>
        <v>0.61831509498527371</v>
      </c>
      <c r="J1395" s="20"/>
      <c r="L1395" s="20"/>
    </row>
    <row r="1396" spans="1:19">
      <c r="J1396" s="20"/>
      <c r="L1396" s="20"/>
    </row>
    <row r="1397" spans="1:19">
      <c r="E1397" s="12" t="s">
        <v>29</v>
      </c>
      <c r="F1397" s="13" t="s">
        <v>30</v>
      </c>
      <c r="G1397" s="17" t="s">
        <v>31</v>
      </c>
      <c r="H1397" s="18" t="s">
        <v>11</v>
      </c>
      <c r="I1397">
        <v>14</v>
      </c>
      <c r="J1397" s="19" t="s">
        <v>32</v>
      </c>
      <c r="L1397" s="20"/>
    </row>
    <row r="1398" spans="1:19">
      <c r="D1398" t="s">
        <v>33</v>
      </c>
      <c r="E1398" s="12">
        <f t="shared" ref="E1398:F1398" si="784">E1393</f>
        <v>0.42002945498844679</v>
      </c>
      <c r="F1398" s="13">
        <f t="shared" si="784"/>
        <v>0.57553227363317883</v>
      </c>
      <c r="G1398" s="17">
        <f>COS((RADIANS(45+$C$15)))</f>
        <v>-0.74731990417935112</v>
      </c>
      <c r="H1398" s="18">
        <f>COS((RADIANS($C$15-45)))</f>
        <v>0.66446441651706645</v>
      </c>
      <c r="J1398" s="19">
        <f>((SUMPRODUCT(G1398:G1400,E1398:E1400))*(SUMPRODUCT(G1398:G1400,F1398:F1400)))-((SUMPRODUCT(H1398:H1400,E1398:E1400))*(SUMPRODUCT(H1398:H1400,F1398:F1400)))</f>
        <v>-1.0841430858463952E-2</v>
      </c>
      <c r="L1398" s="20"/>
    </row>
    <row r="1399" spans="1:19">
      <c r="D1399" t="s">
        <v>34</v>
      </c>
      <c r="E1399" s="12">
        <f t="shared" ref="E1399:F1399" si="785">E1394</f>
        <v>-0.88136974655539524</v>
      </c>
      <c r="F1399" s="13">
        <f t="shared" si="785"/>
        <v>0.24349660460854794</v>
      </c>
      <c r="G1399" s="17">
        <f>(SIN((RADIANS(45+$C$15))))*(COS(RADIANS($A$15)))</f>
        <v>-0.42710949401476617</v>
      </c>
      <c r="H1399" s="18">
        <f>(SIN((RADIANS($C$15-45))))*(COS(RADIANS($A$15)))</f>
        <v>-0.48036797487861865</v>
      </c>
      <c r="J1399" s="20"/>
      <c r="L1399" s="20"/>
    </row>
    <row r="1400" spans="1:19">
      <c r="D1400" t="s">
        <v>35</v>
      </c>
      <c r="E1400" s="12">
        <f t="shared" ref="E1400:F1400" si="786">E1395</f>
        <v>0.21624668043460624</v>
      </c>
      <c r="F1400" s="13">
        <f t="shared" si="786"/>
        <v>-0.78068688060625968</v>
      </c>
      <c r="G1400" s="17">
        <f>(SIN((RADIANS(45+$C$15))))*(SIN(RADIANS($A$15)))</f>
        <v>0.50900927392319273</v>
      </c>
      <c r="H1400" s="18">
        <f>(SIN((RADIANS($C$15-45))))*(SIN(RADIANS($A$15)))</f>
        <v>0.57248025982879891</v>
      </c>
      <c r="J1400" s="20"/>
      <c r="L1400" s="20"/>
    </row>
    <row r="1401" spans="1:19">
      <c r="A1401" s="3" t="s">
        <v>28</v>
      </c>
      <c r="J1401" s="20"/>
      <c r="L1401" s="20"/>
    </row>
    <row r="1402" spans="1:19">
      <c r="A1402" s="3">
        <f>DEGREES(ACOS(((C1420*C1423+C1421*C1424+C1422*C1425)/(((SQRT((C1420^2)+(C1421^2)+(C1422^2)))*(SQRT((C1423^2)+(C1424^2)+(C1425^2))))))))</f>
        <v>98.145707793007588</v>
      </c>
      <c r="E1402" s="12" t="s">
        <v>29</v>
      </c>
      <c r="F1402" s="13" t="s">
        <v>30</v>
      </c>
      <c r="G1402" s="17" t="s">
        <v>31</v>
      </c>
      <c r="H1402" s="18" t="s">
        <v>11</v>
      </c>
      <c r="I1402">
        <v>15</v>
      </c>
      <c r="J1402" s="19" t="s">
        <v>32</v>
      </c>
      <c r="L1402" s="20"/>
    </row>
    <row r="1403" spans="1:19">
      <c r="D1403" t="s">
        <v>33</v>
      </c>
      <c r="E1403" s="12">
        <f t="shared" ref="E1403:F1403" si="787">E1398</f>
        <v>0.42002945498844679</v>
      </c>
      <c r="F1403" s="13">
        <f t="shared" si="787"/>
        <v>0.57553227363317883</v>
      </c>
      <c r="G1403" s="17">
        <f>COS((RADIANS(45+$C$16)))</f>
        <v>-0.78215977570361728</v>
      </c>
      <c r="H1403" s="18">
        <f>COS((RADIANS($C$16-45)))</f>
        <v>0.62307791268128498</v>
      </c>
      <c r="J1403" s="19">
        <f>((SUMPRODUCT(G1403:G1405,E1403:E1405))*(SUMPRODUCT(G1403:(G1405),F1403:F1405)))-((SUMPRODUCT(H1403:H1405,E1403:E1405))*(SUMPRODUCT(H1403:H1405,F1403:F1405)))</f>
        <v>4.4094215984721297E-3</v>
      </c>
    </row>
    <row r="1404" spans="1:19">
      <c r="D1404" t="s">
        <v>34</v>
      </c>
      <c r="E1404" s="12">
        <f t="shared" ref="E1404:F1404" si="788">E1399</f>
        <v>-0.88136974655539524</v>
      </c>
      <c r="F1404" s="13">
        <f t="shared" si="788"/>
        <v>0.24349660460854794</v>
      </c>
      <c r="G1404" s="17">
        <f>(SIN((RADIANS(45+$C$16))))*(COS(RADIANS($A$16)))</f>
        <v>-0.47730537263967016</v>
      </c>
      <c r="H1404" s="18">
        <f>(SIN((RADIANS($C$16-45))))*(COS(RADIANS($A$16)))</f>
        <v>-0.5991691498089422</v>
      </c>
      <c r="J1404" s="20"/>
      <c r="L1404" s="20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20"/>
    </row>
    <row r="1405" spans="1:19">
      <c r="D1405" t="s">
        <v>35</v>
      </c>
      <c r="E1405" s="12">
        <f t="shared" ref="E1405:F1405" si="789">E1400</f>
        <v>0.21624668043460624</v>
      </c>
      <c r="F1405" s="13">
        <f t="shared" si="789"/>
        <v>-0.78068688060625968</v>
      </c>
      <c r="G1405" s="17">
        <f>(SIN((RADIANS(45+$C$16))))*(SIN(RADIANS($A$16)))</f>
        <v>0.4005067621408816</v>
      </c>
      <c r="H1405" s="18">
        <f>(SIN((RADIANS($C$16-45))))*(SIN(RADIANS($A$16)))</f>
        <v>0.502762612617488</v>
      </c>
      <c r="J1405" s="20"/>
      <c r="L1405" s="20"/>
      <c r="M1405" s="21">
        <f>(G1333^2)*F1333+G1333*G1334*F1334+G1333*G1335*F1335-((H1333^2)*F1333+H1333*H1334*F1334+H1333*H1335*F1335)</f>
        <v>-0.56458360002131924</v>
      </c>
      <c r="N1405" s="22">
        <f>G1333*G1334*F1333+(G1334^2)*F1334+G1334*G1335*F1335-(H1333*H1334*F1333+(H1334^2)*F1334+H1334*H1335*F1335)</f>
        <v>-0.26790549273248354</v>
      </c>
      <c r="O1405" s="22">
        <f>G1333*G1335*F1333+G1334*G1335*F1334+(G1335^2)*F1335-(H1333*H1335*F1333+H1334*H1335*F1334+(H1335^2)*F1335)</f>
        <v>0</v>
      </c>
      <c r="P1405" s="22">
        <f>(G1333^2)*E1333+G1333*G1334*E1334+G1333*G1335*E1335-((H1333^2)*E1333+H1333*H1334*E1334+H1333*H1335*E1335)</f>
        <v>0.37892281064141492</v>
      </c>
      <c r="Q1405" s="22">
        <f>G1333*G1334*E1333+(G1334^2)*E1334+G1334*G1335*E1335-(H1333*H1334*E1333+(H1334^2)*E1334+H1334*H1335*E1335)</f>
        <v>-0.89980824444801777</v>
      </c>
      <c r="R1405" s="50">
        <f>G1333*G1335*E1333+G1334*G1335*E1334+(G1335^2)*E1335-(H1333*H1335*E1333+H1334*H1335*E1334+(H1335^2)*E1335)</f>
        <v>0</v>
      </c>
      <c r="S1405" s="20">
        <f>J1333</f>
        <v>-1.0179455819426236E-3</v>
      </c>
    </row>
    <row r="1406" spans="1:19">
      <c r="A1406" s="9" t="s">
        <v>47</v>
      </c>
      <c r="B1406" s="9" t="s">
        <v>46</v>
      </c>
      <c r="C1406" s="9" t="s">
        <v>48</v>
      </c>
      <c r="L1406" s="20"/>
      <c r="M1406" s="21">
        <f>(G1338^2)*F1338+G1338*G1339*F1339+G1338*G1340*F1340-((H1338^2)*F1338+H1338*H1339*F1339+H1338*H1340*F1340)</f>
        <v>-0.51997139224111599</v>
      </c>
      <c r="N1406" s="22">
        <f>G1338*G1339*F1338+(G1339^2)*F1339+G1339*G1340*F1340-(H1338*H1339*F1338+(H1339^2)*F1339+H1339*H1340*F1340)</f>
        <v>-0.26375858273173219</v>
      </c>
      <c r="O1406" s="22">
        <f>G1338*G1340*F1338+G1339*G1340*F1339+(G1340^2)*F1340-(H1338*H1340*F1338+H1339*H1340*F1339+(H1340^2)*F1340)</f>
        <v>-4.6507754529030193E-2</v>
      </c>
      <c r="P1406" s="22">
        <f>(G1338^2)*E1338+G1338*G1339*E1339+G1338*G1340*E1340-((H1338^2)*E1338+H1338*H1339*E1339+H1338*H1340*E1340)</f>
        <v>0.17258064008052162</v>
      </c>
      <c r="Q1406" s="22">
        <f>G1338*G1339*E1338+(G1339^2)*E1339+G1339*G1340*E1340-(H1338*H1339*E1338+(H1339^2)*E1339+H1339*H1340*E1340)</f>
        <v>-0.90057578476523181</v>
      </c>
      <c r="R1406" s="50">
        <f>G1338*G1340*E1338+G1339*G1340*E1339+(G1340^2)*E1340-(H1338*H1340*E1338+H1339*H1340*E1339+(H1340^2)*E1340)</f>
        <v>-0.15879580902680973</v>
      </c>
      <c r="S1406" s="20">
        <f>J1338</f>
        <v>4.0083871900869206E-3</v>
      </c>
    </row>
    <row r="1407" spans="1:19">
      <c r="A1407" s="9">
        <f>C1420+C1423</f>
        <v>0.99523746232619237</v>
      </c>
      <c r="B1407" s="9">
        <f>C1421*C1425-C1422*C1424</f>
        <v>0.6350046063629361</v>
      </c>
      <c r="C1407" s="9">
        <f>A1408*B1409-A1409*B1408</f>
        <v>-0.13333909659108178</v>
      </c>
      <c r="E1407" s="12" t="s">
        <v>29</v>
      </c>
      <c r="F1407" s="13" t="s">
        <v>30</v>
      </c>
      <c r="G1407" s="17" t="s">
        <v>31</v>
      </c>
      <c r="H1407" s="18" t="s">
        <v>11</v>
      </c>
      <c r="I1407">
        <v>16</v>
      </c>
      <c r="J1407" s="19" t="s">
        <v>32</v>
      </c>
      <c r="L1407" s="20"/>
      <c r="M1407" s="21">
        <f>(G1343^2)*F1343+G1343*G1344*F1344+G1343*G1345*F1345-((H1343^2)*F1343+H1343*H1344*F1344+H1343*H1345*F1345)</f>
        <v>-0.49995092252749807</v>
      </c>
      <c r="N1407" s="22">
        <f>G1343*G1344*F1343+(G1344^2)*F1344+G1344*G1345*F1345-(H1343*H1344*F1343+(H1344^2)*F1344+H1344*H1345*F1345)</f>
        <v>-0.27030762857640106</v>
      </c>
      <c r="O1407" s="22">
        <f>G1343*G1345*F1343+G1344*G1345*F1344+(G1345^2)*F1345-(H1343*H1345*F1343+H1344*H1345*F1344+(H1345^2)*F1345)</f>
        <v>-9.8383930896894289E-2</v>
      </c>
      <c r="P1407" s="22">
        <f>(G1343^2)*E1343+G1343*G1344*E1344+G1343*G1345*E1345-((H1343^2)*E1343+H1343*H1344*E1344+H1343*H1345*E1345)</f>
        <v>-4.5107982352568549E-2</v>
      </c>
      <c r="Q1407" s="22">
        <f>G1343*G1344*E1343+(G1344^2)*E1344+G1344*G1345*E1345-(H1343*H1344*E1343+(H1344^2)*E1344+H1344*H1345*E1345)</f>
        <v>-0.8101502124740545</v>
      </c>
      <c r="R1407" s="50">
        <f>G1343*G1345*E1343+G1344*G1345*E1344+(G1345^2)*E1345-(H1343*H1345*E1343+H1344*H1345*E1344+(H1345^2)*E1345)</f>
        <v>-0.29487056262499517</v>
      </c>
      <c r="S1407" s="20">
        <f>J1343</f>
        <v>6.9716541156152056E-3</v>
      </c>
    </row>
    <row r="1408" spans="1:19">
      <c r="A1408" s="9">
        <f>C1421+C1424</f>
        <v>-0.63766537907815835</v>
      </c>
      <c r="B1408" s="9">
        <f>C1422*C1423-C1420*C1425</f>
        <v>0.45207379307016921</v>
      </c>
      <c r="C1408" s="9">
        <f>A1409*B1407-A1407*B1409</f>
        <v>-0.96453983507898255</v>
      </c>
      <c r="D1408" t="s">
        <v>33</v>
      </c>
      <c r="E1408" s="12">
        <f t="shared" ref="E1408:F1408" si="790">E1403</f>
        <v>0.42002945498844679</v>
      </c>
      <c r="F1408" s="13">
        <f t="shared" si="790"/>
        <v>0.57553227363317883</v>
      </c>
      <c r="G1408" s="17">
        <f>COS((RADIANS(45+$C$17)))</f>
        <v>-0.81471053200902233</v>
      </c>
      <c r="H1408" s="18">
        <f>COS((RADIANS($C$17-45)))</f>
        <v>0.57986787204808643</v>
      </c>
      <c r="J1408" s="19">
        <f>((SUMPRODUCT(G1408:G1410,E1408:E1410))*(SUMPRODUCT(G1408:G1410,F1408:F1410)))-((SUMPRODUCT(H1408:H1410,E1408:E1410))*(SUMPRODUCT(H1408:H1410,F1408:F1410)))</f>
        <v>1.549082541039884E-2</v>
      </c>
      <c r="L1408" s="20"/>
      <c r="M1408" s="21">
        <f>(G1348^2)*F1348+G1348*G1349*F1349+G1348*G1350*F1350-((H1348^2)*F1348+H1348*H1349*F1349+H1348*H1350*F1350)</f>
        <v>-0.50424502172002117</v>
      </c>
      <c r="N1408" s="22">
        <f>G1348*G1349*F1348+(G1349^2)*F1349+G1349*G1350*F1350-(H1348*H1349*F1348+(H1349^2)*F1349+H1349*H1350*F1350)</f>
        <v>-0.28616020164795564</v>
      </c>
      <c r="O1408" s="22">
        <f>G1348*G1350*F1348+G1349*G1350*F1349+(G1350^2)*F1350-(H1348*H1350*F1348+H1349*H1350*F1349+(H1350^2)*F1350)</f>
        <v>-0.16521466945280477</v>
      </c>
      <c r="P1408" s="22">
        <f>(G1348^2)*E1348+G1348*G1349*E1349+G1348*G1350*E1350-((H1348^2)*E1348+H1348*H1349*E1349+H1348*H1350*E1350)</f>
        <v>-0.22424350814641142</v>
      </c>
      <c r="Q1408" s="22">
        <f>G1348*G1349*E1348+(G1349^2)*E1349+G1349*G1350*E1350-(H1348*H1349*E1348+(H1349^2)*E1349+H1349*H1350*E1350)</f>
        <v>-0.64539586542609095</v>
      </c>
      <c r="R1408" s="50">
        <f>G1348*G1350*E1348+G1349*G1350*E1349+(G1350^2)*E1350-(H1348*H1350*E1348+H1349*H1350*E1349+(H1350^2)*E1350)</f>
        <v>-0.37261947663762507</v>
      </c>
      <c r="S1408" s="20">
        <f>J1348</f>
        <v>4.6880589187316413E-3</v>
      </c>
    </row>
    <row r="1409" spans="1:19">
      <c r="A1409" s="9">
        <f>C1422+C1425</f>
        <v>-0.5642563552854537</v>
      </c>
      <c r="B1409" s="9">
        <f>C1420*C1424-C1421*C1423</f>
        <v>0.6091354809797771</v>
      </c>
      <c r="C1409" s="9">
        <f>A1407*B1408-A1408*B1407</f>
        <v>0.85484122763212977</v>
      </c>
      <c r="D1409" t="s">
        <v>34</v>
      </c>
      <c r="E1409" s="12">
        <f t="shared" ref="E1409:F1409" si="791">E1404</f>
        <v>-0.88136974655539524</v>
      </c>
      <c r="F1409" s="13">
        <f t="shared" si="791"/>
        <v>0.24349660460854794</v>
      </c>
      <c r="G1409" s="17">
        <f>(SIN((RADIANS(45+$C$17))))*(COS(RADIANS($A$17)))</f>
        <v>-0.50218030803206715</v>
      </c>
      <c r="H1409" s="18">
        <f>(SIN((RADIANS($C$17-45))))*(COS(RADIANS($A$17)))</f>
        <v>-0.7055600174505483</v>
      </c>
      <c r="J1409" s="20"/>
      <c r="L1409" s="20"/>
      <c r="M1409" s="21">
        <f>(G1353^2)*F1353+G1353*G1354*F1354+G1353*G1355*F1355-((H1353^2)*F1353+H1353*H1354*F1354+H1353*H1355*F1355)</f>
        <v>-0.52109781473241523</v>
      </c>
      <c r="N1409" s="22">
        <f>G1353*G1354*F1353+(G1354^2)*F1354+G1354*G1355*F1355-(H1353*H1354*F1353+(H1354^2)*F1354+H1354*H1355*F1355)</f>
        <v>-0.30555488333321401</v>
      </c>
      <c r="O1409" s="22">
        <f>G1353*G1355*F1353+G1354*G1355*F1354+(G1355^2)*F1355-(H1353*H1355*F1353+H1354*H1355*F1354+(H1355^2)*F1355)</f>
        <v>-0.25639098990931675</v>
      </c>
      <c r="P1409" s="22">
        <f>(G1353^2)*E1353+G1353*G1354*E1354+G1353*G1355*E1355-((H1353^2)*E1353+H1353*H1354*E1354+H1353*H1355*E1355)</f>
        <v>-0.3339140811838105</v>
      </c>
      <c r="Q1409" s="22">
        <f>G1353*G1354*E1353+(G1354^2)*E1354+G1354*G1355*E1355-(H1353*H1354*E1353+(H1354^2)*E1354+H1354*H1355*E1355)</f>
        <v>-0.45475042477915945</v>
      </c>
      <c r="R1409" s="50">
        <f>G1353*G1355*E1353+G1354*G1355*E1354+(G1355^2)*E1355-(H1353*H1355*E1353+H1354*H1355*E1354+(H1355^2)*E1355)</f>
        <v>-0.38158091370990416</v>
      </c>
      <c r="S1409" s="20">
        <f>J1353</f>
        <v>-5.0133014968010425E-3</v>
      </c>
    </row>
    <row r="1410" spans="1:19">
      <c r="D1410" t="s">
        <v>35</v>
      </c>
      <c r="E1410" s="12">
        <f t="shared" ref="E1410:F1410" si="792">E1405</f>
        <v>0.21624668043460624</v>
      </c>
      <c r="F1410" s="13">
        <f t="shared" si="792"/>
        <v>-0.78068688060625968</v>
      </c>
      <c r="G1410" s="17">
        <f>(SIN((RADIANS(45+$C$17))))*(SIN(RADIANS($A$17)))</f>
        <v>0.2899339360240431</v>
      </c>
      <c r="H1410" s="18">
        <f>(SIN((RADIANS($C$17-45))))*(SIN(RADIANS($A$17)))</f>
        <v>0.40735526600451105</v>
      </c>
      <c r="J1410" s="20"/>
      <c r="L1410" s="20"/>
      <c r="M1410" s="21">
        <f>(G1358^2)*F1358+G1358*G1359*F1359+G1358*G1360*F1360-((H1358^2)*F1358+H1358*H1359*F1359+H1358*H1360*F1360)</f>
        <v>-0.51639043419039732</v>
      </c>
      <c r="N1410" s="22">
        <f>G1358*G1359*F1358+(G1359^2)*F1359+G1359*G1360*F1360-(H1358*H1359*F1358+(H1359^2)*F1359+H1359*H1360*F1360)</f>
        <v>-0.3274572178529721</v>
      </c>
      <c r="O1410" s="22">
        <f>G1358*G1360*F1358+G1359*G1360*F1359+(G1360^2)*F1360-(H1358*H1360*F1358+H1359*H1360*F1359+(H1360^2)*F1360)</f>
        <v>-0.39024831579718439</v>
      </c>
      <c r="P1410" s="22">
        <f>(G1358^2)*E1358+G1358*G1359*E1359+G1358*G1360*E1360-((H1358^2)*E1358+H1358*H1359*E1359+H1358*H1360*E1360)</f>
        <v>-0.36712203185138131</v>
      </c>
      <c r="Q1410" s="22">
        <f>G1358*G1359*E1358+(G1359^2)*E1359+G1359*G1360*E1360-(H1358*H1359*E1358+(H1359^2)*E1359+H1359*H1360*E1360)</f>
        <v>-0.28914735698057287</v>
      </c>
      <c r="R1410" s="50">
        <f>G1358*G1360*E1358+G1359*G1360*E1359+(G1360^2)*E1360-(H1358*H1360*E1358+H1359*H1360*E1359+(H1360^2)*E1360)</f>
        <v>-0.34459240147071818</v>
      </c>
      <c r="S1410" s="20">
        <f>J1358</f>
        <v>-1.2678210363768011E-2</v>
      </c>
    </row>
    <row r="1411" spans="1:19">
      <c r="A1411" s="10"/>
      <c r="B1411" s="10" t="s">
        <v>25</v>
      </c>
      <c r="C1411" s="10" t="s">
        <v>49</v>
      </c>
      <c r="J1411" s="20"/>
      <c r="L1411" s="20"/>
      <c r="M1411" s="21">
        <f>(G1363^2)*F1363+G1363*G1364*F1364+G1363*G1365*F1365-((H1363^2)*F1363+H1363*H1364*F1364+H1363*H1365*F1365)</f>
        <v>-0.41819501137505766</v>
      </c>
      <c r="N1411" s="22">
        <f>G1363*G1364*F1363+(G1364^2)*F1364+G1364*G1365*F1365-(H1363*H1364*F1363+(H1364^2)*F1364+H1364*H1365*F1365)</f>
        <v>-0.34045933198675088</v>
      </c>
      <c r="O1411" s="22">
        <f>G1363*G1365*F1363+G1364*G1365*F1364+(G1365^2)*F1365-(H1363*H1365*F1363+H1364*H1365*F1364+(H1365^2)*F1365)</f>
        <v>-0.58969286091201223</v>
      </c>
      <c r="P1411" s="22">
        <f>(G1363^2)*E1363+G1363*G1364*E1364+G1363*G1365*E1365-((H1363^2)*E1363+H1363*H1364*E1364+H1363*H1365*E1365)</f>
        <v>-0.34309471869096386</v>
      </c>
      <c r="Q1411" s="22">
        <f>G1363*G1364*E1363+(G1364^2)*E1364+G1364*G1365*E1365-(H1363*H1364*E1363+(H1364^2)*E1364+H1364*H1365*E1365)</f>
        <v>-0.17530492060899289</v>
      </c>
      <c r="R1411" s="50">
        <f>G1363*G1365*E1363+G1364*G1365*E1364+(G1365^2)*E1365-(H1363*H1365*E1363+H1364*H1365*E1364+(H1365^2)*E1365)</f>
        <v>-0.30363702931160402</v>
      </c>
      <c r="S1411" s="20">
        <f>J1363</f>
        <v>-3.1027912093795629E-3</v>
      </c>
    </row>
    <row r="1412" spans="1:19">
      <c r="A1412" s="10" t="s">
        <v>47</v>
      </c>
      <c r="B1412" s="10">
        <f>DEGREES(ACOS(A1409/(SQRT((A1407^2)+(A1408^2)+(A1409^2)))))</f>
        <v>115.51868135940092</v>
      </c>
      <c r="C1412" s="10">
        <f>DEGREES(ATAN(A1408/A1407))</f>
        <v>-32.648369934290855</v>
      </c>
      <c r="E1412" s="12" t="s">
        <v>29</v>
      </c>
      <c r="F1412" s="13" t="s">
        <v>30</v>
      </c>
      <c r="G1412" s="17" t="s">
        <v>31</v>
      </c>
      <c r="H1412" s="18" t="s">
        <v>11</v>
      </c>
      <c r="I1412">
        <v>17</v>
      </c>
      <c r="J1412" s="19" t="s">
        <v>32</v>
      </c>
      <c r="L1412" s="24" t="s">
        <v>37</v>
      </c>
      <c r="M1412" s="21">
        <f>(G1368^2)*F1368+G1368*G1369*F1369+G1368*G1370*F1370-((H1368^2)*F1368+H1368*H1369*F1369+H1368*H1370*F1370)</f>
        <v>-0.18930863729120093</v>
      </c>
      <c r="N1412" s="22">
        <f>G1368*G1369*F1368+(G1369^2)*F1369+G1369*G1370*F1370-(H1368*H1369*F1368+(H1369^2)*F1369+H1369*H1370*F1370)</f>
        <v>-0.28987537622149384</v>
      </c>
      <c r="O1412" s="22">
        <f>G1368*G1370*F1368+G1369*G1370*F1369+(G1370^2)*F1370-(H1368*H1370*F1368+H1369*H1370*F1369+(H1370^2)*F1370)</f>
        <v>-0.79642605062446736</v>
      </c>
      <c r="P1412" s="22">
        <f>(G1368^2)*E1368+G1368*G1369*E1369+G1368*G1370*E1370-((H1368^2)*E1368+H1368*H1369*E1369+H1368*H1370*E1370)</f>
        <v>-0.32015455684097532</v>
      </c>
      <c r="Q1412" s="22">
        <f>G1368*G1369*E1368+(G1369^2)*E1369+G1369*G1370*E1370-(H1368*H1369*E1368+(H1369^2)*E1369+H1369*H1370*E1370)</f>
        <v>-9.8876986497134223E-2</v>
      </c>
      <c r="R1412" s="50">
        <f>G1368*G1370*E1368+G1369*G1370*E1369+(G1370^2)*E1370-(H1368*H1370*E1368+H1369*H1370*E1369+(H1370^2)*E1370)</f>
        <v>-0.27166228770459583</v>
      </c>
      <c r="S1412" s="20">
        <f>J1368</f>
        <v>3.7476934677744544E-3</v>
      </c>
    </row>
    <row r="1413" spans="1:19">
      <c r="A1413" s="10" t="s">
        <v>46</v>
      </c>
      <c r="B1413" s="10">
        <f>DEGREES(ACOS(B1409/(SQRT((B1407^2)+(B1408^2)+(B1409^2)))))</f>
        <v>51.993943657804515</v>
      </c>
      <c r="C1413" s="10">
        <f>DEGREES(ATAN(B1408/B1407))</f>
        <v>35.447902927115706</v>
      </c>
      <c r="D1413" t="s">
        <v>33</v>
      </c>
      <c r="E1413" s="12">
        <f t="shared" ref="E1413:F1413" si="793">E1408</f>
        <v>0.42002945498844679</v>
      </c>
      <c r="F1413" s="13">
        <f t="shared" si="793"/>
        <v>0.57553227363317883</v>
      </c>
      <c r="G1413" s="17">
        <f>COS((RADIANS(45+$C$18)))</f>
        <v>-0.84487690812035343</v>
      </c>
      <c r="H1413" s="18">
        <f>COS((RADIANS($C$18-45)))</f>
        <v>0.5349607556867999</v>
      </c>
      <c r="J1413" s="19">
        <f>((SUMPRODUCT(G1413:G1415,E1413:E1415))*(SUMPRODUCT(G1413:(G1415),F1413:F1415)))-((SUMPRODUCT(H1413:H1415,E1413:E1415))*(SUMPRODUCT(H1413:H1415,F1413:F1415)))</f>
        <v>1.3561816580157912E-2</v>
      </c>
      <c r="L1413" s="20"/>
      <c r="M1413" s="21">
        <f>(G1373^2)*F1373+G1373*G1374*F1374+G1373*G1375*F1375-((H1373^2)*F1373+H1373*H1374*F1374+H1373*H1375*F1375)</f>
        <v>0.15350495090527622</v>
      </c>
      <c r="N1413" s="22">
        <f>G1373*G1374*F1373+(G1374^2)*F1374+G1374*G1375*F1375-(H1373*H1374*F1373+(H1374^2)*F1374+H1374*H1375*F1375)</f>
        <v>-0.15872806064510603</v>
      </c>
      <c r="O1413" s="22">
        <f>G1373*G1375*F1373+G1374*G1375*F1374+(G1375^2)*F1375-(H1373*H1375*F1373+H1374*H1375*F1374+(H1375^2)*F1375)</f>
        <v>-0.90019156459976679</v>
      </c>
      <c r="P1413" s="22">
        <f>(G1373^2)*E1373+G1373*G1374*E1374+G1373*G1375*E1375-((H1373^2)*E1373+H1373*H1374*E1374+H1373*H1375*E1375)</f>
        <v>-0.32597010712884977</v>
      </c>
      <c r="Q1413" s="22">
        <f>G1373*G1374*E1373+(G1374^2)*E1374+G1374*G1375*E1375-(H1373*H1374*E1373+(H1374^2)*E1374+H1374*H1375*E1375)</f>
        <v>-4.7160050588692853E-2</v>
      </c>
      <c r="R1413" s="50">
        <f>G1373*G1375*E1373+G1374*G1375*E1374+(G1375^2)*E1375-(H1373*H1375*E1373+H1374*H1375*E1374+(H1375^2)*E1375)</f>
        <v>-0.26745793751590513</v>
      </c>
      <c r="S1413" s="20">
        <f>J1373</f>
        <v>9.7112738488440153E-3</v>
      </c>
    </row>
    <row r="1414" spans="1:19">
      <c r="A1414" s="10" t="s">
        <v>48</v>
      </c>
      <c r="B1414" s="10">
        <f>DEGREES(ACOS(C1409/(SQRT((C1407^2)+(C1408^2)+(C1409^2)))))</f>
        <v>48.719476368181688</v>
      </c>
      <c r="C1414" s="10">
        <f>DEGREES(ATAN(C1408/C1407))</f>
        <v>82.129250817397775</v>
      </c>
      <c r="D1414" t="s">
        <v>34</v>
      </c>
      <c r="E1414" s="12">
        <f t="shared" ref="E1414:F1414" si="794">E1409</f>
        <v>-0.88136974655539524</v>
      </c>
      <c r="F1414" s="13">
        <f t="shared" si="794"/>
        <v>0.24349660460854794</v>
      </c>
      <c r="G1414" s="17">
        <f>(SIN((RADIANS(45+$C$18))))*(COS(RADIANS($A$18)))</f>
        <v>-0.5026986745289389</v>
      </c>
      <c r="H1414" s="18">
        <f>(SIN((RADIANS($C$18-45))))*(COS(RADIANS($A$18)))</f>
        <v>-0.79392459603310983</v>
      </c>
      <c r="J1414" s="20"/>
      <c r="L1414" s="20"/>
      <c r="M1414" s="21">
        <f>(G1378^2)*F1378+G1378*G1379*F1379+G1378*G1380*F1380-((H1378^2)*F1378+H1378*H1379*F1379+H1378*H1380*F1380)</f>
        <v>0.46010794893716489</v>
      </c>
      <c r="N1414" s="22">
        <f>G1378*G1379*F1378+(G1379^2)*F1379+G1379*G1380*F1380-(H1378*H1379*F1378+(H1379^2)*F1379+H1379*H1380*F1380)</f>
        <v>-5.2302866011926915E-17</v>
      </c>
      <c r="O1414" s="22">
        <f>G1378*G1380*F1378+G1379*G1380*F1379+(G1380^2)*F1380-(H1378*H1380*F1378+H1379*H1380*F1379+(H1380^2)*F1380)</f>
        <v>-0.85382087048100663</v>
      </c>
      <c r="P1414" s="22">
        <f>(G1378^2)*E1378+G1378*G1379*E1379+G1378*G1380*E1380-((H1378^2)*E1378+H1378*H1379*E1379+H1378*H1380*E1380)</f>
        <v>-0.37491996424558854</v>
      </c>
      <c r="Q1414" s="22">
        <f>G1378*G1379*E1378+(G1379^2)*E1379+G1379*G1380*E1380-(H1378*H1379*E1378+(H1379^2)*E1379+H1379*H1380*E1380)</f>
        <v>-1.7607901435065338E-17</v>
      </c>
      <c r="R1414" s="50">
        <f>G1378*G1380*E1378+G1379*G1380*E1379+(G1380^2)*E1380-(H1378*H1380*E1378+H1379*H1380*E1379+(H1380^2)*E1380)</f>
        <v>-0.28744110747588791</v>
      </c>
      <c r="S1414" s="20">
        <f>J1378</f>
        <v>8.6229621006259985E-3</v>
      </c>
    </row>
    <row r="1415" spans="1:19">
      <c r="D1415" t="s">
        <v>35</v>
      </c>
      <c r="E1415" s="12">
        <f t="shared" ref="E1415:F1415" si="795">E1410</f>
        <v>0.21624668043460624</v>
      </c>
      <c r="F1415" s="13">
        <f t="shared" si="795"/>
        <v>-0.78068688060625968</v>
      </c>
      <c r="G1415" s="17">
        <f>(SIN((RADIANS(45+$C$18))))*(SIN(RADIANS($A$18)))</f>
        <v>0.18296735433360739</v>
      </c>
      <c r="H1415" s="18">
        <f>(SIN((RADIANS($C$18-45))))*(SIN(RADIANS($A$18)))</f>
        <v>0.28896492120787121</v>
      </c>
      <c r="J1415" s="20"/>
      <c r="L1415" s="20"/>
      <c r="M1415" s="21">
        <f>(G1383^2)*F1383+G1383*G1384*F1384+G1383*G1385*F1385-((H1383^2)*F1383+H1383*H1384*F1384+H1383*H1385*F1385)</f>
        <v>0.64405320562795376</v>
      </c>
      <c r="N1415" s="22">
        <f>G1383*G1384*F1383+(G1384^2)*F1384+G1384*G1385*F1385-(H1383*H1384*F1383+(H1384^2)*F1384+H1384*H1385*F1385)</f>
        <v>0.13159863375212144</v>
      </c>
      <c r="O1415" s="22">
        <f>G1383*G1385*F1383+G1384*G1385*F1384+(G1385^2)*F1385-(H1383*H1385*F1383+H1384*H1385*F1384+(H1385^2)*F1385)</f>
        <v>-0.74633293908493603</v>
      </c>
      <c r="P1415" s="22">
        <f>(G1383^2)*E1383+G1383*G1384*E1384+G1383*G1385*E1385-((H1383^2)*E1383+H1383*H1384*E1384+H1383*H1385*E1385)</f>
        <v>-0.45831925220069947</v>
      </c>
      <c r="Q1415" s="22">
        <f>G1383*G1384*E1383+(G1384^2)*E1384+G1384*G1385*E1385-(H1383*H1384*E1383+(H1384^2)*E1384+H1384*H1385*E1385)</f>
        <v>5.5003255775675497E-2</v>
      </c>
      <c r="R1415" s="50">
        <f>G1383*G1385*E1383+G1384*G1385*E1384+(G1385^2)*E1385-(H1383*H1385*E1383+H1384*H1385*E1384+(H1385^2)*E1385)</f>
        <v>-0.31193896450037129</v>
      </c>
      <c r="S1415" s="20">
        <f>J1383</f>
        <v>-6.857758109792729E-3</v>
      </c>
    </row>
    <row r="1416" spans="1:19">
      <c r="M1416" s="21">
        <f>(G1388^2)*F1388+G1388*G1389*F1389+G1388*G1390*F1390-((H1388^2)*F1388+H1388*H1389*F1389+H1388*H1390*F1390)</f>
        <v>0.76268814196449131</v>
      </c>
      <c r="N1416" s="22">
        <f>G1388*G1389*F1388+(G1389^2)*F1389+G1389*G1390*F1390-(H1388*H1389*F1388+(H1389^2)*F1389+H1389*H1390*F1390)</f>
        <v>0.22082099792789486</v>
      </c>
      <c r="O1416" s="22">
        <f>G1388*G1390*F1388+G1389*G1390*F1389+(G1390^2)*F1390-(H1388*H1390*F1388+H1389*H1390*F1389+(H1390^2)*F1390)</f>
        <v>-0.60670070554832722</v>
      </c>
      <c r="P1416" s="22">
        <f>(G1388^2)*E1388+G1388*G1389*E1389+G1388*G1390*E1390-((H1388^2)*E1388+H1388*H1389*E1389+H1388*H1390*E1390)</f>
        <v>-0.53987785115437104</v>
      </c>
      <c r="Q1416" s="22">
        <f>G1388*G1389*E1388+(G1389^2)*E1389+G1389*G1390*E1390-(H1388*H1389*E1388+(H1389^2)*E1389+H1389*H1390*E1390)</f>
        <v>0.12780295730963409</v>
      </c>
      <c r="R1416" s="50">
        <f>G1388*G1390*E1388+G1389*G1390*E1389+(G1390^2)*E1390-(H1388*H1390*E1388+H1389*H1390*E1389+(H1390^2)*E1390)</f>
        <v>-0.35113573934774278</v>
      </c>
      <c r="S1416" s="20">
        <f>J1388</f>
        <v>-5.4704759744809567E-3</v>
      </c>
    </row>
    <row r="1417" spans="1:19">
      <c r="E1417" s="12" t="s">
        <v>29</v>
      </c>
      <c r="F1417" s="13" t="s">
        <v>30</v>
      </c>
      <c r="G1417" s="17" t="s">
        <v>31</v>
      </c>
      <c r="H1417" s="18" t="s">
        <v>11</v>
      </c>
      <c r="I1417">
        <v>18</v>
      </c>
      <c r="J1417" s="19" t="s">
        <v>32</v>
      </c>
      <c r="M1417" s="21">
        <f>(G1393^2)*F1393+G1393*G1394*F1394+G1393*G1395*F1395-((H1393^2)*F1393+H1393*H1394*F1394+H1393*H1395*F1395)</f>
        <v>0.80891572622987717</v>
      </c>
      <c r="N1417" s="22">
        <f>G1393*G1394*F1393+(G1394^2)*F1394+G1394*G1395*F1395-(H1393*H1394*F1393+(H1394^2)*F1394+H1394*H1395*F1395)</f>
        <v>0.27993131117844944</v>
      </c>
      <c r="O1417" s="22">
        <f>G1393*G1395*F1393+G1394*G1395*F1394+(G1395^2)*F1395-(H1393*H1395*F1393+H1394*H1395*F1394+(H1395^2)*F1395)</f>
        <v>-0.48485525359044812</v>
      </c>
      <c r="P1417" s="22">
        <f>(G1393^2)*E1393+G1393*G1394*E1394+G1393*G1395*E1395-((H1393^2)*E1393+H1393*H1394*E1394+H1393*H1395*E1395)</f>
        <v>-0.61964879731454703</v>
      </c>
      <c r="Q1417" s="22">
        <f>G1393*G1394*E1393+(G1394^2)*E1394+G1394*G1395*E1395-(H1393*H1394*E1393+(H1394^2)*E1394+H1394*H1395*E1395)</f>
        <v>0.21609827776958718</v>
      </c>
      <c r="R1417" s="50">
        <f>G1393*G1395*E1393+G1394*G1395*E1394+(G1395^2)*E1395-(H1393*H1395*E1393+H1394*H1395*E1394+(H1395^2)*E1395)</f>
        <v>-0.37429319652505721</v>
      </c>
      <c r="S1417" s="20">
        <f>J1393</f>
        <v>-1.180289624656411E-2</v>
      </c>
    </row>
    <row r="1418" spans="1:19">
      <c r="D1418" t="s">
        <v>33</v>
      </c>
      <c r="E1418" s="12">
        <f t="shared" ref="E1418:F1418" si="796">E1413</f>
        <v>0.42002945498844679</v>
      </c>
      <c r="F1418" s="13">
        <f t="shared" si="796"/>
        <v>0.57553227363317883</v>
      </c>
      <c r="G1418" s="17">
        <f>COS((RADIANS(45+$C$19)))</f>
        <v>-0.87427044263078257</v>
      </c>
      <c r="H1418" s="18">
        <f>COS((RADIANS($C$19-45)))</f>
        <v>0.48543917553301702</v>
      </c>
      <c r="J1418" s="19">
        <f>((SUMPRODUCT(G1418:G1420,E1418:E1420))*(SUMPRODUCT(G1418:G1420,F1418:F1420)))-((SUMPRODUCT(H1418:H1420,E1418:E1420))*(SUMPRODUCT(H1418:H1420,F1418:F1420)))</f>
        <v>-1.0286131749875915E-3</v>
      </c>
      <c r="M1418" s="21">
        <f>(G1398^2)*F1398+G1398*G1399*F1399+G1398*G1400*F1400-((H1398^2)*F1398+H1398*H1399*F1399+H1398*H1400*F1400)</f>
        <v>0.81669974352856678</v>
      </c>
      <c r="N1418" s="22">
        <f>G1398*G1399*F1398+(G1399^2)*F1399+G1399*G1400*F1400-(H1398*H1399*F1398+(H1399^2)*F1399+H1399*H1400*F1400)</f>
        <v>0.31067054187492849</v>
      </c>
      <c r="O1418" s="22">
        <f>G1398*G1400*F1398+G1399*G1400*F1399+(G1400^2)*F1400-(H1398*H1400*F1398+H1399*H1400*F1399+(H1400^2)*F1400)</f>
        <v>-0.37024273439263589</v>
      </c>
      <c r="P1418" s="22">
        <f>(G1398^2)*E1398+G1398*G1399*E1399+G1398*G1400*E1400-((H1398^2)*E1398+H1398*H1399*E1399+H1398*H1400*E1400)</f>
        <v>-0.67802906738750124</v>
      </c>
      <c r="Q1418" s="22">
        <f>G1398*G1399*E1398+(G1399^2)*E1399+G1399*G1400*E1400-(H1398*H1399*E1398+(H1399^2)*E1399+H1399*H1400*E1400)</f>
        <v>0.32318909135142881</v>
      </c>
      <c r="R1418" s="50">
        <f>G1398*G1400*E1398+G1399*G1400*E1399+(G1400^2)*E1400-(H1398*H1400*E1398+H1399*H1400*E1399+(H1400^2)*E1400)</f>
        <v>-0.3851617607053236</v>
      </c>
      <c r="S1418" s="20">
        <f>J1398</f>
        <v>-1.0841430858463952E-2</v>
      </c>
    </row>
    <row r="1419" spans="1:19" ht="17">
      <c r="A1419" t="s">
        <v>45</v>
      </c>
      <c r="B1419" t="s">
        <v>77</v>
      </c>
      <c r="C1419" t="s">
        <v>44</v>
      </c>
      <c r="D1419" t="s">
        <v>34</v>
      </c>
      <c r="E1419" s="12">
        <f t="shared" ref="E1419:F1419" si="797">E1414</f>
        <v>-0.88136974655539524</v>
      </c>
      <c r="F1419" s="13">
        <f t="shared" si="797"/>
        <v>0.24349660460854794</v>
      </c>
      <c r="G1419" s="17">
        <f>(SIN((RADIANS(45+$C$19))))*(COS(RADIANS($A$19)))</f>
        <v>-0.47806426368076954</v>
      </c>
      <c r="H1419" s="18">
        <f>(SIN((RADIANS($C$19-45))))*(COS(RADIANS($A$19)))</f>
        <v>-0.86098831013220967</v>
      </c>
      <c r="J1419" s="20"/>
      <c r="M1419" s="21">
        <f>(G1403^2)*F1403+G1403*G1404*F1404+G1403*G1405*F1405-((H1403^2)*F1403+H1403*H1404*F1404+H1403*H1405*F1405)</f>
        <v>0.79958408957963045</v>
      </c>
      <c r="N1419" s="22">
        <f>G1403*G1404*F1403+(G1404^2)*F1404+G1404*G1405*F1405-(H1403*H1404*F1403+(H1404^2)*F1404+H1404*H1405*F1405)</f>
        <v>0.31184842600390061</v>
      </c>
      <c r="O1419" s="22">
        <f>G1403*G1405*F1403+G1404*G1405*F1404+(G1405^2)*F1405-(H1403*H1405*F1403+H1404*H1405*F1404+(H1405^2)*F1405)</f>
        <v>-0.26167189924308837</v>
      </c>
      <c r="P1419" s="22">
        <f>(G1403^2)*E1403+G1403*G1404*E1404+G1403*G1405*E1405-((H1403^2)*E1403+H1403*H1404*E1404+H1403*H1405*E1405)</f>
        <v>-0.69966820166537824</v>
      </c>
      <c r="Q1419" s="22">
        <f>G1403*G1404*E1403+(G1404^2)*E1404+G1404*G1405*E1405-(H1403*H1404*E1403+(H1404^2)*E1404+H1404*H1405*E1405)</f>
        <v>0.45304288507577495</v>
      </c>
      <c r="R1419" s="50">
        <f>G1403*G1405*E1403+G1404*G1405*E1404+(G1405^2)*E1405-(H1403*H1405*E1403+H1404*H1405*E1404+(H1405^2)*E1405)</f>
        <v>-0.38014811777457364</v>
      </c>
      <c r="S1419" s="20">
        <f>J1403</f>
        <v>4.4094215984721297E-3</v>
      </c>
    </row>
    <row r="1420" spans="1:19">
      <c r="A1420">
        <f>E1423</f>
        <v>0.42002945498844679</v>
      </c>
      <c r="B1420">
        <f>C1420/(SQRT(C1420^2+C1421^2+C1422^2))</f>
        <v>0.42002945498844679</v>
      </c>
      <c r="C1420">
        <f t="array" ref="C1420:C1425">(A1420:A1425)-(MMULT(MMULT(MINVERSE(MMULT(TRANSPOSE(M1405:R1425),M1405:R1425)),TRANSPOSE(M1405:R1425)),S1405:S1425))</f>
        <v>0.41989264639946006</v>
      </c>
      <c r="D1420" t="s">
        <v>35</v>
      </c>
      <c r="E1420" s="12">
        <f t="shared" ref="E1420:F1420" si="798">E1415</f>
        <v>0.21624668043460624</v>
      </c>
      <c r="F1420" s="13">
        <f t="shared" si="798"/>
        <v>-0.78068688060625968</v>
      </c>
      <c r="G1420" s="17">
        <f>(SIN((RADIANS(45+$C$19))))*(SIN(RADIANS($A$19)))</f>
        <v>8.4295628199445527E-2</v>
      </c>
      <c r="H1420" s="18">
        <f>(SIN((RADIANS($C$19-45))))*(SIN(RADIANS($A$19)))</f>
        <v>0.15181546915089592</v>
      </c>
      <c r="J1420" s="20"/>
      <c r="M1420" s="21">
        <f>(G1408^2)*F1408+G1408*G1409*F1409+G1408*G1410*F1410-((H1408^2)*F1408+H1408*H1409*F1409+H1408*H1410*F1410)</f>
        <v>0.75655044568253527</v>
      </c>
      <c r="N1420" s="22">
        <f>G1408*G1409*F1408+(G1409^2)*F1409+G1409*G1410*F1410-(H1408*H1409*F1408+(H1409^2)*F1409+H1409*H1410*F1410)</f>
        <v>0.30041412247657029</v>
      </c>
      <c r="O1420" s="22">
        <f>G1408*G1410*F1408+G1409*G1410*F1409+(G1410^2)*F1410-(H1408*H1410*F1408+H1409*H1410*F1409+(H1410^2)*F1410)</f>
        <v>-0.17344417448021301</v>
      </c>
      <c r="P1420" s="22">
        <f>(G1408^2)*E1408+G1408*G1409*E1409+G1408*G1410*E1410-((H1408^2)*E1408+H1408*H1409*E1409+H1408*H1410*E1410)</f>
        <v>-0.6857902486489118</v>
      </c>
      <c r="Q1420" s="22">
        <f>G1408*G1409*E1408+(G1409^2)*E1409+G1409*G1410*E1410-(H1408*H1409*E1408+(H1409^2)*E1409+H1409*H1410*E1410)</f>
        <v>0.59085228557784808</v>
      </c>
      <c r="R1420" s="50">
        <f>G1408*G1410*E1408+G1409*G1410*E1409+(G1410^2)*E1410-(H1408*H1410*E1408+H1409*H1410*E1409+(H1410^2)*E1410)</f>
        <v>-0.34112872612967621</v>
      </c>
      <c r="S1420" s="20">
        <f>J1408</f>
        <v>1.549082541039884E-2</v>
      </c>
    </row>
    <row r="1421" spans="1:19">
      <c r="A1421">
        <f>E1424</f>
        <v>-0.88136974655539524</v>
      </c>
      <c r="B1421">
        <f>C1421/(SQRT(C1420^2+C1421^2+C1422^2))</f>
        <v>-0.88136974655539524</v>
      </c>
      <c r="C1421">
        <v>-0.88108267394662987</v>
      </c>
      <c r="D1421" s="20"/>
      <c r="G1421" s="20"/>
      <c r="H1421" s="20"/>
      <c r="J1421" s="20"/>
      <c r="M1421" s="21">
        <f>(G1413^2)*F1413+G1413*G1414*F1414+G1413*G1415*F1415-((H1413^2)*F1413+H1413*H1414*F1414+H1413*H1415*F1415)</f>
        <v>0.69431697809022341</v>
      </c>
      <c r="N1421" s="22">
        <f>G1413*G1414*F1413+(G1414^2)*F1414+G1414*G1415*F1415-(H1413*H1414*F1413+(H1414^2)*F1414+H1414*H1415*F1415)</f>
        <v>0.28963482712381472</v>
      </c>
      <c r="O1421" s="22">
        <f>G1413*G1415*F1413+G1414*G1415*F1414+(G1415^2)*F1415-(H1413*H1415*F1413+H1414*H1415*F1414+(H1415^2)*F1415)</f>
        <v>-0.10541845587990595</v>
      </c>
      <c r="P1421" s="22">
        <f>(G1413^2)*E1413+G1413*G1414*E1414+G1413*G1415*E1415-((H1413^2)*E1413+H1413*H1414*E1414+H1413*H1415*E1415)</f>
        <v>-0.63590614896804576</v>
      </c>
      <c r="Q1421" s="22">
        <f>G1413*G1414*E1413+(G1414^2)*E1414+G1414*G1415*E1415-(H1413*H1414*E1413+(H1414^2)*E1414+H1414*H1415*E1415)</f>
        <v>0.71932357057187024</v>
      </c>
      <c r="R1421" s="50">
        <f>G1413*G1415*E1413+G1414*G1415*E1414+(G1415^2)*E1415-(H1413*H1415*E1413+H1414*H1415*E1414+(H1415^2)*E1415)</f>
        <v>-0.26181236849424494</v>
      </c>
      <c r="S1421" s="20">
        <f>J1413</f>
        <v>1.3561816580157912E-2</v>
      </c>
    </row>
    <row r="1422" spans="1:19">
      <c r="A1422">
        <f>E1425</f>
        <v>0.21624668043460624</v>
      </c>
      <c r="B1422">
        <f>C1422/(SQRT(C1420^2+C1421^2+C1422^2))</f>
        <v>0.21624668043460624</v>
      </c>
      <c r="C1422">
        <v>0.21617624631892229</v>
      </c>
      <c r="E1422" s="12" t="s">
        <v>29</v>
      </c>
      <c r="F1422" s="13" t="s">
        <v>30</v>
      </c>
      <c r="G1422" s="17" t="s">
        <v>31</v>
      </c>
      <c r="H1422" s="18" t="s">
        <v>11</v>
      </c>
      <c r="I1422">
        <v>19</v>
      </c>
      <c r="J1422" s="19" t="s">
        <v>32</v>
      </c>
      <c r="M1422" s="21">
        <f>(G1418^2)*F1418+G1418*G1419*F1419+G1418*G1420*F1420-((H1418^2)*F1418+H1418*H1419*F1419+H1418*H1420*F1420)</f>
        <v>0.6228938193739747</v>
      </c>
      <c r="N1422" s="22">
        <f>G1418*G1419*F1418+(G1419^2)*F1419+G1419*G1420*F1420-(H1418*H1419*F1418+(H1419^2)*F1419+H1419*H1420*F1420)</f>
        <v>0.28565785921476355</v>
      </c>
      <c r="O1422" s="22">
        <f>G1418*G1420*F1418+G1419*G1420*F1419+(G1420^2)*F1420-(H1418*H1420*F1418+H1419*H1420*F1419+(H1420^2)*F1420)</f>
        <v>-5.0369187830983E-2</v>
      </c>
      <c r="P1422" s="22">
        <f>(G1418^2)*E1418+G1418*G1419*E1419+G1418*G1420*E1420-((H1418^2)*E1418+H1418*H1419*E1419+H1418*H1420*E1420)</f>
        <v>-0.54655508196762392</v>
      </c>
      <c r="Q1422" s="22">
        <f>G1418*G1419*E1418+(G1419^2)*E1419+G1419*G1420*E1420-(H1418*H1419*E1418+(H1419^2)*E1419+H1419*H1420*E1420)</f>
        <v>0.82258743602894913</v>
      </c>
      <c r="R1422" s="50">
        <f>G1418*G1420*E1418+G1419*G1420*E1419+(G1420^2)*E1420-(H1418*H1420*E1418+H1419*H1420*E1419+(H1420^2)*E1420)</f>
        <v>-0.14504435896370213</v>
      </c>
      <c r="S1422" s="20">
        <f>J1418</f>
        <v>-1.0286131749875915E-3</v>
      </c>
    </row>
    <row r="1423" spans="1:19">
      <c r="A1423">
        <f>F1423</f>
        <v>0.57553227363317883</v>
      </c>
      <c r="B1423">
        <f>C1423/(SQRT(C1423^2+C1424^2+C1425^2))</f>
        <v>0.57553227363317871</v>
      </c>
      <c r="C1423">
        <v>0.57534481592673237</v>
      </c>
      <c r="D1423" t="s">
        <v>33</v>
      </c>
      <c r="E1423" s="12">
        <f t="shared" ref="E1423:F1423" si="799">E1333</f>
        <v>0.42002945498844679</v>
      </c>
      <c r="F1423" s="13">
        <f t="shared" si="799"/>
        <v>0.57553227363317883</v>
      </c>
      <c r="G1423" s="17">
        <f>COS((RADIANS(45+$C$20)))</f>
        <v>0.41579014513656215</v>
      </c>
      <c r="H1423" s="18">
        <f>COS((RADIANS($C$20-45)))</f>
        <v>0.90946058474642899</v>
      </c>
      <c r="J1423" s="19">
        <f>((SUMPRODUCT(G1423:G1425,E1423:E1425))*(SUMPRODUCT(G1423:G1425,F1423:F1425)))-((SUMPRODUCT(H1423:H1425,E1423:E1425))*(SUMPRODUCT(H1423:H1425,F1423:F1425)))</f>
        <v>7.7210768260836046E-3</v>
      </c>
      <c r="M1423" s="21">
        <f>(G1423^2)*F1423+G1423*G1424*F1424+G1423*G1425*F1425-((H1423^2)*F1423+H1423*H1424*F1424+H1423*H1425*F1425)</f>
        <v>-0.56068849628623141</v>
      </c>
      <c r="N1423" s="22">
        <f>G1423*G1424*F1423+(G1424^2)*F1424+G1424*G1425*F1425-(H1423*H1424*F1423+(H1424^2)*F1424+H1424*H1425*F1425)</f>
        <v>-0.2759644987703172</v>
      </c>
      <c r="O1423" s="22">
        <f>G1423*G1425*F1423+G1424*G1425*F1424+(G1425^2)*F1425-(H1423*H1425*F1423+H1424*H1425*F1424+(H1425^2)*F1425)</f>
        <v>3.3809747927808585E-17</v>
      </c>
      <c r="P1423" s="22">
        <f>(G1423^2)*E1423+G1423*G1424*E1424+G1423*G1425*E1425-((H1423^2)*E1423+H1423*H1424*E1424+H1423*H1425*E1425)</f>
        <v>0.39177182542155131</v>
      </c>
      <c r="Q1423" s="22">
        <f>G1423*G1424*E1423+(G1424^2)*E1424+G1424*G1425*E1425-(H1423*H1424*E1423+(H1424^2)*E1424+H1424*H1425*E1425)</f>
        <v>-0.89428866145494601</v>
      </c>
      <c r="R1423" s="50">
        <f>G1423*G1425*E1423+G1424*G1425*E1424+(G1425^2)*E1425-(H1423*H1425*E1423+H1424*H1425*E1424+(H1425^2)*E1425)</f>
        <v>1.0956363718238247E-16</v>
      </c>
      <c r="S1423" s="20">
        <f>J1423</f>
        <v>7.7210768260836046E-3</v>
      </c>
    </row>
    <row r="1424" spans="1:19">
      <c r="A1424">
        <f>F1424</f>
        <v>0.24349660460854794</v>
      </c>
      <c r="B1424">
        <f>C1424/(SQRT(C1423^2+C1424^2+C1425^2))</f>
        <v>0.24349660460854794</v>
      </c>
      <c r="C1424">
        <v>0.24341729486847158</v>
      </c>
      <c r="D1424" t="s">
        <v>34</v>
      </c>
      <c r="E1424" s="12">
        <f t="shared" ref="E1424:F1424" si="800">E1334</f>
        <v>-0.88136974655539524</v>
      </c>
      <c r="F1424" s="13">
        <f t="shared" si="800"/>
        <v>0.24349660460854794</v>
      </c>
      <c r="G1424" s="17">
        <f>(SIN((RADIANS(45+$C$20))))*(COS(RADIANS($A$20)))</f>
        <v>-0.90946058474642899</v>
      </c>
      <c r="H1424" s="18">
        <f>(SIN((RADIANS($C$20-45))))*(COS(RADIANS($A$20)))</f>
        <v>0.41579014513656215</v>
      </c>
      <c r="J1424" s="20"/>
      <c r="M1424" s="21">
        <f>2*E1418</f>
        <v>0.84005890997689359</v>
      </c>
      <c r="N1424" s="22">
        <f>2*E1419</f>
        <v>-1.7627394931107905</v>
      </c>
      <c r="O1424" s="22">
        <f>2*E1420</f>
        <v>0.43249336086921247</v>
      </c>
      <c r="P1424" s="22">
        <f>0</f>
        <v>0</v>
      </c>
      <c r="Q1424" s="22">
        <v>0</v>
      </c>
      <c r="R1424" s="50">
        <v>0</v>
      </c>
      <c r="S1424" s="23">
        <f>E1418^2+E1419^2+E1420^2-1</f>
        <v>0</v>
      </c>
    </row>
    <row r="1425" spans="1:19">
      <c r="A1425" s="2">
        <f>F1425</f>
        <v>-0.78068688060625968</v>
      </c>
      <c r="B1425">
        <f>C1425/(SQRT(C1423^2+C1424^2+C1425^2))</f>
        <v>-0.78068688060625957</v>
      </c>
      <c r="C1425">
        <v>-0.780432601604376</v>
      </c>
      <c r="D1425" t="s">
        <v>35</v>
      </c>
      <c r="E1425" s="12">
        <f t="shared" ref="E1425:F1425" si="801">E1335</f>
        <v>0.21624668043460624</v>
      </c>
      <c r="F1425" s="13">
        <f t="shared" si="801"/>
        <v>-0.78068688060625968</v>
      </c>
      <c r="G1425" s="17">
        <f>(SIN((RADIANS(45+$C$20))))*(SIN(RADIANS($A$20)))</f>
        <v>1.1142242302023774E-16</v>
      </c>
      <c r="H1425" s="18">
        <f>(SIN((RADIANS($C$20-45))))*(SIN(RADIANS($A$20)))</f>
        <v>-5.0940465388028998E-17</v>
      </c>
      <c r="J1425" s="20"/>
      <c r="M1425" s="21">
        <v>0</v>
      </c>
      <c r="N1425" s="22">
        <v>0</v>
      </c>
      <c r="O1425" s="22">
        <v>0</v>
      </c>
      <c r="P1425" s="22">
        <f>2*F1418</f>
        <v>1.1510645472663577</v>
      </c>
      <c r="Q1425" s="22">
        <f>2*F1419</f>
        <v>0.48699320921709588</v>
      </c>
      <c r="R1425" s="50">
        <f>2*F1420</f>
        <v>-1.5613737612125194</v>
      </c>
      <c r="S1425" s="51">
        <f>F1418^2+F1419^2+F1420^2-1</f>
        <v>0</v>
      </c>
    </row>
    <row r="1426" spans="1:19">
      <c r="A1426" s="25"/>
    </row>
    <row r="1427" spans="1:19">
      <c r="A1427" s="2"/>
      <c r="E1427" s="12" t="s">
        <v>29</v>
      </c>
      <c r="F1427" s="13" t="s">
        <v>30</v>
      </c>
      <c r="G1427" s="17" t="s">
        <v>31</v>
      </c>
      <c r="H1427" s="18" t="s">
        <v>11</v>
      </c>
      <c r="I1427">
        <v>1</v>
      </c>
      <c r="J1427" s="19" t="s">
        <v>32</v>
      </c>
      <c r="L1427" s="20"/>
    </row>
    <row r="1428" spans="1:19">
      <c r="A1428" s="2"/>
      <c r="D1428" s="2" t="s">
        <v>33</v>
      </c>
      <c r="E1428" s="12">
        <f>B1420</f>
        <v>0.42002945498844679</v>
      </c>
      <c r="F1428" s="13">
        <f>B1423</f>
        <v>0.57553227363317871</v>
      </c>
      <c r="G1428" s="17">
        <f>COS((RADIANS(45+$C$2)))</f>
        <v>-0.40926624831947545</v>
      </c>
      <c r="H1428" s="18">
        <f>COS((RADIANS($C$2-45)))</f>
        <v>0.91241500315728119</v>
      </c>
      <c r="J1428" s="19">
        <f>((SUMPRODUCT(G1428:G1430,E1428:E1430))*(SUMPRODUCT(G1428:G1430,F1428:F1430)))-((SUMPRODUCT(H1428:H1430,E1428:E1430))*(SUMPRODUCT(H1428:H1430,F1428:F1430)))</f>
        <v>-1.0179455819426739E-3</v>
      </c>
      <c r="L1428" s="20"/>
    </row>
    <row r="1429" spans="1:19">
      <c r="A1429" s="2"/>
      <c r="D1429" s="20" t="s">
        <v>34</v>
      </c>
      <c r="E1429" s="12">
        <f t="shared" ref="E1429:E1430" si="802">B1421</f>
        <v>-0.88136974655539524</v>
      </c>
      <c r="F1429" s="13">
        <f t="shared" ref="F1429:F1430" si="803">B1424</f>
        <v>0.24349660460854794</v>
      </c>
      <c r="G1429" s="17">
        <f>(SIN((RADIANS(45+$C$2))))*(COS(RADIANS($A$2)))</f>
        <v>0.91241500315728119</v>
      </c>
      <c r="H1429" s="18">
        <f>(SIN((RADIANS($C$2-45))))*(COS(RADIANS($A$2)))</f>
        <v>0.40926624831947545</v>
      </c>
      <c r="J1429" s="20"/>
      <c r="L1429" s="20"/>
    </row>
    <row r="1430" spans="1:19">
      <c r="A1430" s="2"/>
      <c r="D1430" s="20" t="s">
        <v>35</v>
      </c>
      <c r="E1430" s="12">
        <f t="shared" si="802"/>
        <v>0.21624668043460624</v>
      </c>
      <c r="F1430" s="13">
        <f t="shared" si="803"/>
        <v>-0.78068688060625957</v>
      </c>
      <c r="G1430" s="17">
        <f>(SIN((RADIANS(45+$C$2))))*(SIN(RADIANS($A$2)))</f>
        <v>0</v>
      </c>
      <c r="H1430" s="18">
        <f>(SIN((RADIANS($C$2-45))))*(SIN(RADIANS($A$2)))</f>
        <v>0</v>
      </c>
      <c r="J1430" s="20"/>
      <c r="L1430" s="20"/>
    </row>
    <row r="1431" spans="1:19">
      <c r="A1431" s="2"/>
      <c r="J1431" s="20"/>
      <c r="L1431" s="20"/>
    </row>
    <row r="1432" spans="1:19">
      <c r="A1432" s="2"/>
      <c r="E1432" s="12" t="s">
        <v>29</v>
      </c>
      <c r="F1432" s="13" t="s">
        <v>30</v>
      </c>
      <c r="G1432" s="17" t="s">
        <v>31</v>
      </c>
      <c r="H1432" s="18" t="s">
        <v>11</v>
      </c>
      <c r="I1432">
        <v>2</v>
      </c>
      <c r="J1432" s="19" t="s">
        <v>32</v>
      </c>
      <c r="L1432" s="20"/>
    </row>
    <row r="1433" spans="1:19">
      <c r="A1433" s="2"/>
      <c r="D1433" t="s">
        <v>33</v>
      </c>
      <c r="E1433" s="12">
        <f t="shared" ref="E1433:F1433" si="804">E1518</f>
        <v>0.42002945498844679</v>
      </c>
      <c r="F1433" s="13">
        <f t="shared" si="804"/>
        <v>0.57553227363317871</v>
      </c>
      <c r="G1433" s="17">
        <f>COS((RADIANS(45+$C$3)))</f>
        <v>-0.32158407322903065</v>
      </c>
      <c r="H1433" s="18">
        <f>COS((RADIANS($C$3-45)))</f>
        <v>0.94688102940413033</v>
      </c>
      <c r="J1433" s="19">
        <f>((SUMPRODUCT(G1433:G1435,E1433:E1435))*(SUMPRODUCT(G1433:(G1435),F1433:F1435)))-((SUMPRODUCT(H1433:H1435,E1433:E1435))*(SUMPRODUCT(H1433:H1435,F1433:F1435)))</f>
        <v>4.0083871900868651E-3</v>
      </c>
      <c r="L1433" s="20"/>
    </row>
    <row r="1434" spans="1:19">
      <c r="A1434" s="2"/>
      <c r="D1434" t="s">
        <v>34</v>
      </c>
      <c r="E1434" s="12">
        <f t="shared" ref="E1434:F1434" si="805">E1519</f>
        <v>-0.88136974655539524</v>
      </c>
      <c r="F1434" s="13">
        <f t="shared" si="805"/>
        <v>0.24349660460854794</v>
      </c>
      <c r="G1434" s="17">
        <f>(SIN((RADIANS(45+$C$3))))*(COS(RADIANS($A$3)))</f>
        <v>0.93249577893736801</v>
      </c>
      <c r="H1434" s="18">
        <f>(SIN((RADIANS($C$3-45))))*(COS(RADIANS($A$3)))</f>
        <v>0.31669848856119509</v>
      </c>
      <c r="J1434" s="20"/>
      <c r="L1434" s="20"/>
    </row>
    <row r="1435" spans="1:19">
      <c r="A1435" s="2"/>
      <c r="D1435" t="s">
        <v>35</v>
      </c>
      <c r="E1435" s="12">
        <f t="shared" ref="E1435:F1435" si="806">E1520</f>
        <v>0.21624668043460624</v>
      </c>
      <c r="F1435" s="13">
        <f t="shared" si="806"/>
        <v>-0.78068688060625957</v>
      </c>
      <c r="G1435" s="17">
        <f>(SIN((RADIANS(45+$C$3))))*(SIN(RADIANS($A$3)))</f>
        <v>0.1644241652234143</v>
      </c>
      <c r="H1435" s="18">
        <f>(SIN((RADIANS($C$3-45))))*(SIN(RADIANS($A$3)))</f>
        <v>5.5842488282929856E-2</v>
      </c>
      <c r="J1435" s="20"/>
      <c r="L1435" s="20"/>
    </row>
    <row r="1436" spans="1:19">
      <c r="A1436" s="2"/>
      <c r="L1436" s="20"/>
    </row>
    <row r="1437" spans="1:19">
      <c r="A1437" s="2"/>
      <c r="E1437" s="12" t="s">
        <v>29</v>
      </c>
      <c r="F1437" s="13" t="s">
        <v>30</v>
      </c>
      <c r="G1437" s="17" t="s">
        <v>31</v>
      </c>
      <c r="H1437" s="18" t="s">
        <v>11</v>
      </c>
      <c r="I1437">
        <v>3</v>
      </c>
      <c r="J1437" s="19" t="s">
        <v>32</v>
      </c>
      <c r="L1437" s="20"/>
    </row>
    <row r="1438" spans="1:19">
      <c r="A1438" s="2"/>
      <c r="D1438" t="s">
        <v>33</v>
      </c>
      <c r="E1438" s="12">
        <f t="shared" ref="E1438:F1438" si="807">E1433</f>
        <v>0.42002945498844679</v>
      </c>
      <c r="F1438" s="13">
        <f t="shared" si="807"/>
        <v>0.57553227363317871</v>
      </c>
      <c r="G1438" s="17">
        <f>COS((RADIANS(45+$C$4)))</f>
        <v>-0.22595003639994804</v>
      </c>
      <c r="H1438" s="18">
        <f>COS((RADIANS($C$4-45)))</f>
        <v>0.97413889207384696</v>
      </c>
      <c r="J1438" s="19">
        <f>((SUMPRODUCT(G1438:G1440,E1438:E1440))*(SUMPRODUCT(G1438:(G1440),F1438:F1440)))-((SUMPRODUCT(H1438:H1440,E1438:E1440))*(SUMPRODUCT(H1438:H1440,F1438:F1440)))</f>
        <v>6.9716541156151779E-3</v>
      </c>
      <c r="L1438" s="20"/>
    </row>
    <row r="1439" spans="1:19">
      <c r="A1439" s="2"/>
      <c r="D1439" t="s">
        <v>34</v>
      </c>
      <c r="E1439" s="12">
        <f t="shared" ref="E1439:F1439" si="808">E1434</f>
        <v>-0.88136974655539524</v>
      </c>
      <c r="F1439" s="13">
        <f t="shared" si="808"/>
        <v>0.24349660460854794</v>
      </c>
      <c r="G1439" s="17">
        <f>(SIN((RADIANS(45+$C$4))))*(COS(RADIANS($A$4)))</f>
        <v>0.91539112850235449</v>
      </c>
      <c r="H1439" s="18">
        <f>(SIN((RADIANS($C$4-45))))*(COS(RADIANS($A$4)))</f>
        <v>0.2123235818713386</v>
      </c>
      <c r="J1439" s="20"/>
      <c r="L1439" s="20"/>
    </row>
    <row r="1440" spans="1:19">
      <c r="A1440" s="2"/>
      <c r="D1440" t="s">
        <v>35</v>
      </c>
      <c r="E1440" s="12">
        <f t="shared" ref="E1440:F1440" si="809">E1435</f>
        <v>0.21624668043460624</v>
      </c>
      <c r="F1440" s="13">
        <f t="shared" si="809"/>
        <v>-0.78068688060625957</v>
      </c>
      <c r="G1440" s="17">
        <f>(SIN((RADIANS(45+$C$4))))*(SIN(RADIANS($A$4)))</f>
        <v>0.33317512348620526</v>
      </c>
      <c r="H1440" s="18">
        <f>(SIN((RADIANS($C$4-45))))*(SIN(RADIANS($A$4)))</f>
        <v>7.7279463833950304E-2</v>
      </c>
      <c r="J1440" s="20"/>
      <c r="L1440" s="20"/>
    </row>
    <row r="1441" spans="1:12">
      <c r="A1441" s="2"/>
      <c r="L1441" s="20"/>
    </row>
    <row r="1442" spans="1:12">
      <c r="A1442" s="2"/>
      <c r="E1442" s="12" t="s">
        <v>29</v>
      </c>
      <c r="F1442" s="13" t="s">
        <v>30</v>
      </c>
      <c r="G1442" s="17" t="s">
        <v>31</v>
      </c>
      <c r="H1442" s="18" t="s">
        <v>11</v>
      </c>
      <c r="I1442">
        <v>4</v>
      </c>
      <c r="J1442" s="19" t="s">
        <v>32</v>
      </c>
      <c r="L1442" s="20"/>
    </row>
    <row r="1443" spans="1:12">
      <c r="A1443" s="2"/>
      <c r="D1443" t="s">
        <v>33</v>
      </c>
      <c r="E1443" s="12">
        <f t="shared" ref="E1443:F1443" si="810">E1438</f>
        <v>0.42002945498844679</v>
      </c>
      <c r="F1443" s="13">
        <f t="shared" si="810"/>
        <v>0.57553227363317871</v>
      </c>
      <c r="G1443" s="17">
        <f>COS((RADIANS(45+$C$5)))</f>
        <v>-0.13846012312424741</v>
      </c>
      <c r="H1443" s="18">
        <f>COS((RADIANS($C$5-45)))</f>
        <v>0.99036800953202153</v>
      </c>
      <c r="J1443" s="19">
        <f>((SUMPRODUCT(G1443:G1445,E1443:E1445))*(SUMPRODUCT(G1443:G1445,F1443:F1445)))-((SUMPRODUCT(H1443:H1445,E1443:E1445))*(SUMPRODUCT(H1443:H1445,F1443:F1445)))</f>
        <v>4.6880589187316413E-3</v>
      </c>
      <c r="L1443" s="20"/>
    </row>
    <row r="1444" spans="1:12">
      <c r="A1444" s="2"/>
      <c r="D1444" t="s">
        <v>34</v>
      </c>
      <c r="E1444" s="12">
        <f t="shared" ref="E1444:F1444" si="811">E1439</f>
        <v>-0.88136974655539524</v>
      </c>
      <c r="F1444" s="13">
        <f t="shared" si="811"/>
        <v>0.24349660460854794</v>
      </c>
      <c r="G1444" s="17">
        <f>(SIN((RADIANS(45+$C$5))))*(COS(RADIANS($A$5)))</f>
        <v>0.85768385535015979</v>
      </c>
      <c r="H1444" s="18">
        <f>(SIN((RADIANS($C$5-45))))*(COS(RADIANS($A$5)))</f>
        <v>0.11990998403671958</v>
      </c>
      <c r="J1444" s="20"/>
      <c r="L1444" s="20"/>
    </row>
    <row r="1445" spans="1:12">
      <c r="A1445" s="2"/>
      <c r="D1445" t="s">
        <v>35</v>
      </c>
      <c r="E1445" s="12">
        <f t="shared" ref="E1445:F1445" si="812">E1440</f>
        <v>0.21624668043460624</v>
      </c>
      <c r="F1445" s="13">
        <f t="shared" si="812"/>
        <v>-0.78068688060625957</v>
      </c>
      <c r="G1445" s="17">
        <f>(SIN((RADIANS(45+$C$5))))*(SIN(RADIANS($A$5)))</f>
        <v>0.49518400476601071</v>
      </c>
      <c r="H1445" s="18">
        <f>(SIN((RADIANS($C$5-45))))*(SIN(RADIANS($A$5)))</f>
        <v>6.923006156212376E-2</v>
      </c>
      <c r="J1445" s="20"/>
      <c r="L1445" s="20"/>
    </row>
    <row r="1446" spans="1:12">
      <c r="A1446" s="2"/>
      <c r="J1446" s="20"/>
      <c r="L1446" s="20"/>
    </row>
    <row r="1447" spans="1:12">
      <c r="A1447" s="2"/>
      <c r="E1447" s="12" t="s">
        <v>29</v>
      </c>
      <c r="F1447" s="13" t="s">
        <v>30</v>
      </c>
      <c r="G1447" s="17" t="s">
        <v>31</v>
      </c>
      <c r="H1447" s="18" t="s">
        <v>11</v>
      </c>
      <c r="I1447">
        <v>5</v>
      </c>
      <c r="J1447" s="19" t="s">
        <v>32</v>
      </c>
      <c r="L1447" s="20"/>
    </row>
    <row r="1448" spans="1:12">
      <c r="A1448" s="2"/>
      <c r="D1448" t="s">
        <v>33</v>
      </c>
      <c r="E1448" s="12">
        <f t="shared" ref="E1448:F1448" si="813">E1443</f>
        <v>0.42002945498844679</v>
      </c>
      <c r="F1448" s="13">
        <f t="shared" si="813"/>
        <v>0.57553227363317871</v>
      </c>
      <c r="G1448" s="17">
        <f>COS((RADIANS(45+$C$6)))</f>
        <v>-7.600118185574084E-2</v>
      </c>
      <c r="H1448" s="18">
        <f>COS((RADIANS($C$6-45)))</f>
        <v>0.99710772755832688</v>
      </c>
      <c r="J1448" s="19">
        <f>((SUMPRODUCT(G1448:G1450,E1448:E1450))*(SUMPRODUCT(G1448:(G1450),F1448:F1450)))-((SUMPRODUCT(H1448:H1450,E1448:E1450))*(SUMPRODUCT(H1448:H1450,F1448:F1450)))</f>
        <v>-5.0133014968010703E-3</v>
      </c>
      <c r="L1448" s="20"/>
    </row>
    <row r="1449" spans="1:12">
      <c r="A1449" s="2"/>
      <c r="D1449" t="s">
        <v>34</v>
      </c>
      <c r="E1449" s="12">
        <f t="shared" ref="E1449:F1449" si="814">E1444</f>
        <v>-0.88136974655539524</v>
      </c>
      <c r="F1449" s="13">
        <f t="shared" si="814"/>
        <v>0.24349660460854794</v>
      </c>
      <c r="G1449" s="17">
        <f>(SIN((RADIANS(45+$C$6))))*(COS(RADIANS($A$6)))</f>
        <v>0.76382883388704814</v>
      </c>
      <c r="H1449" s="18">
        <f>(SIN((RADIANS($C$6-45))))*(COS(RADIANS($A$6)))</f>
        <v>5.8220283031065245E-2</v>
      </c>
      <c r="J1449" s="20"/>
      <c r="L1449" s="20"/>
    </row>
    <row r="1450" spans="1:12">
      <c r="A1450" s="2"/>
      <c r="D1450" t="s">
        <v>35</v>
      </c>
      <c r="E1450" s="12">
        <f t="shared" ref="E1450:F1450" si="815">E1445</f>
        <v>0.21624668043460624</v>
      </c>
      <c r="F1450" s="13">
        <f t="shared" si="815"/>
        <v>-0.78068688060625957</v>
      </c>
      <c r="G1450" s="17">
        <f>(SIN((RADIANS(45+$C$6))))*(SIN(RADIANS($A$6)))</f>
        <v>0.64092849279719399</v>
      </c>
      <c r="H1450" s="18">
        <f>(SIN((RADIANS($C$6-45))))*(SIN(RADIANS($A$6)))</f>
        <v>4.8852618018403696E-2</v>
      </c>
      <c r="J1450" s="20"/>
      <c r="L1450" s="20"/>
    </row>
    <row r="1451" spans="1:12">
      <c r="A1451" s="2"/>
      <c r="L1451" s="20"/>
    </row>
    <row r="1452" spans="1:12">
      <c r="A1452" s="2"/>
      <c r="E1452" s="12" t="s">
        <v>29</v>
      </c>
      <c r="F1452" s="13" t="s">
        <v>30</v>
      </c>
      <c r="G1452" s="17" t="s">
        <v>31</v>
      </c>
      <c r="H1452" s="18" t="s">
        <v>11</v>
      </c>
      <c r="I1452">
        <v>6</v>
      </c>
      <c r="J1452" s="19" t="s">
        <v>32</v>
      </c>
      <c r="L1452" s="20"/>
    </row>
    <row r="1453" spans="1:12">
      <c r="A1453" s="2"/>
      <c r="D1453" t="s">
        <v>33</v>
      </c>
      <c r="E1453" s="12">
        <f t="shared" ref="E1453:F1453" si="816">E1448</f>
        <v>0.42002945498844679</v>
      </c>
      <c r="F1453" s="13">
        <f t="shared" si="816"/>
        <v>0.57553227363317871</v>
      </c>
      <c r="G1453" s="17">
        <f>COS((RADIANS(45+$C$7)))</f>
        <v>-6.2071975655520473E-2</v>
      </c>
      <c r="H1453" s="18">
        <f>COS((RADIANS($C$7-45)))</f>
        <v>0.99807167570181077</v>
      </c>
      <c r="J1453" s="19">
        <f>((SUMPRODUCT(G1453:G1455,E1453:E1455))*(SUMPRODUCT(G1453:G1455,F1453:F1455)))-((SUMPRODUCT(H1453:H1455,E1453:E1455))*(SUMPRODUCT(H1453:H1455,F1453:F1455)))</f>
        <v>-1.2678210363768011E-2</v>
      </c>
      <c r="L1453" s="20"/>
    </row>
    <row r="1454" spans="1:12">
      <c r="A1454" s="2"/>
      <c r="D1454" t="s">
        <v>34</v>
      </c>
      <c r="E1454" s="12">
        <f t="shared" ref="E1454:F1454" si="817">E1449</f>
        <v>-0.88136974655539524</v>
      </c>
      <c r="F1454" s="13">
        <f t="shared" si="817"/>
        <v>0.24349660460854794</v>
      </c>
      <c r="G1454" s="17">
        <f>(SIN((RADIANS(45+$C$7))))*(COS(RADIANS($A$7)))</f>
        <v>0.64154810672020579</v>
      </c>
      <c r="H1454" s="18">
        <f>(SIN((RADIANS($C$7-45))))*(COS(RADIANS($A$7)))</f>
        <v>3.9899096860133154E-2</v>
      </c>
      <c r="J1454" s="20"/>
      <c r="L1454" s="20"/>
    </row>
    <row r="1455" spans="1:12">
      <c r="A1455" s="2"/>
      <c r="D1455" t="s">
        <v>35</v>
      </c>
      <c r="E1455" s="12">
        <f t="shared" ref="E1455:F1455" si="818">E1450</f>
        <v>0.21624668043460624</v>
      </c>
      <c r="F1455" s="13">
        <f t="shared" si="818"/>
        <v>-0.78068688060625957</v>
      </c>
      <c r="G1455" s="17">
        <f>(SIN((RADIANS(45+$C$7))))*(SIN(RADIANS($A$7)))</f>
        <v>0.76456726100581884</v>
      </c>
      <c r="H1455" s="18">
        <f>(SIN((RADIANS($C$7-45))))*(SIN(RADIANS($A$7)))</f>
        <v>4.754989202432805E-2</v>
      </c>
      <c r="J1455" s="20"/>
      <c r="L1455" s="20"/>
    </row>
    <row r="1456" spans="1:12">
      <c r="A1456" s="2"/>
      <c r="J1456" s="20"/>
      <c r="L1456" s="20"/>
    </row>
    <row r="1457" spans="1:12">
      <c r="A1457" s="2"/>
      <c r="E1457" s="12" t="s">
        <v>29</v>
      </c>
      <c r="F1457" s="13" t="s">
        <v>30</v>
      </c>
      <c r="G1457" s="17" t="s">
        <v>31</v>
      </c>
      <c r="H1457" s="18" t="s">
        <v>11</v>
      </c>
      <c r="I1457">
        <v>7</v>
      </c>
      <c r="J1457" s="19" t="s">
        <v>32</v>
      </c>
      <c r="L1457" s="20"/>
    </row>
    <row r="1458" spans="1:12">
      <c r="A1458" s="2"/>
      <c r="D1458" t="s">
        <v>33</v>
      </c>
      <c r="E1458" s="12">
        <f t="shared" ref="E1458:F1458" si="819">E1453</f>
        <v>0.42002945498844679</v>
      </c>
      <c r="F1458" s="13">
        <f t="shared" si="819"/>
        <v>0.57553227363317871</v>
      </c>
      <c r="G1458" s="17">
        <f>COS((RADIANS(45+$C$8)))</f>
        <v>-0.12635046299859032</v>
      </c>
      <c r="H1458" s="18">
        <f>COS((RADIANS($C$8-45)))</f>
        <v>0.99198566547104994</v>
      </c>
      <c r="J1458" s="19">
        <f>((SUMPRODUCT(G1458:G1460,E1458:E1460))*(SUMPRODUCT(G1458:(G1460),F1458:F1460)))-((SUMPRODUCT(H1458:H1460,E1458:E1460))*(SUMPRODUCT(H1458:H1460,F1458:F1460)))</f>
        <v>-3.1027912093795351E-3</v>
      </c>
      <c r="L1458" s="20"/>
    </row>
    <row r="1459" spans="1:12">
      <c r="A1459" s="2"/>
      <c r="D1459" t="s">
        <v>34</v>
      </c>
      <c r="E1459" s="12">
        <f t="shared" ref="E1459:F1459" si="820">E1454</f>
        <v>-0.88136974655539524</v>
      </c>
      <c r="F1459" s="13">
        <f t="shared" si="820"/>
        <v>0.24349660460854794</v>
      </c>
      <c r="G1459" s="17">
        <f>(SIN((RADIANS(45+$C$8))))*(COS(RADIANS($A$8)))</f>
        <v>0.49599283273552508</v>
      </c>
      <c r="H1459" s="18">
        <f>(SIN((RADIANS($C$8-45))))*(COS(RADIANS($A$8)))</f>
        <v>6.3175231499295187E-2</v>
      </c>
      <c r="J1459" s="20"/>
      <c r="L1459" s="20"/>
    </row>
    <row r="1460" spans="1:12">
      <c r="A1460" s="2"/>
      <c r="D1460" t="s">
        <v>35</v>
      </c>
      <c r="E1460" s="12">
        <f t="shared" ref="E1460:F1460" si="821">E1455</f>
        <v>0.21624668043460624</v>
      </c>
      <c r="F1460" s="13">
        <f t="shared" si="821"/>
        <v>-0.78068688060625957</v>
      </c>
      <c r="G1460" s="17">
        <f>(SIN((RADIANS(45+$C$8))))*(SIN(RADIANS($A$8)))</f>
        <v>0.85908478648794107</v>
      </c>
      <c r="H1460" s="18">
        <f>(SIN((RADIANS($C$8-45))))*(SIN(RADIANS($A$8)))</f>
        <v>0.10942271073670497</v>
      </c>
      <c r="J1460" s="20"/>
      <c r="L1460" s="20"/>
    </row>
    <row r="1461" spans="1:12">
      <c r="A1461" s="2"/>
      <c r="L1461" s="20"/>
    </row>
    <row r="1462" spans="1:12">
      <c r="A1462" s="2"/>
      <c r="E1462" s="12" t="s">
        <v>29</v>
      </c>
      <c r="F1462" s="13" t="s">
        <v>30</v>
      </c>
      <c r="G1462" s="17" t="s">
        <v>31</v>
      </c>
      <c r="H1462" s="18" t="s">
        <v>11</v>
      </c>
      <c r="I1462">
        <v>8</v>
      </c>
      <c r="J1462" s="19" t="s">
        <v>32</v>
      </c>
      <c r="L1462" s="20"/>
    </row>
    <row r="1463" spans="1:12">
      <c r="A1463" s="2"/>
      <c r="D1463" t="s">
        <v>33</v>
      </c>
      <c r="E1463" s="12">
        <f t="shared" ref="E1463:F1463" si="822">E1458</f>
        <v>0.42002945498844679</v>
      </c>
      <c r="F1463" s="13">
        <f t="shared" si="822"/>
        <v>0.57553227363317871</v>
      </c>
      <c r="G1463" s="17">
        <f>COS((RADIANS(45+$C$9)))</f>
        <v>-0.24968292296171704</v>
      </c>
      <c r="H1463" s="18">
        <f>COS((RADIANS($C$9-45)))</f>
        <v>0.96832765011709399</v>
      </c>
      <c r="J1463" s="19">
        <f>((SUMPRODUCT(G1463:G1465,E1463:E1465))*(SUMPRODUCT(G1463:G1465,F1463:F1465)))-((SUMPRODUCT(H1463:H1465,E1463:E1465))*(SUMPRODUCT(H1463:H1465,F1463:F1465)))</f>
        <v>3.7476934677744544E-3</v>
      </c>
      <c r="L1463" s="20"/>
    </row>
    <row r="1464" spans="1:12">
      <c r="A1464" s="2"/>
      <c r="D1464" t="s">
        <v>34</v>
      </c>
      <c r="E1464" s="12">
        <f t="shared" ref="E1464:F1464" si="823">E1459</f>
        <v>-0.88136974655539524</v>
      </c>
      <c r="F1464" s="13">
        <f t="shared" si="823"/>
        <v>0.24349660460854794</v>
      </c>
      <c r="G1464" s="17">
        <f>(SIN((RADIANS(45+$C$9))))*(COS(RADIANS($A$9)))</f>
        <v>0.33118756167925656</v>
      </c>
      <c r="H1464" s="18">
        <f>(SIN((RADIANS($C$9-45))))*(COS(RADIANS($A$9)))</f>
        <v>8.539658909733841E-2</v>
      </c>
      <c r="J1464" s="20"/>
      <c r="L1464" s="20"/>
    </row>
    <row r="1465" spans="1:12">
      <c r="A1465" s="2"/>
      <c r="D1465" t="s">
        <v>35</v>
      </c>
      <c r="E1465" s="12">
        <f t="shared" ref="E1465:F1465" si="824">E1460</f>
        <v>0.21624668043460624</v>
      </c>
      <c r="F1465" s="13">
        <f t="shared" si="824"/>
        <v>-0.78068688060625957</v>
      </c>
      <c r="G1465" s="17">
        <f>(SIN((RADIANS(45+$C$9))))*(SIN(RADIANS($A$9)))</f>
        <v>0.90993034731799216</v>
      </c>
      <c r="H1465" s="18">
        <f>(SIN((RADIANS($C$9-45))))*(SIN(RADIANS($A$9)))</f>
        <v>0.23462520024338199</v>
      </c>
      <c r="J1465" s="20"/>
      <c r="L1465" s="20"/>
    </row>
    <row r="1466" spans="1:12">
      <c r="A1466" s="2"/>
      <c r="J1466" s="20"/>
      <c r="L1466" s="20"/>
    </row>
    <row r="1467" spans="1:12">
      <c r="E1467" s="12" t="s">
        <v>29</v>
      </c>
      <c r="F1467" s="13" t="s">
        <v>30</v>
      </c>
      <c r="G1467" s="17" t="s">
        <v>31</v>
      </c>
      <c r="H1467" s="18" t="s">
        <v>11</v>
      </c>
      <c r="I1467">
        <v>9</v>
      </c>
      <c r="J1467" s="19" t="s">
        <v>32</v>
      </c>
      <c r="L1467" s="20"/>
    </row>
    <row r="1468" spans="1:12">
      <c r="D1468" t="s">
        <v>33</v>
      </c>
      <c r="E1468" s="12">
        <f t="shared" ref="E1468:F1468" si="825">E1463</f>
        <v>0.42002945498844679</v>
      </c>
      <c r="F1468" s="13">
        <f t="shared" si="825"/>
        <v>0.57553227363317871</v>
      </c>
      <c r="G1468" s="17">
        <f>COS((RADIANS(45+$C$10)))</f>
        <v>-0.40607883220739371</v>
      </c>
      <c r="H1468" s="18">
        <f>COS((RADIANS($C$10-45)))</f>
        <v>0.91383805022174436</v>
      </c>
      <c r="J1468" s="19">
        <f>((SUMPRODUCT(G1468:G1470,E1468:E1470))*(SUMPRODUCT(G1468:(G1470),F1468:F1470)))-((SUMPRODUCT(H1468:H1470,E1468:E1470))*(SUMPRODUCT(H1468:H1470,F1468:F1470)))</f>
        <v>9.7112738488440292E-3</v>
      </c>
      <c r="L1468" s="20"/>
    </row>
    <row r="1469" spans="1:12">
      <c r="D1469" t="s">
        <v>34</v>
      </c>
      <c r="E1469" s="12">
        <f t="shared" ref="E1469:F1469" si="826">E1464</f>
        <v>-0.88136974655539524</v>
      </c>
      <c r="F1469" s="13">
        <f t="shared" si="826"/>
        <v>0.24349660460854794</v>
      </c>
      <c r="G1469" s="17">
        <f>(SIN((RADIANS(45+$C$10))))*(COS(RADIANS($A$10)))</f>
        <v>0.15868631210370673</v>
      </c>
      <c r="H1469" s="18">
        <f>(SIN((RADIANS($C$10-45))))*(COS(RADIANS($A$10)))</f>
        <v>7.0514849201929117E-2</v>
      </c>
      <c r="J1469" s="20"/>
      <c r="L1469" s="20"/>
    </row>
    <row r="1470" spans="1:12">
      <c r="D1470" t="s">
        <v>35</v>
      </c>
      <c r="E1470" s="12">
        <f t="shared" ref="E1470:F1470" si="827">E1465</f>
        <v>0.21624668043460624</v>
      </c>
      <c r="F1470" s="13">
        <f t="shared" si="827"/>
        <v>-0.78068688060625957</v>
      </c>
      <c r="G1470" s="17">
        <f>(SIN((RADIANS(45+$C$10))))*(SIN(RADIANS($A$10)))</f>
        <v>0.89995479685593338</v>
      </c>
      <c r="H1470" s="18">
        <f>(SIN((RADIANS($C$10-45))))*(SIN(RADIANS($A$10)))</f>
        <v>0.39990958229198481</v>
      </c>
      <c r="J1470" s="20"/>
      <c r="L1470" s="20"/>
    </row>
    <row r="1471" spans="1:12">
      <c r="L1471" s="20"/>
    </row>
    <row r="1472" spans="1:12">
      <c r="E1472" s="12" t="s">
        <v>29</v>
      </c>
      <c r="F1472" s="13" t="s">
        <v>30</v>
      </c>
      <c r="G1472" s="17" t="s">
        <v>31</v>
      </c>
      <c r="H1472" s="18" t="s">
        <v>11</v>
      </c>
      <c r="I1472">
        <v>10</v>
      </c>
      <c r="J1472" s="19" t="s">
        <v>32</v>
      </c>
      <c r="L1472" s="20"/>
    </row>
    <row r="1473" spans="4:12">
      <c r="D1473" t="s">
        <v>33</v>
      </c>
      <c r="E1473" s="12">
        <f t="shared" ref="E1473:F1473" si="828">E1468</f>
        <v>0.42002945498844679</v>
      </c>
      <c r="F1473" s="13">
        <f t="shared" si="828"/>
        <v>0.57553227363317871</v>
      </c>
      <c r="G1473" s="17">
        <f>COS((RADIANS(45+$C$11)))</f>
        <v>-0.53521878369665565</v>
      </c>
      <c r="H1473" s="18">
        <f>COS((RADIANS($C$11-45)))</f>
        <v>0.84471347424927035</v>
      </c>
      <c r="J1473" s="19">
        <f>((SUMPRODUCT(G1473:G1475,E1473:E1475))*(SUMPRODUCT(G1473:G1475,F1473:F1475)))-((SUMPRODUCT(H1473:H1475,E1473:E1475))*(SUMPRODUCT(H1473:H1475,F1473:F1475)))</f>
        <v>8.6229621006259846E-3</v>
      </c>
      <c r="L1473" s="20"/>
    </row>
    <row r="1474" spans="4:12">
      <c r="D1474" t="s">
        <v>34</v>
      </c>
      <c r="E1474" s="12">
        <f t="shared" ref="E1474:F1474" si="829">E1469</f>
        <v>-0.88136974655539524</v>
      </c>
      <c r="F1474" s="13">
        <f t="shared" si="829"/>
        <v>0.24349660460854794</v>
      </c>
      <c r="G1474" s="17">
        <f>(SIN((RADIANS(45+$C$11))))*(COS(RADIANS($A$11)))</f>
        <v>5.1744970390849291E-17</v>
      </c>
      <c r="H1474" s="18">
        <f>(SIN((RADIANS($C$11-45))))*(COS(RADIANS($A$11)))</f>
        <v>3.278612329420142E-17</v>
      </c>
      <c r="J1474" s="20"/>
      <c r="L1474" s="20"/>
    </row>
    <row r="1475" spans="4:12">
      <c r="D1475" t="s">
        <v>35</v>
      </c>
      <c r="E1475" s="12">
        <f t="shared" ref="E1475:F1475" si="830">E1470</f>
        <v>0.21624668043460624</v>
      </c>
      <c r="F1475" s="13">
        <f t="shared" si="830"/>
        <v>-0.78068688060625957</v>
      </c>
      <c r="G1475" s="17">
        <f>(SIN((RADIANS(45+$C$11))))*(SIN(RADIANS($A$11)))</f>
        <v>0.84471347424927024</v>
      </c>
      <c r="H1475" s="18">
        <f>(SIN((RADIANS($C$11-45))))*(SIN(RADIANS($A$11)))</f>
        <v>0.53521878369665554</v>
      </c>
      <c r="J1475" s="20"/>
      <c r="L1475" s="20"/>
    </row>
    <row r="1476" spans="4:12">
      <c r="J1476" s="20"/>
      <c r="L1476" s="20"/>
    </row>
    <row r="1477" spans="4:12">
      <c r="E1477" s="12" t="s">
        <v>29</v>
      </c>
      <c r="F1477" s="13" t="s">
        <v>30</v>
      </c>
      <c r="G1477" s="17" t="s">
        <v>31</v>
      </c>
      <c r="H1477" s="18" t="s">
        <v>11</v>
      </c>
      <c r="I1477">
        <v>11</v>
      </c>
      <c r="J1477" s="19" t="s">
        <v>32</v>
      </c>
      <c r="L1477" s="20"/>
    </row>
    <row r="1478" spans="4:12">
      <c r="D1478" t="s">
        <v>33</v>
      </c>
      <c r="E1478" s="12">
        <f t="shared" ref="E1478:F1478" si="831">E1473</f>
        <v>0.42002945498844679</v>
      </c>
      <c r="F1478" s="13">
        <f t="shared" si="831"/>
        <v>0.57553227363317871</v>
      </c>
      <c r="G1478" s="17">
        <f>COS((RADIANS(45+$C$12)))</f>
        <v>-0.6137169411897504</v>
      </c>
      <c r="H1478" s="18">
        <f>COS((RADIANS($C$12-45)))</f>
        <v>0.78952613389089055</v>
      </c>
      <c r="J1478" s="19">
        <f>((SUMPRODUCT(G1478:G1480,E1478:E1480))*(SUMPRODUCT(G1478:(G1480),F1478:F1480)))-((SUMPRODUCT(H1478:H1480,E1478:E1480))*(SUMPRODUCT(H1478:H1480,F1478:F1480)))</f>
        <v>-6.857758109792722E-3</v>
      </c>
      <c r="L1478" s="20"/>
    </row>
    <row r="1479" spans="4:12">
      <c r="D1479" t="s">
        <v>34</v>
      </c>
      <c r="E1479" s="12">
        <f t="shared" ref="E1479:F1479" si="832">E1474</f>
        <v>-0.88136974655539524</v>
      </c>
      <c r="F1479" s="13">
        <f t="shared" si="832"/>
        <v>0.24349660460854794</v>
      </c>
      <c r="G1479" s="17">
        <f>(SIN((RADIANS(45+$C$12))))*(COS(RADIANS($A$12)))</f>
        <v>-0.13709977437056997</v>
      </c>
      <c r="H1479" s="18">
        <f>(SIN((RADIANS($C$12-45))))*(COS(RADIANS($A$12)))</f>
        <v>-0.10657082844092282</v>
      </c>
      <c r="J1479" s="20"/>
      <c r="L1479" s="20"/>
    </row>
    <row r="1480" spans="4:12">
      <c r="D1480" t="s">
        <v>35</v>
      </c>
      <c r="E1480" s="12">
        <f t="shared" ref="E1480:F1480" si="833">E1475</f>
        <v>0.21624668043460624</v>
      </c>
      <c r="F1480" s="13">
        <f t="shared" si="833"/>
        <v>-0.78068688060625957</v>
      </c>
      <c r="G1480" s="17">
        <f>(SIN((RADIANS(45+$C$12))))*(SIN(RADIANS($A$12)))</f>
        <v>0.77753145786150357</v>
      </c>
      <c r="H1480" s="18">
        <f>(SIN((RADIANS($C$12-45))))*(SIN(RADIANS($A$12)))</f>
        <v>0.60439320183860357</v>
      </c>
      <c r="J1480" s="20"/>
      <c r="L1480" s="20"/>
    </row>
    <row r="1481" spans="4:12">
      <c r="L1481" s="20"/>
    </row>
    <row r="1482" spans="4:12">
      <c r="E1482" s="12" t="s">
        <v>29</v>
      </c>
      <c r="F1482" s="13" t="s">
        <v>30</v>
      </c>
      <c r="G1482" s="17" t="s">
        <v>31</v>
      </c>
      <c r="H1482" s="18" t="s">
        <v>11</v>
      </c>
      <c r="I1482">
        <v>12</v>
      </c>
      <c r="J1482" s="19" t="s">
        <v>32</v>
      </c>
      <c r="L1482" s="20"/>
    </row>
    <row r="1483" spans="4:12">
      <c r="D1483" t="s">
        <v>33</v>
      </c>
      <c r="E1483" s="12">
        <f t="shared" ref="E1483:F1483" si="834">E1478</f>
        <v>0.42002945498844679</v>
      </c>
      <c r="F1483" s="13">
        <f t="shared" si="834"/>
        <v>0.57553227363317871</v>
      </c>
      <c r="G1483" s="17">
        <f>COS((RADIANS(45+$C$13)))</f>
        <v>-0.67505923099629039</v>
      </c>
      <c r="H1483" s="18">
        <f>COS((RADIANS($C$13-45)))</f>
        <v>0.73776353572584286</v>
      </c>
      <c r="J1483" s="19">
        <f>((SUMPRODUCT(G1483:G1485,E1483:E1485))*(SUMPRODUCT(G1483:(G1485),F1483:F1485)))-((SUMPRODUCT(H1483:H1485,E1483:E1485))*(SUMPRODUCT(H1483:H1485,F1483:F1485)))</f>
        <v>-5.4704759744809567E-3</v>
      </c>
      <c r="L1483" s="20"/>
    </row>
    <row r="1484" spans="4:12">
      <c r="D1484" t="s">
        <v>34</v>
      </c>
      <c r="E1484" s="12">
        <f t="shared" ref="E1484:F1484" si="835">E1479</f>
        <v>-0.88136974655539524</v>
      </c>
      <c r="F1484" s="13">
        <f t="shared" si="835"/>
        <v>0.24349660460854794</v>
      </c>
      <c r="G1484" s="17">
        <f>(SIN((RADIANS(45+$C$13))))*(COS(RADIANS($A$13)))</f>
        <v>-0.25232999022940494</v>
      </c>
      <c r="H1484" s="18">
        <f>(SIN((RADIANS($C$13-45))))*(COS(RADIANS($A$13)))</f>
        <v>-0.23088385493866695</v>
      </c>
      <c r="J1484" s="20"/>
      <c r="L1484" s="20"/>
    </row>
    <row r="1485" spans="4:12">
      <c r="D1485" t="s">
        <v>35</v>
      </c>
      <c r="E1485" s="12">
        <f t="shared" ref="E1485:F1485" si="836">E1480</f>
        <v>0.21624668043460624</v>
      </c>
      <c r="F1485" s="13">
        <f t="shared" si="836"/>
        <v>-0.78068688060625957</v>
      </c>
      <c r="G1485" s="17">
        <f>(SIN((RADIANS(45+$C$13))))*(SIN(RADIANS($A$13)))</f>
        <v>0.69327095040649556</v>
      </c>
      <c r="H1485" s="18">
        <f>(SIN((RADIANS($C$13-45))))*(SIN(RADIANS($A$13)))</f>
        <v>0.63434817796062404</v>
      </c>
      <c r="J1485" s="20"/>
      <c r="L1485" s="20"/>
    </row>
    <row r="1486" spans="4:12">
      <c r="L1486" s="20"/>
    </row>
    <row r="1487" spans="4:12">
      <c r="E1487" s="12" t="s">
        <v>29</v>
      </c>
      <c r="F1487" s="13" t="s">
        <v>30</v>
      </c>
      <c r="G1487" s="17" t="s">
        <v>31</v>
      </c>
      <c r="H1487" s="18" t="s">
        <v>11</v>
      </c>
      <c r="I1487">
        <v>13</v>
      </c>
      <c r="J1487" s="19" t="s">
        <v>32</v>
      </c>
      <c r="L1487" s="20"/>
    </row>
    <row r="1488" spans="4:12">
      <c r="D1488" t="s">
        <v>33</v>
      </c>
      <c r="E1488" s="12">
        <f t="shared" ref="E1488:F1488" si="837">E1483</f>
        <v>0.42002945498844679</v>
      </c>
      <c r="F1488" s="13">
        <f t="shared" si="837"/>
        <v>0.57553227363317871</v>
      </c>
      <c r="G1488" s="17">
        <f>COS((RADIANS(45+$C$14)))</f>
        <v>-0.71396877306751372</v>
      </c>
      <c r="H1488" s="18">
        <f>COS((RADIANS($C$14-45)))</f>
        <v>0.70017754254508147</v>
      </c>
      <c r="J1488" s="19">
        <f>((SUMPRODUCT(G1488:G1490,E1488:E1490))*(SUMPRODUCT(G1488:G1490,F1488:F1490)))-((SUMPRODUCT(H1488:H1490,E1488:E1490))*(SUMPRODUCT(H1488:H1490,F1488:F1490)))</f>
        <v>-1.180289624656411E-2</v>
      </c>
      <c r="L1488" s="20"/>
    </row>
    <row r="1489" spans="1:19">
      <c r="D1489" t="s">
        <v>34</v>
      </c>
      <c r="E1489" s="12">
        <f t="shared" ref="E1489:F1489" si="838">E1484</f>
        <v>-0.88136974655539524</v>
      </c>
      <c r="F1489" s="13">
        <f t="shared" si="838"/>
        <v>0.24349660460854794</v>
      </c>
      <c r="G1489" s="17">
        <f>(SIN((RADIANS(45+$C$14))))*(COS(RADIANS($A$14)))</f>
        <v>-0.35008877127254046</v>
      </c>
      <c r="H1489" s="18">
        <f>(SIN((RADIANS($C$14-45))))*(COS(RADIANS($A$14)))</f>
        <v>-0.35698438653375664</v>
      </c>
      <c r="J1489" s="20"/>
      <c r="L1489" s="20"/>
    </row>
    <row r="1490" spans="1:19">
      <c r="D1490" t="s">
        <v>35</v>
      </c>
      <c r="E1490" s="12">
        <f t="shared" ref="E1490:F1490" si="839">E1485</f>
        <v>0.21624668043460624</v>
      </c>
      <c r="F1490" s="13">
        <f t="shared" si="839"/>
        <v>-0.78068688060625957</v>
      </c>
      <c r="G1490" s="17">
        <f>(SIN((RADIANS(45+$C$14))))*(SIN(RADIANS($A$14)))</f>
        <v>0.60637153900340002</v>
      </c>
      <c r="H1490" s="18">
        <f>(SIN((RADIANS($C$14-45))))*(SIN(RADIANS($A$14)))</f>
        <v>0.61831509498527371</v>
      </c>
      <c r="J1490" s="20"/>
      <c r="L1490" s="20"/>
    </row>
    <row r="1491" spans="1:19">
      <c r="J1491" s="20"/>
      <c r="L1491" s="20"/>
    </row>
    <row r="1492" spans="1:19">
      <c r="E1492" s="12" t="s">
        <v>29</v>
      </c>
      <c r="F1492" s="13" t="s">
        <v>30</v>
      </c>
      <c r="G1492" s="17" t="s">
        <v>31</v>
      </c>
      <c r="H1492" s="18" t="s">
        <v>11</v>
      </c>
      <c r="I1492">
        <v>14</v>
      </c>
      <c r="J1492" s="19" t="s">
        <v>32</v>
      </c>
      <c r="L1492" s="20"/>
    </row>
    <row r="1493" spans="1:19">
      <c r="D1493" t="s">
        <v>33</v>
      </c>
      <c r="E1493" s="12">
        <f t="shared" ref="E1493:F1493" si="840">E1488</f>
        <v>0.42002945498844679</v>
      </c>
      <c r="F1493" s="13">
        <f t="shared" si="840"/>
        <v>0.57553227363317871</v>
      </c>
      <c r="G1493" s="17">
        <f>COS((RADIANS(45+$C$15)))</f>
        <v>-0.74731990417935112</v>
      </c>
      <c r="H1493" s="18">
        <f>COS((RADIANS($C$15-45)))</f>
        <v>0.66446441651706645</v>
      </c>
      <c r="J1493" s="19">
        <f>((SUMPRODUCT(G1493:G1495,E1493:E1495))*(SUMPRODUCT(G1493:G1495,F1493:F1495)))-((SUMPRODUCT(H1493:H1495,E1493:E1495))*(SUMPRODUCT(H1493:H1495,F1493:F1495)))</f>
        <v>-1.0841430858463952E-2</v>
      </c>
      <c r="L1493" s="20"/>
    </row>
    <row r="1494" spans="1:19">
      <c r="D1494" t="s">
        <v>34</v>
      </c>
      <c r="E1494" s="12">
        <f t="shared" ref="E1494:F1494" si="841">E1489</f>
        <v>-0.88136974655539524</v>
      </c>
      <c r="F1494" s="13">
        <f t="shared" si="841"/>
        <v>0.24349660460854794</v>
      </c>
      <c r="G1494" s="17">
        <f>(SIN((RADIANS(45+$C$15))))*(COS(RADIANS($A$15)))</f>
        <v>-0.42710949401476617</v>
      </c>
      <c r="H1494" s="18">
        <f>(SIN((RADIANS($C$15-45))))*(COS(RADIANS($A$15)))</f>
        <v>-0.48036797487861865</v>
      </c>
      <c r="J1494" s="20"/>
      <c r="L1494" s="20"/>
    </row>
    <row r="1495" spans="1:19">
      <c r="D1495" t="s">
        <v>35</v>
      </c>
      <c r="E1495" s="12">
        <f t="shared" ref="E1495:F1495" si="842">E1490</f>
        <v>0.21624668043460624</v>
      </c>
      <c r="F1495" s="13">
        <f t="shared" si="842"/>
        <v>-0.78068688060625957</v>
      </c>
      <c r="G1495" s="17">
        <f>(SIN((RADIANS(45+$C$15))))*(SIN(RADIANS($A$15)))</f>
        <v>0.50900927392319273</v>
      </c>
      <c r="H1495" s="18">
        <f>(SIN((RADIANS($C$15-45))))*(SIN(RADIANS($A$15)))</f>
        <v>0.57248025982879891</v>
      </c>
      <c r="J1495" s="20"/>
      <c r="L1495" s="20"/>
    </row>
    <row r="1496" spans="1:19">
      <c r="A1496" s="3" t="s">
        <v>28</v>
      </c>
      <c r="J1496" s="20"/>
      <c r="L1496" s="20"/>
    </row>
    <row r="1497" spans="1:19">
      <c r="A1497" s="3">
        <f>DEGREES(ACOS(((C1515*C1518+C1516*C1519+C1517*C1520)/(((SQRT((C1515^2)+(C1516^2)+(C1517^2)))*(SQRT((C1518^2)+(C1519^2)+(C1520^2))))))))</f>
        <v>98.145707793007588</v>
      </c>
      <c r="E1497" s="12" t="s">
        <v>29</v>
      </c>
      <c r="F1497" s="13" t="s">
        <v>30</v>
      </c>
      <c r="G1497" s="17" t="s">
        <v>31</v>
      </c>
      <c r="H1497" s="18" t="s">
        <v>11</v>
      </c>
      <c r="I1497">
        <v>15</v>
      </c>
      <c r="J1497" s="19" t="s">
        <v>32</v>
      </c>
      <c r="L1497" s="20"/>
    </row>
    <row r="1498" spans="1:19">
      <c r="D1498" t="s">
        <v>33</v>
      </c>
      <c r="E1498" s="12">
        <f t="shared" ref="E1498:F1498" si="843">E1493</f>
        <v>0.42002945498844679</v>
      </c>
      <c r="F1498" s="13">
        <f t="shared" si="843"/>
        <v>0.57553227363317871</v>
      </c>
      <c r="G1498" s="17">
        <f>COS((RADIANS(45+$C$16)))</f>
        <v>-0.78215977570361728</v>
      </c>
      <c r="H1498" s="18">
        <f>COS((RADIANS($C$16-45)))</f>
        <v>0.62307791268128498</v>
      </c>
      <c r="J1498" s="19">
        <f>((SUMPRODUCT(G1498:G1500,E1498:E1500))*(SUMPRODUCT(G1498:(G1500),F1498:F1500)))-((SUMPRODUCT(H1498:H1500,E1498:E1500))*(SUMPRODUCT(H1498:H1500,F1498:F1500)))</f>
        <v>4.4094215984721574E-3</v>
      </c>
    </row>
    <row r="1499" spans="1:19">
      <c r="D1499" t="s">
        <v>34</v>
      </c>
      <c r="E1499" s="12">
        <f t="shared" ref="E1499:F1499" si="844">E1494</f>
        <v>-0.88136974655539524</v>
      </c>
      <c r="F1499" s="13">
        <f t="shared" si="844"/>
        <v>0.24349660460854794</v>
      </c>
      <c r="G1499" s="17">
        <f>(SIN((RADIANS(45+$C$16))))*(COS(RADIANS($A$16)))</f>
        <v>-0.47730537263967016</v>
      </c>
      <c r="H1499" s="18">
        <f>(SIN((RADIANS($C$16-45))))*(COS(RADIANS($A$16)))</f>
        <v>-0.5991691498089422</v>
      </c>
      <c r="J1499" s="20"/>
      <c r="L1499" s="20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20"/>
    </row>
    <row r="1500" spans="1:19">
      <c r="D1500" t="s">
        <v>35</v>
      </c>
      <c r="E1500" s="12">
        <f t="shared" ref="E1500:F1500" si="845">E1495</f>
        <v>0.21624668043460624</v>
      </c>
      <c r="F1500" s="13">
        <f t="shared" si="845"/>
        <v>-0.78068688060625957</v>
      </c>
      <c r="G1500" s="17">
        <f>(SIN((RADIANS(45+$C$16))))*(SIN(RADIANS($A$16)))</f>
        <v>0.4005067621408816</v>
      </c>
      <c r="H1500" s="18">
        <f>(SIN((RADIANS($C$16-45))))*(SIN(RADIANS($A$16)))</f>
        <v>0.502762612617488</v>
      </c>
      <c r="J1500" s="20"/>
      <c r="L1500" s="20"/>
      <c r="M1500" s="21">
        <f>(G1428^2)*F1428+G1428*G1429*F1429+G1428*G1430*F1430-((H1428^2)*F1428+H1428*H1429*F1429+H1428*H1430*F1430)</f>
        <v>-0.56458360002131913</v>
      </c>
      <c r="N1500" s="22">
        <f>G1428*G1429*F1428+(G1429^2)*F1429+G1429*G1430*F1430-(H1428*H1429*F1428+(H1429^2)*F1429+H1429*H1430*F1430)</f>
        <v>-0.26790549273248343</v>
      </c>
      <c r="O1500" s="22">
        <f>G1428*G1430*F1428+G1429*G1430*F1429+(G1430^2)*F1430-(H1428*H1430*F1428+H1429*H1430*F1429+(H1430^2)*F1430)</f>
        <v>0</v>
      </c>
      <c r="P1500" s="22">
        <f>(G1428^2)*E1428+G1428*G1429*E1429+G1428*G1430*E1430-((H1428^2)*E1428+H1428*H1429*E1429+H1428*H1430*E1430)</f>
        <v>0.37892281064141492</v>
      </c>
      <c r="Q1500" s="22">
        <f>G1428*G1429*E1428+(G1429^2)*E1429+G1429*G1430*E1430-(H1428*H1429*E1428+(H1429^2)*E1429+H1429*H1430*E1430)</f>
        <v>-0.89980824444801777</v>
      </c>
      <c r="R1500" s="50">
        <f>G1428*G1430*E1428+G1429*G1430*E1429+(G1430^2)*E1430-(H1428*H1430*E1428+H1429*H1430*E1429+(H1430^2)*E1430)</f>
        <v>0</v>
      </c>
      <c r="S1500" s="20">
        <f>J1428</f>
        <v>-1.0179455819426739E-3</v>
      </c>
    </row>
    <row r="1501" spans="1:19">
      <c r="A1501" s="9" t="s">
        <v>47</v>
      </c>
      <c r="B1501" s="9" t="s">
        <v>46</v>
      </c>
      <c r="C1501" s="9" t="s">
        <v>48</v>
      </c>
      <c r="L1501" s="20"/>
      <c r="M1501" s="21">
        <f>(G1433^2)*F1433+G1433*G1434*F1434+G1433*G1435*F1435-((H1433^2)*F1433+H1433*H1434*F1434+H1433*H1435*F1435)</f>
        <v>-0.51997139224111588</v>
      </c>
      <c r="N1501" s="22">
        <f>G1433*G1434*F1433+(G1434^2)*F1434+G1434*G1435*F1435-(H1433*H1434*F1433+(H1434^2)*F1434+H1434*H1435*F1435)</f>
        <v>-0.26375858273173214</v>
      </c>
      <c r="O1501" s="22">
        <f>G1433*G1435*F1433+G1434*G1435*F1434+(G1435^2)*F1435-(H1433*H1435*F1433+H1434*H1435*F1434+(H1435^2)*F1435)</f>
        <v>-4.6507754529030179E-2</v>
      </c>
      <c r="P1501" s="22">
        <f>(G1433^2)*E1433+G1433*G1434*E1434+G1433*G1435*E1435-((H1433^2)*E1433+H1433*H1434*E1434+H1433*H1435*E1435)</f>
        <v>0.17258064008052162</v>
      </c>
      <c r="Q1501" s="22">
        <f>G1433*G1434*E1433+(G1434^2)*E1434+G1434*G1435*E1435-(H1433*H1434*E1433+(H1434^2)*E1434+H1434*H1435*E1435)</f>
        <v>-0.90057578476523181</v>
      </c>
      <c r="R1501" s="50">
        <f>G1433*G1435*E1433+G1434*G1435*E1434+(G1435^2)*E1435-(H1433*H1435*E1433+H1434*H1435*E1434+(H1435^2)*E1435)</f>
        <v>-0.15879580902680973</v>
      </c>
      <c r="S1501" s="20">
        <f>J1433</f>
        <v>4.0083871900868651E-3</v>
      </c>
    </row>
    <row r="1502" spans="1:19">
      <c r="A1502" s="9">
        <f>C1515+C1518</f>
        <v>0.99523746232619237</v>
      </c>
      <c r="B1502" s="9">
        <f>C1516*C1520-C1517*C1519</f>
        <v>0.63500460636293599</v>
      </c>
      <c r="C1502" s="9">
        <f>A1503*B1504-A1504*B1503</f>
        <v>-0.13333909659108184</v>
      </c>
      <c r="E1502" s="12" t="s">
        <v>29</v>
      </c>
      <c r="F1502" s="13" t="s">
        <v>30</v>
      </c>
      <c r="G1502" s="17" t="s">
        <v>31</v>
      </c>
      <c r="H1502" s="18" t="s">
        <v>11</v>
      </c>
      <c r="I1502">
        <v>16</v>
      </c>
      <c r="J1502" s="19" t="s">
        <v>32</v>
      </c>
      <c r="L1502" s="20"/>
      <c r="M1502" s="21">
        <f>(G1438^2)*F1438+G1438*G1439*F1439+G1438*G1440*F1440-((H1438^2)*F1438+H1438*H1439*F1439+H1438*H1440*F1440)</f>
        <v>-0.49995092252749807</v>
      </c>
      <c r="N1502" s="22">
        <f>G1438*G1439*F1438+(G1439^2)*F1439+G1439*G1440*F1440-(H1438*H1439*F1438+(H1439^2)*F1439+H1439*H1440*F1440)</f>
        <v>-0.27030762857640095</v>
      </c>
      <c r="O1502" s="22">
        <f>G1438*G1440*F1438+G1439*G1440*F1439+(G1440^2)*F1440-(H1438*H1440*F1438+H1439*H1440*F1439+(H1440^2)*F1440)</f>
        <v>-9.8383930896894262E-2</v>
      </c>
      <c r="P1502" s="22">
        <f>(G1438^2)*E1438+G1438*G1439*E1439+G1438*G1440*E1440-((H1438^2)*E1438+H1438*H1439*E1439+H1438*H1440*E1440)</f>
        <v>-4.5107982352568549E-2</v>
      </c>
      <c r="Q1502" s="22">
        <f>G1438*G1439*E1438+(G1439^2)*E1439+G1439*G1440*E1440-(H1438*H1439*E1438+(H1439^2)*E1439+H1439*H1440*E1440)</f>
        <v>-0.8101502124740545</v>
      </c>
      <c r="R1502" s="50">
        <f>G1438*G1440*E1438+G1439*G1440*E1439+(G1440^2)*E1440-(H1438*H1440*E1438+H1439*H1440*E1439+(H1440^2)*E1440)</f>
        <v>-0.29487056262499517</v>
      </c>
      <c r="S1502" s="20">
        <f>J1438</f>
        <v>6.9716541156151779E-3</v>
      </c>
    </row>
    <row r="1503" spans="1:19">
      <c r="A1503" s="9">
        <f>C1516+C1519</f>
        <v>-0.63766537907815835</v>
      </c>
      <c r="B1503" s="9">
        <f>C1517*C1518-C1515*C1520</f>
        <v>0.45207379307016915</v>
      </c>
      <c r="C1503" s="9">
        <f>A1504*B1502-A1502*B1504</f>
        <v>-0.96453983507898233</v>
      </c>
      <c r="D1503" t="s">
        <v>33</v>
      </c>
      <c r="E1503" s="12">
        <f t="shared" ref="E1503:F1503" si="846">E1498</f>
        <v>0.42002945498844679</v>
      </c>
      <c r="F1503" s="13">
        <f t="shared" si="846"/>
        <v>0.57553227363317871</v>
      </c>
      <c r="G1503" s="17">
        <f>COS((RADIANS(45+$C$17)))</f>
        <v>-0.81471053200902233</v>
      </c>
      <c r="H1503" s="18">
        <f>COS((RADIANS($C$17-45)))</f>
        <v>0.57986787204808643</v>
      </c>
      <c r="J1503" s="19">
        <f>((SUMPRODUCT(G1503:G1505,E1503:E1505))*(SUMPRODUCT(G1503:G1505,F1503:F1505)))-((SUMPRODUCT(H1503:H1505,E1503:E1505))*(SUMPRODUCT(H1503:H1505,F1503:F1505)))</f>
        <v>1.5490825410398867E-2</v>
      </c>
      <c r="L1503" s="20"/>
      <c r="M1503" s="21">
        <f>(G1443^2)*F1443+G1443*G1444*F1444+G1443*G1445*F1445-((H1443^2)*F1443+H1443*H1444*F1444+H1443*H1445*F1445)</f>
        <v>-0.50424502172002106</v>
      </c>
      <c r="N1503" s="22">
        <f>G1443*G1444*F1443+(G1444^2)*F1444+G1444*G1445*F1445-(H1443*H1444*F1443+(H1444^2)*F1444+H1444*H1445*F1445)</f>
        <v>-0.28616020164795553</v>
      </c>
      <c r="O1503" s="22">
        <f>G1443*G1445*F1443+G1444*G1445*F1444+(G1445^2)*F1445-(H1443*H1445*F1443+H1444*H1445*F1444+(H1445^2)*F1445)</f>
        <v>-0.16521466945280469</v>
      </c>
      <c r="P1503" s="22">
        <f>(G1443^2)*E1443+G1443*G1444*E1444+G1443*G1445*E1445-((H1443^2)*E1443+H1443*H1444*E1444+H1443*H1445*E1445)</f>
        <v>-0.22424350814641142</v>
      </c>
      <c r="Q1503" s="22">
        <f>G1443*G1444*E1443+(G1444^2)*E1444+G1444*G1445*E1445-(H1443*H1444*E1443+(H1444^2)*E1444+H1444*H1445*E1445)</f>
        <v>-0.64539586542609095</v>
      </c>
      <c r="R1503" s="50">
        <f>G1443*G1445*E1443+G1444*G1445*E1444+(G1445^2)*E1445-(H1443*H1445*E1443+H1444*H1445*E1444+(H1445^2)*E1445)</f>
        <v>-0.37261947663762507</v>
      </c>
      <c r="S1503" s="20">
        <f>J1443</f>
        <v>4.6880589187316413E-3</v>
      </c>
    </row>
    <row r="1504" spans="1:19">
      <c r="A1504" s="9">
        <f>C1517+C1520</f>
        <v>-0.56425635528545359</v>
      </c>
      <c r="B1504" s="9">
        <f>C1515*C1519-C1516*C1518</f>
        <v>0.60913548097977699</v>
      </c>
      <c r="C1504" s="9">
        <f>A1502*B1503-A1503*B1502</f>
        <v>0.85484122763212955</v>
      </c>
      <c r="D1504" t="s">
        <v>34</v>
      </c>
      <c r="E1504" s="12">
        <f t="shared" ref="E1504:F1504" si="847">E1499</f>
        <v>-0.88136974655539524</v>
      </c>
      <c r="F1504" s="13">
        <f t="shared" si="847"/>
        <v>0.24349660460854794</v>
      </c>
      <c r="G1504" s="17">
        <f>(SIN((RADIANS(45+$C$17))))*(COS(RADIANS($A$17)))</f>
        <v>-0.50218030803206715</v>
      </c>
      <c r="H1504" s="18">
        <f>(SIN((RADIANS($C$17-45))))*(COS(RADIANS($A$17)))</f>
        <v>-0.7055600174505483</v>
      </c>
      <c r="J1504" s="20"/>
      <c r="L1504" s="20"/>
      <c r="M1504" s="21">
        <f>(G1448^2)*F1448+G1448*G1449*F1449+G1448*G1450*F1450-((H1448^2)*F1448+H1448*H1449*F1449+H1448*H1450*F1450)</f>
        <v>-0.52109781473241512</v>
      </c>
      <c r="N1504" s="22">
        <f>G1448*G1449*F1448+(G1449^2)*F1449+G1449*G1450*F1450-(H1448*H1449*F1448+(H1449^2)*F1449+H1449*H1450*F1450)</f>
        <v>-0.30555488333321396</v>
      </c>
      <c r="O1504" s="22">
        <f>G1448*G1450*F1448+G1449*G1450*F1449+(G1450^2)*F1450-(H1448*H1450*F1448+H1449*H1450*F1449+(H1450^2)*F1450)</f>
        <v>-0.25639098990931669</v>
      </c>
      <c r="P1504" s="22">
        <f>(G1448^2)*E1448+G1448*G1449*E1449+G1448*G1450*E1450-((H1448^2)*E1448+H1448*H1449*E1449+H1448*H1450*E1450)</f>
        <v>-0.3339140811838105</v>
      </c>
      <c r="Q1504" s="22">
        <f>G1448*G1449*E1448+(G1449^2)*E1449+G1449*G1450*E1450-(H1448*H1449*E1448+(H1449^2)*E1449+H1449*H1450*E1450)</f>
        <v>-0.45475042477915945</v>
      </c>
      <c r="R1504" s="50">
        <f>G1448*G1450*E1448+G1449*G1450*E1449+(G1450^2)*E1450-(H1448*H1450*E1448+H1449*H1450*E1449+(H1450^2)*E1450)</f>
        <v>-0.38158091370990416</v>
      </c>
      <c r="S1504" s="20">
        <f>J1448</f>
        <v>-5.0133014968010703E-3</v>
      </c>
    </row>
    <row r="1505" spans="1:19">
      <c r="D1505" t="s">
        <v>35</v>
      </c>
      <c r="E1505" s="12">
        <f t="shared" ref="E1505:F1505" si="848">E1500</f>
        <v>0.21624668043460624</v>
      </c>
      <c r="F1505" s="13">
        <f t="shared" si="848"/>
        <v>-0.78068688060625957</v>
      </c>
      <c r="G1505" s="17">
        <f>(SIN((RADIANS(45+$C$17))))*(SIN(RADIANS($A$17)))</f>
        <v>0.2899339360240431</v>
      </c>
      <c r="H1505" s="18">
        <f>(SIN((RADIANS($C$17-45))))*(SIN(RADIANS($A$17)))</f>
        <v>0.40735526600451105</v>
      </c>
      <c r="J1505" s="20"/>
      <c r="L1505" s="20"/>
      <c r="M1505" s="21">
        <f>(G1453^2)*F1453+G1453*G1454*F1454+G1453*G1455*F1455-((H1453^2)*F1453+H1453*H1454*F1454+H1453*H1455*F1455)</f>
        <v>-0.51639043419039721</v>
      </c>
      <c r="N1505" s="22">
        <f>G1453*G1454*F1453+(G1454^2)*F1454+G1454*G1455*F1455-(H1453*H1454*F1453+(H1454^2)*F1454+H1454*H1455*F1455)</f>
        <v>-0.32745721785297205</v>
      </c>
      <c r="O1505" s="22">
        <f>G1453*G1455*F1453+G1454*G1455*F1454+(G1455^2)*F1455-(H1453*H1455*F1453+H1454*H1455*F1454+(H1455^2)*F1455)</f>
        <v>-0.39024831579718428</v>
      </c>
      <c r="P1505" s="22">
        <f>(G1453^2)*E1453+G1453*G1454*E1454+G1453*G1455*E1455-((H1453^2)*E1453+H1453*H1454*E1454+H1453*H1455*E1455)</f>
        <v>-0.36712203185138131</v>
      </c>
      <c r="Q1505" s="22">
        <f>G1453*G1454*E1453+(G1454^2)*E1454+G1454*G1455*E1455-(H1453*H1454*E1453+(H1454^2)*E1454+H1454*H1455*E1455)</f>
        <v>-0.28914735698057287</v>
      </c>
      <c r="R1505" s="50">
        <f>G1453*G1455*E1453+G1454*G1455*E1454+(G1455^2)*E1455-(H1453*H1455*E1453+H1454*H1455*E1454+(H1455^2)*E1455)</f>
        <v>-0.34459240147071818</v>
      </c>
      <c r="S1505" s="20">
        <f>J1453</f>
        <v>-1.2678210363768011E-2</v>
      </c>
    </row>
    <row r="1506" spans="1:19">
      <c r="A1506" s="10"/>
      <c r="B1506" s="10" t="s">
        <v>25</v>
      </c>
      <c r="C1506" s="10" t="s">
        <v>49</v>
      </c>
      <c r="J1506" s="20"/>
      <c r="L1506" s="20"/>
      <c r="M1506" s="21">
        <f>(G1458^2)*F1458+G1458*G1459*F1459+G1458*G1460*F1460-((H1458^2)*F1458+H1458*H1459*F1459+H1458*H1460*F1460)</f>
        <v>-0.41819501137505755</v>
      </c>
      <c r="N1506" s="22">
        <f>G1458*G1459*F1458+(G1459^2)*F1459+G1459*G1460*F1460-(H1458*H1459*F1458+(H1459^2)*F1459+H1459*H1460*F1460)</f>
        <v>-0.34045933198675082</v>
      </c>
      <c r="O1506" s="22">
        <f>G1458*G1460*F1458+G1459*G1460*F1459+(G1460^2)*F1460-(H1458*H1460*F1458+H1459*H1460*F1459+(H1460^2)*F1460)</f>
        <v>-0.58969286091201223</v>
      </c>
      <c r="P1506" s="22">
        <f>(G1458^2)*E1458+G1458*G1459*E1459+G1458*G1460*E1460-((H1458^2)*E1458+H1458*H1459*E1459+H1458*H1460*E1460)</f>
        <v>-0.34309471869096386</v>
      </c>
      <c r="Q1506" s="22">
        <f>G1458*G1459*E1458+(G1459^2)*E1459+G1459*G1460*E1460-(H1458*H1459*E1458+(H1459^2)*E1459+H1459*H1460*E1460)</f>
        <v>-0.17530492060899289</v>
      </c>
      <c r="R1506" s="50">
        <f>G1458*G1460*E1458+G1459*G1460*E1459+(G1460^2)*E1460-(H1458*H1460*E1458+H1459*H1460*E1459+(H1460^2)*E1460)</f>
        <v>-0.30363702931160402</v>
      </c>
      <c r="S1506" s="20">
        <f>J1458</f>
        <v>-3.1027912093795351E-3</v>
      </c>
    </row>
    <row r="1507" spans="1:19">
      <c r="A1507" s="10" t="s">
        <v>47</v>
      </c>
      <c r="B1507" s="10">
        <f>DEGREES(ACOS(A1504/(SQRT((A1502^2)+(A1503^2)+(A1504^2)))))</f>
        <v>115.51868135940092</v>
      </c>
      <c r="C1507" s="10">
        <f>DEGREES(ATAN(A1503/A1502))</f>
        <v>-32.648369934290855</v>
      </c>
      <c r="E1507" s="12" t="s">
        <v>29</v>
      </c>
      <c r="F1507" s="13" t="s">
        <v>30</v>
      </c>
      <c r="G1507" s="17" t="s">
        <v>31</v>
      </c>
      <c r="H1507" s="18" t="s">
        <v>11</v>
      </c>
      <c r="I1507">
        <v>17</v>
      </c>
      <c r="J1507" s="19" t="s">
        <v>32</v>
      </c>
      <c r="L1507" s="24" t="s">
        <v>37</v>
      </c>
      <c r="M1507" s="21">
        <f>(G1463^2)*F1463+G1463*G1464*F1464+G1463*G1465*F1465-((H1463^2)*F1463+H1463*H1464*F1464+H1463*H1465*F1465)</f>
        <v>-0.1893086372912009</v>
      </c>
      <c r="N1507" s="22">
        <f>G1463*G1464*F1463+(G1464^2)*F1464+G1464*G1465*F1465-(H1463*H1464*F1463+(H1464^2)*F1464+H1464*H1465*F1465)</f>
        <v>-0.28987537622149379</v>
      </c>
      <c r="O1507" s="22">
        <f>G1463*G1465*F1463+G1464*G1465*F1464+(G1465^2)*F1465-(H1463*H1465*F1463+H1464*H1465*F1464+(H1465^2)*F1465)</f>
        <v>-0.79642605062446714</v>
      </c>
      <c r="P1507" s="22">
        <f>(G1463^2)*E1463+G1463*G1464*E1464+G1463*G1465*E1465-((H1463^2)*E1463+H1463*H1464*E1464+H1463*H1465*E1465)</f>
        <v>-0.32015455684097532</v>
      </c>
      <c r="Q1507" s="22">
        <f>G1463*G1464*E1463+(G1464^2)*E1464+G1464*G1465*E1465-(H1463*H1464*E1463+(H1464^2)*E1464+H1464*H1465*E1465)</f>
        <v>-9.8876986497134223E-2</v>
      </c>
      <c r="R1507" s="50">
        <f>G1463*G1465*E1463+G1464*G1465*E1464+(G1465^2)*E1465-(H1463*H1465*E1463+H1464*H1465*E1464+(H1465^2)*E1465)</f>
        <v>-0.27166228770459583</v>
      </c>
      <c r="S1507" s="20">
        <f>J1463</f>
        <v>3.7476934677744544E-3</v>
      </c>
    </row>
    <row r="1508" spans="1:19">
      <c r="A1508" s="10" t="s">
        <v>46</v>
      </c>
      <c r="B1508" s="10">
        <f>DEGREES(ACOS(B1504/(SQRT((B1502^2)+(B1503^2)+(B1504^2)))))</f>
        <v>51.993943657804515</v>
      </c>
      <c r="C1508" s="10">
        <f>DEGREES(ATAN(B1503/B1502))</f>
        <v>35.447902927115713</v>
      </c>
      <c r="D1508" t="s">
        <v>33</v>
      </c>
      <c r="E1508" s="12">
        <f t="shared" ref="E1508:F1508" si="849">E1503</f>
        <v>0.42002945498844679</v>
      </c>
      <c r="F1508" s="13">
        <f t="shared" si="849"/>
        <v>0.57553227363317871</v>
      </c>
      <c r="G1508" s="17">
        <f>COS((RADIANS(45+$C$18)))</f>
        <v>-0.84487690812035343</v>
      </c>
      <c r="H1508" s="18">
        <f>COS((RADIANS($C$18-45)))</f>
        <v>0.5349607556867999</v>
      </c>
      <c r="J1508" s="19">
        <f>((SUMPRODUCT(G1508:G1510,E1508:E1510))*(SUMPRODUCT(G1508:(G1510),F1508:F1510)))-((SUMPRODUCT(H1508:H1510,E1508:E1510))*(SUMPRODUCT(H1508:H1510,F1508:F1510)))</f>
        <v>1.3561816580157954E-2</v>
      </c>
      <c r="L1508" s="20"/>
      <c r="M1508" s="21">
        <f>(G1468^2)*F1468+G1468*G1469*F1469+G1468*G1470*F1470-((H1468^2)*F1468+H1468*H1469*F1469+H1468*H1470*F1470)</f>
        <v>0.15350495090527622</v>
      </c>
      <c r="N1508" s="22">
        <f>G1468*G1469*F1468+(G1469^2)*F1469+G1469*G1470*F1470-(H1468*H1469*F1468+(H1469^2)*F1469+H1469*H1470*F1470)</f>
        <v>-0.158728060645106</v>
      </c>
      <c r="O1508" s="22">
        <f>G1468*G1470*F1468+G1469*G1470*F1469+(G1470^2)*F1470-(H1468*H1470*F1468+H1469*H1470*F1469+(H1470^2)*F1470)</f>
        <v>-0.90019156459976668</v>
      </c>
      <c r="P1508" s="22">
        <f>(G1468^2)*E1468+G1468*G1469*E1469+G1468*G1470*E1470-((H1468^2)*E1468+H1468*H1469*E1469+H1468*H1470*E1470)</f>
        <v>-0.32597010712884977</v>
      </c>
      <c r="Q1508" s="22">
        <f>G1468*G1469*E1468+(G1469^2)*E1469+G1469*G1470*E1470-(H1468*H1469*E1468+(H1469^2)*E1469+H1469*H1470*E1470)</f>
        <v>-4.7160050588692853E-2</v>
      </c>
      <c r="R1508" s="50">
        <f>G1468*G1470*E1468+G1469*G1470*E1469+(G1470^2)*E1470-(H1468*H1470*E1468+H1469*H1470*E1469+(H1470^2)*E1470)</f>
        <v>-0.26745793751590513</v>
      </c>
      <c r="S1508" s="20">
        <f>J1468</f>
        <v>9.7112738488440292E-3</v>
      </c>
    </row>
    <row r="1509" spans="1:19">
      <c r="A1509" s="10" t="s">
        <v>48</v>
      </c>
      <c r="B1509" s="10">
        <f>DEGREES(ACOS(C1504/(SQRT((C1502^2)+(C1503^2)+(C1504^2)))))</f>
        <v>48.719476368181688</v>
      </c>
      <c r="C1509" s="10">
        <f>DEGREES(ATAN(C1503/C1502))</f>
        <v>82.129250817397775</v>
      </c>
      <c r="D1509" t="s">
        <v>34</v>
      </c>
      <c r="E1509" s="12">
        <f t="shared" ref="E1509:F1509" si="850">E1504</f>
        <v>-0.88136974655539524</v>
      </c>
      <c r="F1509" s="13">
        <f t="shared" si="850"/>
        <v>0.24349660460854794</v>
      </c>
      <c r="G1509" s="17">
        <f>(SIN((RADIANS(45+$C$18))))*(COS(RADIANS($A$18)))</f>
        <v>-0.5026986745289389</v>
      </c>
      <c r="H1509" s="18">
        <f>(SIN((RADIANS($C$18-45))))*(COS(RADIANS($A$18)))</f>
        <v>-0.79392459603310983</v>
      </c>
      <c r="J1509" s="20"/>
      <c r="L1509" s="20"/>
      <c r="M1509" s="21">
        <f>(G1473^2)*F1473+G1473*G1474*F1474+G1473*G1475*F1475-((H1473^2)*F1473+H1473*H1474*F1474+H1473*H1475*F1475)</f>
        <v>0.46010794893716489</v>
      </c>
      <c r="N1509" s="22">
        <f>G1473*G1474*F1473+(G1474^2)*F1474+G1474*G1475*F1475-(H1473*H1474*F1473+(H1474^2)*F1474+H1474*H1475*F1475)</f>
        <v>-5.2302866011926902E-17</v>
      </c>
      <c r="O1509" s="22">
        <f>G1473*G1475*F1473+G1474*G1475*F1474+(G1475^2)*F1475-(H1473*H1475*F1473+H1474*H1475*F1474+(H1475^2)*F1475)</f>
        <v>-0.85382087048100641</v>
      </c>
      <c r="P1509" s="22">
        <f>(G1473^2)*E1473+G1473*G1474*E1474+G1473*G1475*E1475-((H1473^2)*E1473+H1473*H1474*E1474+H1473*H1475*E1475)</f>
        <v>-0.37491996424558854</v>
      </c>
      <c r="Q1509" s="22">
        <f>G1473*G1474*E1473+(G1474^2)*E1474+G1474*G1475*E1475-(H1473*H1474*E1473+(H1474^2)*E1474+H1474*H1475*E1475)</f>
        <v>-1.7607901435065338E-17</v>
      </c>
      <c r="R1509" s="50">
        <f>G1473*G1475*E1473+G1474*G1475*E1474+(G1475^2)*E1475-(H1473*H1475*E1473+H1474*H1475*E1474+(H1475^2)*E1475)</f>
        <v>-0.28744110747588791</v>
      </c>
      <c r="S1509" s="20">
        <f>J1473</f>
        <v>8.6229621006259846E-3</v>
      </c>
    </row>
    <row r="1510" spans="1:19">
      <c r="D1510" t="s">
        <v>35</v>
      </c>
      <c r="E1510" s="12">
        <f t="shared" ref="E1510:F1510" si="851">E1505</f>
        <v>0.21624668043460624</v>
      </c>
      <c r="F1510" s="13">
        <f t="shared" si="851"/>
        <v>-0.78068688060625957</v>
      </c>
      <c r="G1510" s="17">
        <f>(SIN((RADIANS(45+$C$18))))*(SIN(RADIANS($A$18)))</f>
        <v>0.18296735433360739</v>
      </c>
      <c r="H1510" s="18">
        <f>(SIN((RADIANS($C$18-45))))*(SIN(RADIANS($A$18)))</f>
        <v>0.28896492120787121</v>
      </c>
      <c r="J1510" s="20"/>
      <c r="L1510" s="20"/>
      <c r="M1510" s="21">
        <f>(G1478^2)*F1478+G1478*G1479*F1479+G1478*G1480*F1480-((H1478^2)*F1478+H1478*H1479*F1479+H1478*H1480*F1480)</f>
        <v>0.64405320562795354</v>
      </c>
      <c r="N1510" s="22">
        <f>G1478*G1479*F1478+(G1479^2)*F1479+G1479*G1480*F1480-(H1478*H1479*F1478+(H1479^2)*F1479+H1479*H1480*F1480)</f>
        <v>0.13159863375212144</v>
      </c>
      <c r="O1510" s="22">
        <f>G1478*G1480*F1478+G1479*G1480*F1479+(G1480^2)*F1480-(H1478*H1480*F1478+H1479*H1480*F1479+(H1480^2)*F1480)</f>
        <v>-0.74633293908493603</v>
      </c>
      <c r="P1510" s="22">
        <f>(G1478^2)*E1478+G1478*G1479*E1479+G1478*G1480*E1480-((H1478^2)*E1478+H1478*H1479*E1479+H1478*H1480*E1480)</f>
        <v>-0.45831925220069947</v>
      </c>
      <c r="Q1510" s="22">
        <f>G1478*G1479*E1478+(G1479^2)*E1479+G1479*G1480*E1480-(H1478*H1479*E1478+(H1479^2)*E1479+H1479*H1480*E1480)</f>
        <v>5.5003255775675497E-2</v>
      </c>
      <c r="R1510" s="50">
        <f>G1478*G1480*E1478+G1479*G1480*E1479+(G1480^2)*E1480-(H1478*H1480*E1478+H1479*H1480*E1479+(H1480^2)*E1480)</f>
        <v>-0.31193896450037129</v>
      </c>
      <c r="S1510" s="20">
        <f>J1478</f>
        <v>-6.857758109792722E-3</v>
      </c>
    </row>
    <row r="1511" spans="1:19">
      <c r="M1511" s="21">
        <f>(G1483^2)*F1483+G1483*G1484*F1484+G1483*G1485*F1485-((H1483^2)*F1483+H1483*H1484*F1484+H1483*H1485*F1485)</f>
        <v>0.76268814196449142</v>
      </c>
      <c r="N1511" s="22">
        <f>G1483*G1484*F1483+(G1484^2)*F1484+G1484*G1485*F1485-(H1483*H1484*F1483+(H1484^2)*F1484+H1484*H1485*F1485)</f>
        <v>0.22082099792789486</v>
      </c>
      <c r="O1511" s="22">
        <f>G1483*G1485*F1483+G1484*G1485*F1484+(G1485^2)*F1485-(H1483*H1485*F1483+H1484*H1485*F1484+(H1485^2)*F1485)</f>
        <v>-0.60670070554832711</v>
      </c>
      <c r="P1511" s="22">
        <f>(G1483^2)*E1483+G1483*G1484*E1484+G1483*G1485*E1485-((H1483^2)*E1483+H1483*H1484*E1484+H1483*H1485*E1485)</f>
        <v>-0.53987785115437104</v>
      </c>
      <c r="Q1511" s="22">
        <f>G1483*G1484*E1483+(G1484^2)*E1484+G1484*G1485*E1485-(H1483*H1484*E1483+(H1484^2)*E1484+H1484*H1485*E1485)</f>
        <v>0.12780295730963409</v>
      </c>
      <c r="R1511" s="50">
        <f>G1483*G1485*E1483+G1484*G1485*E1484+(G1485^2)*E1485-(H1483*H1485*E1483+H1484*H1485*E1484+(H1485^2)*E1485)</f>
        <v>-0.35113573934774278</v>
      </c>
      <c r="S1511" s="20">
        <f>J1483</f>
        <v>-5.4704759744809567E-3</v>
      </c>
    </row>
    <row r="1512" spans="1:19">
      <c r="E1512" s="12" t="s">
        <v>29</v>
      </c>
      <c r="F1512" s="13" t="s">
        <v>30</v>
      </c>
      <c r="G1512" s="17" t="s">
        <v>31</v>
      </c>
      <c r="H1512" s="18" t="s">
        <v>11</v>
      </c>
      <c r="I1512">
        <v>18</v>
      </c>
      <c r="J1512" s="19" t="s">
        <v>32</v>
      </c>
      <c r="M1512" s="21">
        <f>(G1488^2)*F1488+G1488*G1489*F1489+G1488*G1490*F1490-((H1488^2)*F1488+H1488*H1489*F1489+H1488*H1490*F1490)</f>
        <v>0.80891572622987717</v>
      </c>
      <c r="N1512" s="22">
        <f>G1488*G1489*F1488+(G1489^2)*F1489+G1489*G1490*F1490-(H1488*H1489*F1488+(H1489^2)*F1489+H1489*H1490*F1490)</f>
        <v>0.27993131117844933</v>
      </c>
      <c r="O1512" s="22">
        <f>G1488*G1490*F1488+G1489*G1490*F1489+(G1490^2)*F1490-(H1488*H1490*F1488+H1489*H1490*F1489+(H1490^2)*F1490)</f>
        <v>-0.48485525359044812</v>
      </c>
      <c r="P1512" s="22">
        <f>(G1488^2)*E1488+G1488*G1489*E1489+G1488*G1490*E1490-((H1488^2)*E1488+H1488*H1489*E1489+H1488*H1490*E1490)</f>
        <v>-0.61964879731454703</v>
      </c>
      <c r="Q1512" s="22">
        <f>G1488*G1489*E1488+(G1489^2)*E1489+G1489*G1490*E1490-(H1488*H1489*E1488+(H1489^2)*E1489+H1489*H1490*E1490)</f>
        <v>0.21609827776958718</v>
      </c>
      <c r="R1512" s="50">
        <f>G1488*G1490*E1488+G1489*G1490*E1489+(G1490^2)*E1490-(H1488*H1490*E1488+H1489*H1490*E1489+(H1490^2)*E1490)</f>
        <v>-0.37429319652505721</v>
      </c>
      <c r="S1512" s="20">
        <f>J1488</f>
        <v>-1.180289624656411E-2</v>
      </c>
    </row>
    <row r="1513" spans="1:19">
      <c r="D1513" t="s">
        <v>33</v>
      </c>
      <c r="E1513" s="12">
        <f t="shared" ref="E1513:F1513" si="852">E1508</f>
        <v>0.42002945498844679</v>
      </c>
      <c r="F1513" s="13">
        <f t="shared" si="852"/>
        <v>0.57553227363317871</v>
      </c>
      <c r="G1513" s="17">
        <f>COS((RADIANS(45+$C$19)))</f>
        <v>-0.87427044263078257</v>
      </c>
      <c r="H1513" s="18">
        <f>COS((RADIANS($C$19-45)))</f>
        <v>0.48543917553301702</v>
      </c>
      <c r="J1513" s="19">
        <f>((SUMPRODUCT(G1513:G1515,E1513:E1515))*(SUMPRODUCT(G1513:G1515,F1513:F1515)))-((SUMPRODUCT(H1513:H1515,E1513:E1515))*(SUMPRODUCT(H1513:H1515,F1513:F1515)))</f>
        <v>-1.0286131749875985E-3</v>
      </c>
      <c r="M1513" s="21">
        <f>(G1493^2)*F1493+G1493*G1494*F1494+G1493*G1495*F1495-((H1493^2)*F1493+H1493*H1494*F1494+H1493*H1495*F1495)</f>
        <v>0.81669974352856678</v>
      </c>
      <c r="N1513" s="22">
        <f>G1493*G1494*F1493+(G1494^2)*F1494+G1494*G1495*F1495-(H1493*H1494*F1493+(H1494^2)*F1494+H1494*H1495*F1495)</f>
        <v>0.31067054187492837</v>
      </c>
      <c r="O1513" s="22">
        <f>G1493*G1495*F1493+G1494*G1495*F1494+(G1495^2)*F1495-(H1493*H1495*F1493+H1494*H1495*F1494+(H1495^2)*F1495)</f>
        <v>-0.37024273439263589</v>
      </c>
      <c r="P1513" s="22">
        <f>(G1493^2)*E1493+G1493*G1494*E1494+G1493*G1495*E1495-((H1493^2)*E1493+H1493*H1494*E1494+H1493*H1495*E1495)</f>
        <v>-0.67802906738750124</v>
      </c>
      <c r="Q1513" s="22">
        <f>G1493*G1494*E1493+(G1494^2)*E1494+G1494*G1495*E1495-(H1493*H1494*E1493+(H1494^2)*E1494+H1494*H1495*E1495)</f>
        <v>0.32318909135142881</v>
      </c>
      <c r="R1513" s="50">
        <f>G1493*G1495*E1493+G1494*G1495*E1494+(G1495^2)*E1495-(H1493*H1495*E1493+H1494*H1495*E1494+(H1495^2)*E1495)</f>
        <v>-0.3851617607053236</v>
      </c>
      <c r="S1513" s="20">
        <f>J1493</f>
        <v>-1.0841430858463952E-2</v>
      </c>
    </row>
    <row r="1514" spans="1:19" ht="17">
      <c r="A1514" t="s">
        <v>45</v>
      </c>
      <c r="B1514" t="s">
        <v>77</v>
      </c>
      <c r="C1514" t="s">
        <v>44</v>
      </c>
      <c r="D1514" t="s">
        <v>34</v>
      </c>
      <c r="E1514" s="12">
        <f t="shared" ref="E1514:F1514" si="853">E1509</f>
        <v>-0.88136974655539524</v>
      </c>
      <c r="F1514" s="13">
        <f t="shared" si="853"/>
        <v>0.24349660460854794</v>
      </c>
      <c r="G1514" s="17">
        <f>(SIN((RADIANS(45+$C$19))))*(COS(RADIANS($A$19)))</f>
        <v>-0.47806426368076954</v>
      </c>
      <c r="H1514" s="18">
        <f>(SIN((RADIANS($C$19-45))))*(COS(RADIANS($A$19)))</f>
        <v>-0.86098831013220967</v>
      </c>
      <c r="J1514" s="20"/>
      <c r="M1514" s="21">
        <f>(G1498^2)*F1498+G1498*G1499*F1499+G1498*G1500*F1500-((H1498^2)*F1498+H1498*H1499*F1499+H1498*H1500*F1500)</f>
        <v>0.79958408957963023</v>
      </c>
      <c r="N1514" s="22">
        <f>G1498*G1499*F1498+(G1499^2)*F1499+G1499*G1500*F1500-(H1498*H1499*F1498+(H1499^2)*F1499+H1499*H1500*F1500)</f>
        <v>0.31184842600390056</v>
      </c>
      <c r="O1514" s="22">
        <f>G1498*G1500*F1498+G1499*G1500*F1499+(G1500^2)*F1500-(H1498*H1500*F1498+H1499*H1500*F1499+(H1500^2)*F1500)</f>
        <v>-0.26167189924308831</v>
      </c>
      <c r="P1514" s="22">
        <f>(G1498^2)*E1498+G1498*G1499*E1499+G1498*G1500*E1500-((H1498^2)*E1498+H1498*H1499*E1499+H1498*H1500*E1500)</f>
        <v>-0.69966820166537824</v>
      </c>
      <c r="Q1514" s="22">
        <f>G1498*G1499*E1498+(G1499^2)*E1499+G1499*G1500*E1500-(H1498*H1499*E1498+(H1499^2)*E1499+H1499*H1500*E1500)</f>
        <v>0.45304288507577495</v>
      </c>
      <c r="R1514" s="50">
        <f>G1498*G1500*E1498+G1499*G1500*E1499+(G1500^2)*E1500-(H1498*H1500*E1498+H1499*H1500*E1499+(H1500^2)*E1500)</f>
        <v>-0.38014811777457364</v>
      </c>
      <c r="S1514" s="20">
        <f>J1498</f>
        <v>4.4094215984721574E-3</v>
      </c>
    </row>
    <row r="1515" spans="1:19">
      <c r="A1515">
        <f>E1518</f>
        <v>0.42002945498844679</v>
      </c>
      <c r="B1515">
        <f>C1515/(SQRT(C1515^2+C1516^2+C1517^2))</f>
        <v>0.42002945498844679</v>
      </c>
      <c r="C1515">
        <f t="array" ref="C1515:C1520">(A1515:A1520)-(MMULT(MMULT(MINVERSE(MMULT(TRANSPOSE(M1500:R1520),M1500:R1520)),TRANSPOSE(M1500:R1520)),S1500:S1520))</f>
        <v>0.41989264639946006</v>
      </c>
      <c r="D1515" t="s">
        <v>35</v>
      </c>
      <c r="E1515" s="12">
        <f t="shared" ref="E1515:F1515" si="854">E1510</f>
        <v>0.21624668043460624</v>
      </c>
      <c r="F1515" s="13">
        <f t="shared" si="854"/>
        <v>-0.78068688060625957</v>
      </c>
      <c r="G1515" s="17">
        <f>(SIN((RADIANS(45+$C$19))))*(SIN(RADIANS($A$19)))</f>
        <v>8.4295628199445527E-2</v>
      </c>
      <c r="H1515" s="18">
        <f>(SIN((RADIANS($C$19-45))))*(SIN(RADIANS($A$19)))</f>
        <v>0.15181546915089592</v>
      </c>
      <c r="J1515" s="20"/>
      <c r="M1515" s="21">
        <f>(G1503^2)*F1503+G1503*G1504*F1504+G1503*G1505*F1505-((H1503^2)*F1503+H1503*H1504*F1504+H1503*H1505*F1505)</f>
        <v>0.75655044568253516</v>
      </c>
      <c r="N1515" s="22">
        <f>G1503*G1504*F1503+(G1504^2)*F1504+G1504*G1505*F1505-(H1503*H1504*F1503+(H1504^2)*F1504+H1504*H1505*F1505)</f>
        <v>0.30041412247657018</v>
      </c>
      <c r="O1515" s="22">
        <f>G1503*G1505*F1503+G1504*G1505*F1504+(G1505^2)*F1505-(H1503*H1505*F1503+H1504*H1505*F1504+(H1505^2)*F1505)</f>
        <v>-0.17344417448021299</v>
      </c>
      <c r="P1515" s="22">
        <f>(G1503^2)*E1503+G1503*G1504*E1504+G1503*G1505*E1505-((H1503^2)*E1503+H1503*H1504*E1504+H1503*H1505*E1505)</f>
        <v>-0.6857902486489118</v>
      </c>
      <c r="Q1515" s="22">
        <f>G1503*G1504*E1503+(G1504^2)*E1504+G1504*G1505*E1505-(H1503*H1504*E1503+(H1504^2)*E1504+H1504*H1505*E1505)</f>
        <v>0.59085228557784808</v>
      </c>
      <c r="R1515" s="50">
        <f>G1503*G1505*E1503+G1504*G1505*E1504+(G1505^2)*E1505-(H1503*H1505*E1503+H1504*H1505*E1504+(H1505^2)*E1505)</f>
        <v>-0.34112872612967621</v>
      </c>
      <c r="S1515" s="20">
        <f>J1503</f>
        <v>1.5490825410398867E-2</v>
      </c>
    </row>
    <row r="1516" spans="1:19">
      <c r="A1516">
        <f>E1519</f>
        <v>-0.88136974655539524</v>
      </c>
      <c r="B1516">
        <f>C1516/(SQRT(C1515^2+C1516^2+C1517^2))</f>
        <v>-0.88136974655539524</v>
      </c>
      <c r="C1516">
        <v>-0.88108267394662987</v>
      </c>
      <c r="D1516" s="20"/>
      <c r="G1516" s="20"/>
      <c r="H1516" s="20"/>
      <c r="J1516" s="20"/>
      <c r="M1516" s="21">
        <f>(G1508^2)*F1508+G1508*G1509*F1509+G1508*G1510*F1510-((H1508^2)*F1508+H1508*H1509*F1509+H1508*H1510*F1510)</f>
        <v>0.6943169780902233</v>
      </c>
      <c r="N1516" s="22">
        <f>G1508*G1509*F1508+(G1509^2)*F1509+G1509*G1510*F1510-(H1508*H1509*F1508+(H1509^2)*F1509+H1509*H1510*F1510)</f>
        <v>0.28963482712381461</v>
      </c>
      <c r="O1516" s="22">
        <f>G1508*G1510*F1508+G1509*G1510*F1509+(G1510^2)*F1510-(H1508*H1510*F1508+H1509*H1510*F1509+(H1510^2)*F1510)</f>
        <v>-0.10541845587990589</v>
      </c>
      <c r="P1516" s="22">
        <f>(G1508^2)*E1508+G1508*G1509*E1509+G1508*G1510*E1510-((H1508^2)*E1508+H1508*H1509*E1509+H1508*H1510*E1510)</f>
        <v>-0.63590614896804576</v>
      </c>
      <c r="Q1516" s="22">
        <f>G1508*G1509*E1508+(G1509^2)*E1509+G1509*G1510*E1510-(H1508*H1509*E1508+(H1509^2)*E1509+H1509*H1510*E1510)</f>
        <v>0.71932357057187024</v>
      </c>
      <c r="R1516" s="50">
        <f>G1508*G1510*E1508+G1509*G1510*E1509+(G1510^2)*E1510-(H1508*H1510*E1508+H1509*H1510*E1509+(H1510^2)*E1510)</f>
        <v>-0.26181236849424494</v>
      </c>
      <c r="S1516" s="20">
        <f>J1508</f>
        <v>1.3561816580157954E-2</v>
      </c>
    </row>
    <row r="1517" spans="1:19">
      <c r="A1517">
        <f>E1520</f>
        <v>0.21624668043460624</v>
      </c>
      <c r="B1517">
        <f>C1517/(SQRT(C1515^2+C1516^2+C1517^2))</f>
        <v>0.21624668043460624</v>
      </c>
      <c r="C1517">
        <v>0.21617624631892229</v>
      </c>
      <c r="E1517" s="12" t="s">
        <v>29</v>
      </c>
      <c r="F1517" s="13" t="s">
        <v>30</v>
      </c>
      <c r="G1517" s="17" t="s">
        <v>31</v>
      </c>
      <c r="H1517" s="18" t="s">
        <v>11</v>
      </c>
      <c r="I1517">
        <v>19</v>
      </c>
      <c r="J1517" s="19" t="s">
        <v>32</v>
      </c>
      <c r="M1517" s="21">
        <f>(G1513^2)*F1513+G1513*G1514*F1514+G1513*G1515*F1515-((H1513^2)*F1513+H1513*H1514*F1514+H1513*H1515*F1515)</f>
        <v>0.62289381937397459</v>
      </c>
      <c r="N1517" s="22">
        <f>G1513*G1514*F1513+(G1514^2)*F1514+G1514*G1515*F1515-(H1513*H1514*F1513+(H1514^2)*F1514+H1514*H1515*F1515)</f>
        <v>0.2856578592147635</v>
      </c>
      <c r="O1517" s="22">
        <f>G1513*G1515*F1513+G1514*G1515*F1514+(G1515^2)*F1515-(H1513*H1515*F1513+H1514*H1515*F1514+(H1515^2)*F1515)</f>
        <v>-5.0369187830982987E-2</v>
      </c>
      <c r="P1517" s="22">
        <f>(G1513^2)*E1513+G1513*G1514*E1514+G1513*G1515*E1515-((H1513^2)*E1513+H1513*H1514*E1514+H1513*H1515*E1515)</f>
        <v>-0.54655508196762392</v>
      </c>
      <c r="Q1517" s="22">
        <f>G1513*G1514*E1513+(G1514^2)*E1514+G1514*G1515*E1515-(H1513*H1514*E1513+(H1514^2)*E1514+H1514*H1515*E1515)</f>
        <v>0.82258743602894913</v>
      </c>
      <c r="R1517" s="50">
        <f>G1513*G1515*E1513+G1514*G1515*E1514+(G1515^2)*E1515-(H1513*H1515*E1513+H1514*H1515*E1514+(H1515^2)*E1515)</f>
        <v>-0.14504435896370213</v>
      </c>
      <c r="S1517" s="20">
        <f>J1513</f>
        <v>-1.0286131749875985E-3</v>
      </c>
    </row>
    <row r="1518" spans="1:19">
      <c r="A1518">
        <f>F1518</f>
        <v>0.57553227363317871</v>
      </c>
      <c r="B1518">
        <f>C1518/(SQRT(C1518^2+C1519^2+C1520^2))</f>
        <v>0.57553227363317871</v>
      </c>
      <c r="C1518">
        <v>0.57534481592673226</v>
      </c>
      <c r="D1518" t="s">
        <v>33</v>
      </c>
      <c r="E1518" s="12">
        <f t="shared" ref="E1518:F1518" si="855">E1428</f>
        <v>0.42002945498844679</v>
      </c>
      <c r="F1518" s="13">
        <f t="shared" si="855"/>
        <v>0.57553227363317871</v>
      </c>
      <c r="G1518" s="17">
        <f>COS((RADIANS(45+$C$20)))</f>
        <v>0.41579014513656215</v>
      </c>
      <c r="H1518" s="18">
        <f>COS((RADIANS($C$20-45)))</f>
        <v>0.90946058474642899</v>
      </c>
      <c r="J1518" s="19">
        <f>((SUMPRODUCT(G1518:G1520,E1518:E1520))*(SUMPRODUCT(G1518:G1520,F1518:F1520)))-((SUMPRODUCT(H1518:H1520,E1518:E1520))*(SUMPRODUCT(H1518:H1520,F1518:F1520)))</f>
        <v>7.7210768260835491E-3</v>
      </c>
      <c r="M1518" s="21">
        <f>(G1518^2)*F1518+G1518*G1519*F1519+G1518*G1520*F1520-((H1518^2)*F1518+H1518*H1519*F1519+H1518*H1520*F1520)</f>
        <v>-0.5606884962862313</v>
      </c>
      <c r="N1518" s="22">
        <f>G1518*G1519*F1518+(G1519^2)*F1519+G1519*G1520*F1520-(H1518*H1519*F1518+(H1519^2)*F1519+H1519*H1520*F1520)</f>
        <v>-0.27596449877031715</v>
      </c>
      <c r="O1518" s="22">
        <f>G1518*G1520*F1518+G1519*G1520*F1519+(G1520^2)*F1520-(H1518*H1520*F1518+H1519*H1520*F1519+(H1520^2)*F1520)</f>
        <v>3.3809747927808578E-17</v>
      </c>
      <c r="P1518" s="22">
        <f>(G1518^2)*E1518+G1518*G1519*E1519+G1518*G1520*E1520-((H1518^2)*E1518+H1518*H1519*E1519+H1518*H1520*E1520)</f>
        <v>0.39177182542155131</v>
      </c>
      <c r="Q1518" s="22">
        <f>G1518*G1519*E1518+(G1519^2)*E1519+G1519*G1520*E1520-(H1518*H1519*E1518+(H1519^2)*E1519+H1519*H1520*E1520)</f>
        <v>-0.89428866145494601</v>
      </c>
      <c r="R1518" s="50">
        <f>G1518*G1520*E1518+G1519*G1520*E1519+(G1520^2)*E1520-(H1518*H1520*E1518+H1519*H1520*E1519+(H1520^2)*E1520)</f>
        <v>1.0956363718238247E-16</v>
      </c>
      <c r="S1518" s="20">
        <f>J1518</f>
        <v>7.7210768260835491E-3</v>
      </c>
    </row>
    <row r="1519" spans="1:19">
      <c r="A1519">
        <f>F1519</f>
        <v>0.24349660460854794</v>
      </c>
      <c r="B1519">
        <f>C1519/(SQRT(C1518^2+C1519^2+C1520^2))</f>
        <v>0.24349660460854794</v>
      </c>
      <c r="C1519">
        <v>0.24341729486847152</v>
      </c>
      <c r="D1519" t="s">
        <v>34</v>
      </c>
      <c r="E1519" s="12">
        <f t="shared" ref="E1519:F1519" si="856">E1429</f>
        <v>-0.88136974655539524</v>
      </c>
      <c r="F1519" s="13">
        <f t="shared" si="856"/>
        <v>0.24349660460854794</v>
      </c>
      <c r="G1519" s="17">
        <f>(SIN((RADIANS(45+$C$20))))*(COS(RADIANS($A$20)))</f>
        <v>-0.90946058474642899</v>
      </c>
      <c r="H1519" s="18">
        <f>(SIN((RADIANS($C$20-45))))*(COS(RADIANS($A$20)))</f>
        <v>0.41579014513656215</v>
      </c>
      <c r="J1519" s="20"/>
      <c r="M1519" s="21">
        <f>2*E1513</f>
        <v>0.84005890997689359</v>
      </c>
      <c r="N1519" s="22">
        <f>2*E1514</f>
        <v>-1.7627394931107905</v>
      </c>
      <c r="O1519" s="22">
        <f>2*E1515</f>
        <v>0.43249336086921247</v>
      </c>
      <c r="P1519" s="22">
        <f>0</f>
        <v>0</v>
      </c>
      <c r="Q1519" s="22">
        <v>0</v>
      </c>
      <c r="R1519" s="50">
        <v>0</v>
      </c>
      <c r="S1519" s="23">
        <f>E1513^2+E1514^2+E1515^2-1</f>
        <v>0</v>
      </c>
    </row>
    <row r="1520" spans="1:19">
      <c r="A1520" s="2">
        <f>F1520</f>
        <v>-0.78068688060625957</v>
      </c>
      <c r="B1520">
        <f>C1520/(SQRT(C1518^2+C1519^2+C1520^2))</f>
        <v>-0.78068688060625968</v>
      </c>
      <c r="C1520">
        <v>-0.78043260160437589</v>
      </c>
      <c r="D1520" t="s">
        <v>35</v>
      </c>
      <c r="E1520" s="12">
        <f t="shared" ref="E1520:F1520" si="857">E1430</f>
        <v>0.21624668043460624</v>
      </c>
      <c r="F1520" s="13">
        <f t="shared" si="857"/>
        <v>-0.78068688060625957</v>
      </c>
      <c r="G1520" s="17">
        <f>(SIN((RADIANS(45+$C$20))))*(SIN(RADIANS($A$20)))</f>
        <v>1.1142242302023774E-16</v>
      </c>
      <c r="H1520" s="18">
        <f>(SIN((RADIANS($C$20-45))))*(SIN(RADIANS($A$20)))</f>
        <v>-5.0940465388028998E-17</v>
      </c>
      <c r="J1520" s="20"/>
      <c r="M1520" s="21">
        <v>0</v>
      </c>
      <c r="N1520" s="22">
        <v>0</v>
      </c>
      <c r="O1520" s="22">
        <v>0</v>
      </c>
      <c r="P1520" s="22">
        <f>2*F1513</f>
        <v>1.1510645472663574</v>
      </c>
      <c r="Q1520" s="22">
        <f>2*F1514</f>
        <v>0.48699320921709588</v>
      </c>
      <c r="R1520" s="50">
        <f>2*F1515</f>
        <v>-1.5613737612125191</v>
      </c>
      <c r="S1520" s="51">
        <f>F1513^2+F1514^2+F1515^2-1</f>
        <v>0</v>
      </c>
    </row>
    <row r="1521" spans="1:12">
      <c r="A1521" s="25"/>
    </row>
    <row r="1522" spans="1:12">
      <c r="A1522" s="2"/>
      <c r="E1522" s="12" t="s">
        <v>29</v>
      </c>
      <c r="F1522" s="13" t="s">
        <v>30</v>
      </c>
      <c r="G1522" s="17" t="s">
        <v>31</v>
      </c>
      <c r="H1522" s="18" t="s">
        <v>11</v>
      </c>
      <c r="I1522">
        <v>1</v>
      </c>
      <c r="J1522" s="19" t="s">
        <v>32</v>
      </c>
      <c r="L1522" s="20"/>
    </row>
    <row r="1523" spans="1:12">
      <c r="A1523" s="2"/>
      <c r="D1523" s="2" t="s">
        <v>33</v>
      </c>
      <c r="E1523" s="12">
        <f>B1515</f>
        <v>0.42002945498844679</v>
      </c>
      <c r="F1523" s="13">
        <f>B1518</f>
        <v>0.57553227363317871</v>
      </c>
      <c r="G1523" s="17">
        <f>COS((RADIANS(45+$C$2)))</f>
        <v>-0.40926624831947545</v>
      </c>
      <c r="H1523" s="18">
        <f>COS((RADIANS($C$2-45)))</f>
        <v>0.91241500315728119</v>
      </c>
      <c r="J1523" s="19">
        <f>((SUMPRODUCT(G1523:G1525,E1523:E1525))*(SUMPRODUCT(G1523:G1525,F1523:F1525)))-((SUMPRODUCT(H1523:H1525,E1523:E1525))*(SUMPRODUCT(H1523:H1525,F1523:F1525)))</f>
        <v>-1.0179455819426739E-3</v>
      </c>
      <c r="L1523" s="20"/>
    </row>
    <row r="1524" spans="1:12">
      <c r="A1524" s="2"/>
      <c r="D1524" s="20" t="s">
        <v>34</v>
      </c>
      <c r="E1524" s="12">
        <f t="shared" ref="E1524:E1525" si="858">B1516</f>
        <v>-0.88136974655539524</v>
      </c>
      <c r="F1524" s="13">
        <f t="shared" ref="F1524:F1525" si="859">B1519</f>
        <v>0.24349660460854794</v>
      </c>
      <c r="G1524" s="17">
        <f>(SIN((RADIANS(45+$C$2))))*(COS(RADIANS($A$2)))</f>
        <v>0.91241500315728119</v>
      </c>
      <c r="H1524" s="18">
        <f>(SIN((RADIANS($C$2-45))))*(COS(RADIANS($A$2)))</f>
        <v>0.40926624831947545</v>
      </c>
      <c r="J1524" s="20"/>
      <c r="L1524" s="20"/>
    </row>
    <row r="1525" spans="1:12">
      <c r="A1525" s="2"/>
      <c r="D1525" s="20" t="s">
        <v>35</v>
      </c>
      <c r="E1525" s="12">
        <f t="shared" si="858"/>
        <v>0.21624668043460624</v>
      </c>
      <c r="F1525" s="13">
        <f t="shared" si="859"/>
        <v>-0.78068688060625968</v>
      </c>
      <c r="G1525" s="17">
        <f>(SIN((RADIANS(45+$C$2))))*(SIN(RADIANS($A$2)))</f>
        <v>0</v>
      </c>
      <c r="H1525" s="18">
        <f>(SIN((RADIANS($C$2-45))))*(SIN(RADIANS($A$2)))</f>
        <v>0</v>
      </c>
      <c r="J1525" s="20"/>
      <c r="L1525" s="20"/>
    </row>
    <row r="1526" spans="1:12">
      <c r="A1526" s="2"/>
      <c r="J1526" s="20"/>
      <c r="L1526" s="20"/>
    </row>
    <row r="1527" spans="1:12">
      <c r="A1527" s="2"/>
      <c r="E1527" s="12" t="s">
        <v>29</v>
      </c>
      <c r="F1527" s="13" t="s">
        <v>30</v>
      </c>
      <c r="G1527" s="17" t="s">
        <v>31</v>
      </c>
      <c r="H1527" s="18" t="s">
        <v>11</v>
      </c>
      <c r="I1527">
        <v>2</v>
      </c>
      <c r="J1527" s="19" t="s">
        <v>32</v>
      </c>
      <c r="L1527" s="20"/>
    </row>
    <row r="1528" spans="1:12">
      <c r="A1528" s="2"/>
      <c r="D1528" t="s">
        <v>33</v>
      </c>
      <c r="E1528" s="12">
        <f t="shared" ref="E1528:F1528" si="860">E1613</f>
        <v>0.42002945498844679</v>
      </c>
      <c r="F1528" s="13">
        <f t="shared" si="860"/>
        <v>0.57553227363317871</v>
      </c>
      <c r="G1528" s="17">
        <f>COS((RADIANS(45+$C$3)))</f>
        <v>-0.32158407322903065</v>
      </c>
      <c r="H1528" s="18">
        <f>COS((RADIANS($C$3-45)))</f>
        <v>0.94688102940413033</v>
      </c>
      <c r="J1528" s="19">
        <f>((SUMPRODUCT(G1528:G1530,E1528:E1530))*(SUMPRODUCT(G1528:(G1530),F1528:F1530)))-((SUMPRODUCT(H1528:H1530,E1528:E1530))*(SUMPRODUCT(H1528:H1530,F1528:F1530)))</f>
        <v>4.0083871900868789E-3</v>
      </c>
      <c r="L1528" s="20"/>
    </row>
    <row r="1529" spans="1:12">
      <c r="A1529" s="2"/>
      <c r="D1529" t="s">
        <v>34</v>
      </c>
      <c r="E1529" s="12">
        <f t="shared" ref="E1529:F1529" si="861">E1614</f>
        <v>-0.88136974655539524</v>
      </c>
      <c r="F1529" s="13">
        <f t="shared" si="861"/>
        <v>0.24349660460854794</v>
      </c>
      <c r="G1529" s="17">
        <f>(SIN((RADIANS(45+$C$3))))*(COS(RADIANS($A$3)))</f>
        <v>0.93249577893736801</v>
      </c>
      <c r="H1529" s="18">
        <f>(SIN((RADIANS($C$3-45))))*(COS(RADIANS($A$3)))</f>
        <v>0.31669848856119509</v>
      </c>
      <c r="J1529" s="20"/>
      <c r="L1529" s="20"/>
    </row>
    <row r="1530" spans="1:12">
      <c r="A1530" s="2"/>
      <c r="D1530" t="s">
        <v>35</v>
      </c>
      <c r="E1530" s="12">
        <f t="shared" ref="E1530:F1530" si="862">E1615</f>
        <v>0.21624668043460624</v>
      </c>
      <c r="F1530" s="13">
        <f t="shared" si="862"/>
        <v>-0.78068688060625968</v>
      </c>
      <c r="G1530" s="17">
        <f>(SIN((RADIANS(45+$C$3))))*(SIN(RADIANS($A$3)))</f>
        <v>0.1644241652234143</v>
      </c>
      <c r="H1530" s="18">
        <f>(SIN((RADIANS($C$3-45))))*(SIN(RADIANS($A$3)))</f>
        <v>5.5842488282929856E-2</v>
      </c>
      <c r="J1530" s="20"/>
      <c r="L1530" s="20"/>
    </row>
    <row r="1531" spans="1:12">
      <c r="A1531" s="2"/>
      <c r="L1531" s="20"/>
    </row>
    <row r="1532" spans="1:12">
      <c r="A1532" s="2"/>
      <c r="E1532" s="12" t="s">
        <v>29</v>
      </c>
      <c r="F1532" s="13" t="s">
        <v>30</v>
      </c>
      <c r="G1532" s="17" t="s">
        <v>31</v>
      </c>
      <c r="H1532" s="18" t="s">
        <v>11</v>
      </c>
      <c r="I1532">
        <v>3</v>
      </c>
      <c r="J1532" s="19" t="s">
        <v>32</v>
      </c>
      <c r="L1532" s="20"/>
    </row>
    <row r="1533" spans="1:12">
      <c r="A1533" s="2"/>
      <c r="D1533" t="s">
        <v>33</v>
      </c>
      <c r="E1533" s="12">
        <f t="shared" ref="E1533:F1533" si="863">E1528</f>
        <v>0.42002945498844679</v>
      </c>
      <c r="F1533" s="13">
        <f t="shared" si="863"/>
        <v>0.57553227363317871</v>
      </c>
      <c r="G1533" s="17">
        <f>COS((RADIANS(45+$C$4)))</f>
        <v>-0.22595003639994804</v>
      </c>
      <c r="H1533" s="18">
        <f>COS((RADIANS($C$4-45)))</f>
        <v>0.97413889207384696</v>
      </c>
      <c r="J1533" s="19">
        <f>((SUMPRODUCT(G1533:G1535,E1533:E1535))*(SUMPRODUCT(G1533:(G1535),F1533:F1535)))-((SUMPRODUCT(H1533:H1535,E1533:E1535))*(SUMPRODUCT(H1533:H1535,F1533:F1535)))</f>
        <v>6.9716541156152056E-3</v>
      </c>
      <c r="L1533" s="20"/>
    </row>
    <row r="1534" spans="1:12">
      <c r="A1534" s="2"/>
      <c r="D1534" t="s">
        <v>34</v>
      </c>
      <c r="E1534" s="12">
        <f t="shared" ref="E1534:F1534" si="864">E1529</f>
        <v>-0.88136974655539524</v>
      </c>
      <c r="F1534" s="13">
        <f t="shared" si="864"/>
        <v>0.24349660460854794</v>
      </c>
      <c r="G1534" s="17">
        <f>(SIN((RADIANS(45+$C$4))))*(COS(RADIANS($A$4)))</f>
        <v>0.91539112850235449</v>
      </c>
      <c r="H1534" s="18">
        <f>(SIN((RADIANS($C$4-45))))*(COS(RADIANS($A$4)))</f>
        <v>0.2123235818713386</v>
      </c>
      <c r="J1534" s="20"/>
      <c r="L1534" s="20"/>
    </row>
    <row r="1535" spans="1:12">
      <c r="A1535" s="2"/>
      <c r="D1535" t="s">
        <v>35</v>
      </c>
      <c r="E1535" s="12">
        <f t="shared" ref="E1535:F1535" si="865">E1530</f>
        <v>0.21624668043460624</v>
      </c>
      <c r="F1535" s="13">
        <f t="shared" si="865"/>
        <v>-0.78068688060625968</v>
      </c>
      <c r="G1535" s="17">
        <f>(SIN((RADIANS(45+$C$4))))*(SIN(RADIANS($A$4)))</f>
        <v>0.33317512348620526</v>
      </c>
      <c r="H1535" s="18">
        <f>(SIN((RADIANS($C$4-45))))*(SIN(RADIANS($A$4)))</f>
        <v>7.7279463833950304E-2</v>
      </c>
      <c r="J1535" s="20"/>
      <c r="L1535" s="20"/>
    </row>
    <row r="1536" spans="1:12">
      <c r="A1536" s="2"/>
      <c r="L1536" s="20"/>
    </row>
    <row r="1537" spans="1:12">
      <c r="A1537" s="2"/>
      <c r="E1537" s="12" t="s">
        <v>29</v>
      </c>
      <c r="F1537" s="13" t="s">
        <v>30</v>
      </c>
      <c r="G1537" s="17" t="s">
        <v>31</v>
      </c>
      <c r="H1537" s="18" t="s">
        <v>11</v>
      </c>
      <c r="I1537">
        <v>4</v>
      </c>
      <c r="J1537" s="19" t="s">
        <v>32</v>
      </c>
      <c r="L1537" s="20"/>
    </row>
    <row r="1538" spans="1:12">
      <c r="A1538" s="2"/>
      <c r="D1538" t="s">
        <v>33</v>
      </c>
      <c r="E1538" s="12">
        <f t="shared" ref="E1538:F1538" si="866">E1533</f>
        <v>0.42002945498844679</v>
      </c>
      <c r="F1538" s="13">
        <f t="shared" si="866"/>
        <v>0.57553227363317871</v>
      </c>
      <c r="G1538" s="17">
        <f>COS((RADIANS(45+$C$5)))</f>
        <v>-0.13846012312424741</v>
      </c>
      <c r="H1538" s="18">
        <f>COS((RADIANS($C$5-45)))</f>
        <v>0.99036800953202153</v>
      </c>
      <c r="J1538" s="19">
        <f>((SUMPRODUCT(G1538:G1540,E1538:E1540))*(SUMPRODUCT(G1538:G1540,F1538:F1540)))-((SUMPRODUCT(H1538:H1540,E1538:E1540))*(SUMPRODUCT(H1538:H1540,F1538:F1540)))</f>
        <v>4.688058918731669E-3</v>
      </c>
      <c r="L1538" s="20"/>
    </row>
    <row r="1539" spans="1:12">
      <c r="A1539" s="2"/>
      <c r="D1539" t="s">
        <v>34</v>
      </c>
      <c r="E1539" s="12">
        <f t="shared" ref="E1539:F1539" si="867">E1534</f>
        <v>-0.88136974655539524</v>
      </c>
      <c r="F1539" s="13">
        <f t="shared" si="867"/>
        <v>0.24349660460854794</v>
      </c>
      <c r="G1539" s="17">
        <f>(SIN((RADIANS(45+$C$5))))*(COS(RADIANS($A$5)))</f>
        <v>0.85768385535015979</v>
      </c>
      <c r="H1539" s="18">
        <f>(SIN((RADIANS($C$5-45))))*(COS(RADIANS($A$5)))</f>
        <v>0.11990998403671958</v>
      </c>
      <c r="J1539" s="20"/>
      <c r="L1539" s="20"/>
    </row>
    <row r="1540" spans="1:12">
      <c r="A1540" s="2"/>
      <c r="D1540" t="s">
        <v>35</v>
      </c>
      <c r="E1540" s="12">
        <f t="shared" ref="E1540:F1540" si="868">E1535</f>
        <v>0.21624668043460624</v>
      </c>
      <c r="F1540" s="13">
        <f t="shared" si="868"/>
        <v>-0.78068688060625968</v>
      </c>
      <c r="G1540" s="17">
        <f>(SIN((RADIANS(45+$C$5))))*(SIN(RADIANS($A$5)))</f>
        <v>0.49518400476601071</v>
      </c>
      <c r="H1540" s="18">
        <f>(SIN((RADIANS($C$5-45))))*(SIN(RADIANS($A$5)))</f>
        <v>6.923006156212376E-2</v>
      </c>
      <c r="J1540" s="20"/>
      <c r="L1540" s="20"/>
    </row>
    <row r="1541" spans="1:12">
      <c r="A1541" s="2"/>
      <c r="J1541" s="20"/>
      <c r="L1541" s="20"/>
    </row>
    <row r="1542" spans="1:12">
      <c r="A1542" s="2"/>
      <c r="E1542" s="12" t="s">
        <v>29</v>
      </c>
      <c r="F1542" s="13" t="s">
        <v>30</v>
      </c>
      <c r="G1542" s="17" t="s">
        <v>31</v>
      </c>
      <c r="H1542" s="18" t="s">
        <v>11</v>
      </c>
      <c r="I1542">
        <v>5</v>
      </c>
      <c r="J1542" s="19" t="s">
        <v>32</v>
      </c>
      <c r="L1542" s="20"/>
    </row>
    <row r="1543" spans="1:12">
      <c r="A1543" s="2"/>
      <c r="D1543" t="s">
        <v>33</v>
      </c>
      <c r="E1543" s="12">
        <f t="shared" ref="E1543:F1543" si="869">E1538</f>
        <v>0.42002945498844679</v>
      </c>
      <c r="F1543" s="13">
        <f t="shared" si="869"/>
        <v>0.57553227363317871</v>
      </c>
      <c r="G1543" s="17">
        <f>COS((RADIANS(45+$C$6)))</f>
        <v>-7.600118185574084E-2</v>
      </c>
      <c r="H1543" s="18">
        <f>COS((RADIANS($C$6-45)))</f>
        <v>0.99710772755832688</v>
      </c>
      <c r="J1543" s="19">
        <f>((SUMPRODUCT(G1543:G1545,E1543:E1545))*(SUMPRODUCT(G1543:(G1545),F1543:F1545)))-((SUMPRODUCT(H1543:H1545,E1543:E1545))*(SUMPRODUCT(H1543:H1545,F1543:F1545)))</f>
        <v>-5.013301496800987E-3</v>
      </c>
      <c r="L1543" s="20"/>
    </row>
    <row r="1544" spans="1:12">
      <c r="A1544" s="2"/>
      <c r="D1544" t="s">
        <v>34</v>
      </c>
      <c r="E1544" s="12">
        <f t="shared" ref="E1544:F1544" si="870">E1539</f>
        <v>-0.88136974655539524</v>
      </c>
      <c r="F1544" s="13">
        <f t="shared" si="870"/>
        <v>0.24349660460854794</v>
      </c>
      <c r="G1544" s="17">
        <f>(SIN((RADIANS(45+$C$6))))*(COS(RADIANS($A$6)))</f>
        <v>0.76382883388704814</v>
      </c>
      <c r="H1544" s="18">
        <f>(SIN((RADIANS($C$6-45))))*(COS(RADIANS($A$6)))</f>
        <v>5.8220283031065245E-2</v>
      </c>
      <c r="J1544" s="20"/>
      <c r="L1544" s="20"/>
    </row>
    <row r="1545" spans="1:12">
      <c r="A1545" s="2"/>
      <c r="D1545" t="s">
        <v>35</v>
      </c>
      <c r="E1545" s="12">
        <f t="shared" ref="E1545:F1545" si="871">E1540</f>
        <v>0.21624668043460624</v>
      </c>
      <c r="F1545" s="13">
        <f t="shared" si="871"/>
        <v>-0.78068688060625968</v>
      </c>
      <c r="G1545" s="17">
        <f>(SIN((RADIANS(45+$C$6))))*(SIN(RADIANS($A$6)))</f>
        <v>0.64092849279719399</v>
      </c>
      <c r="H1545" s="18">
        <f>(SIN((RADIANS($C$6-45))))*(SIN(RADIANS($A$6)))</f>
        <v>4.8852618018403696E-2</v>
      </c>
      <c r="J1545" s="20"/>
      <c r="L1545" s="20"/>
    </row>
    <row r="1546" spans="1:12">
      <c r="A1546" s="2"/>
      <c r="L1546" s="20"/>
    </row>
    <row r="1547" spans="1:12">
      <c r="A1547" s="2"/>
      <c r="E1547" s="12" t="s">
        <v>29</v>
      </c>
      <c r="F1547" s="13" t="s">
        <v>30</v>
      </c>
      <c r="G1547" s="17" t="s">
        <v>31</v>
      </c>
      <c r="H1547" s="18" t="s">
        <v>11</v>
      </c>
      <c r="I1547">
        <v>6</v>
      </c>
      <c r="J1547" s="19" t="s">
        <v>32</v>
      </c>
      <c r="L1547" s="20"/>
    </row>
    <row r="1548" spans="1:12">
      <c r="A1548" s="2"/>
      <c r="D1548" t="s">
        <v>33</v>
      </c>
      <c r="E1548" s="12">
        <f t="shared" ref="E1548:F1548" si="872">E1543</f>
        <v>0.42002945498844679</v>
      </c>
      <c r="F1548" s="13">
        <f t="shared" si="872"/>
        <v>0.57553227363317871</v>
      </c>
      <c r="G1548" s="17">
        <f>COS((RADIANS(45+$C$7)))</f>
        <v>-6.2071975655520473E-2</v>
      </c>
      <c r="H1548" s="18">
        <f>COS((RADIANS($C$7-45)))</f>
        <v>0.99807167570181077</v>
      </c>
      <c r="J1548" s="19">
        <f>((SUMPRODUCT(G1548:G1550,E1548:E1550))*(SUMPRODUCT(G1548:G1550,F1548:F1550)))-((SUMPRODUCT(H1548:H1550,E1548:E1550))*(SUMPRODUCT(H1548:H1550,F1548:F1550)))</f>
        <v>-1.2678210363767956E-2</v>
      </c>
      <c r="L1548" s="20"/>
    </row>
    <row r="1549" spans="1:12">
      <c r="A1549" s="2"/>
      <c r="D1549" t="s">
        <v>34</v>
      </c>
      <c r="E1549" s="12">
        <f t="shared" ref="E1549:F1549" si="873">E1544</f>
        <v>-0.88136974655539524</v>
      </c>
      <c r="F1549" s="13">
        <f t="shared" si="873"/>
        <v>0.24349660460854794</v>
      </c>
      <c r="G1549" s="17">
        <f>(SIN((RADIANS(45+$C$7))))*(COS(RADIANS($A$7)))</f>
        <v>0.64154810672020579</v>
      </c>
      <c r="H1549" s="18">
        <f>(SIN((RADIANS($C$7-45))))*(COS(RADIANS($A$7)))</f>
        <v>3.9899096860133154E-2</v>
      </c>
      <c r="J1549" s="20"/>
      <c r="L1549" s="20"/>
    </row>
    <row r="1550" spans="1:12">
      <c r="A1550" s="2"/>
      <c r="D1550" t="s">
        <v>35</v>
      </c>
      <c r="E1550" s="12">
        <f t="shared" ref="E1550:F1550" si="874">E1545</f>
        <v>0.21624668043460624</v>
      </c>
      <c r="F1550" s="13">
        <f t="shared" si="874"/>
        <v>-0.78068688060625968</v>
      </c>
      <c r="G1550" s="17">
        <f>(SIN((RADIANS(45+$C$7))))*(SIN(RADIANS($A$7)))</f>
        <v>0.76456726100581884</v>
      </c>
      <c r="H1550" s="18">
        <f>(SIN((RADIANS($C$7-45))))*(SIN(RADIANS($A$7)))</f>
        <v>4.754989202432805E-2</v>
      </c>
      <c r="J1550" s="20"/>
      <c r="L1550" s="20"/>
    </row>
    <row r="1551" spans="1:12">
      <c r="A1551" s="2"/>
      <c r="J1551" s="20"/>
      <c r="L1551" s="20"/>
    </row>
    <row r="1552" spans="1:12">
      <c r="A1552" s="2"/>
      <c r="E1552" s="12" t="s">
        <v>29</v>
      </c>
      <c r="F1552" s="13" t="s">
        <v>30</v>
      </c>
      <c r="G1552" s="17" t="s">
        <v>31</v>
      </c>
      <c r="H1552" s="18" t="s">
        <v>11</v>
      </c>
      <c r="I1552">
        <v>7</v>
      </c>
      <c r="J1552" s="19" t="s">
        <v>32</v>
      </c>
      <c r="L1552" s="20"/>
    </row>
    <row r="1553" spans="1:12">
      <c r="A1553" s="2"/>
      <c r="D1553" t="s">
        <v>33</v>
      </c>
      <c r="E1553" s="12">
        <f t="shared" ref="E1553:F1553" si="875">E1548</f>
        <v>0.42002945498844679</v>
      </c>
      <c r="F1553" s="13">
        <f t="shared" si="875"/>
        <v>0.57553227363317871</v>
      </c>
      <c r="G1553" s="17">
        <f>COS((RADIANS(45+$C$8)))</f>
        <v>-0.12635046299859032</v>
      </c>
      <c r="H1553" s="18">
        <f>COS((RADIANS($C$8-45)))</f>
        <v>0.99198566547104994</v>
      </c>
      <c r="J1553" s="19">
        <f>((SUMPRODUCT(G1553:G1555,E1553:E1555))*(SUMPRODUCT(G1553:(G1555),F1553:F1555)))-((SUMPRODUCT(H1553:H1555,E1553:E1555))*(SUMPRODUCT(H1553:H1555,F1553:F1555)))</f>
        <v>-3.1027912093795074E-3</v>
      </c>
      <c r="L1553" s="20"/>
    </row>
    <row r="1554" spans="1:12">
      <c r="A1554" s="2"/>
      <c r="D1554" t="s">
        <v>34</v>
      </c>
      <c r="E1554" s="12">
        <f t="shared" ref="E1554:F1554" si="876">E1549</f>
        <v>-0.88136974655539524</v>
      </c>
      <c r="F1554" s="13">
        <f t="shared" si="876"/>
        <v>0.24349660460854794</v>
      </c>
      <c r="G1554" s="17">
        <f>(SIN((RADIANS(45+$C$8))))*(COS(RADIANS($A$8)))</f>
        <v>0.49599283273552508</v>
      </c>
      <c r="H1554" s="18">
        <f>(SIN((RADIANS($C$8-45))))*(COS(RADIANS($A$8)))</f>
        <v>6.3175231499295187E-2</v>
      </c>
      <c r="J1554" s="20"/>
      <c r="L1554" s="20"/>
    </row>
    <row r="1555" spans="1:12">
      <c r="A1555" s="2"/>
      <c r="D1555" t="s">
        <v>35</v>
      </c>
      <c r="E1555" s="12">
        <f t="shared" ref="E1555:F1555" si="877">E1550</f>
        <v>0.21624668043460624</v>
      </c>
      <c r="F1555" s="13">
        <f t="shared" si="877"/>
        <v>-0.78068688060625968</v>
      </c>
      <c r="G1555" s="17">
        <f>(SIN((RADIANS(45+$C$8))))*(SIN(RADIANS($A$8)))</f>
        <v>0.85908478648794107</v>
      </c>
      <c r="H1555" s="18">
        <f>(SIN((RADIANS($C$8-45))))*(SIN(RADIANS($A$8)))</f>
        <v>0.10942271073670497</v>
      </c>
      <c r="J1555" s="20"/>
      <c r="L1555" s="20"/>
    </row>
    <row r="1556" spans="1:12">
      <c r="A1556" s="2"/>
      <c r="L1556" s="20"/>
    </row>
    <row r="1557" spans="1:12">
      <c r="A1557" s="2"/>
      <c r="E1557" s="12" t="s">
        <v>29</v>
      </c>
      <c r="F1557" s="13" t="s">
        <v>30</v>
      </c>
      <c r="G1557" s="17" t="s">
        <v>31</v>
      </c>
      <c r="H1557" s="18" t="s">
        <v>11</v>
      </c>
      <c r="I1557">
        <v>8</v>
      </c>
      <c r="J1557" s="19" t="s">
        <v>32</v>
      </c>
      <c r="L1557" s="20"/>
    </row>
    <row r="1558" spans="1:12">
      <c r="A1558" s="2"/>
      <c r="D1558" t="s">
        <v>33</v>
      </c>
      <c r="E1558" s="12">
        <f t="shared" ref="E1558:F1558" si="878">E1553</f>
        <v>0.42002945498844679</v>
      </c>
      <c r="F1558" s="13">
        <f t="shared" si="878"/>
        <v>0.57553227363317871</v>
      </c>
      <c r="G1558" s="17">
        <f>COS((RADIANS(45+$C$9)))</f>
        <v>-0.24968292296171704</v>
      </c>
      <c r="H1558" s="18">
        <f>COS((RADIANS($C$9-45)))</f>
        <v>0.96832765011709399</v>
      </c>
      <c r="J1558" s="19">
        <f>((SUMPRODUCT(G1558:G1560,E1558:E1560))*(SUMPRODUCT(G1558:G1560,F1558:F1560)))-((SUMPRODUCT(H1558:H1560,E1558:E1560))*(SUMPRODUCT(H1558:H1560,F1558:F1560)))</f>
        <v>3.74769346777451E-3</v>
      </c>
      <c r="L1558" s="20"/>
    </row>
    <row r="1559" spans="1:12">
      <c r="A1559" s="2"/>
      <c r="D1559" t="s">
        <v>34</v>
      </c>
      <c r="E1559" s="12">
        <f t="shared" ref="E1559:F1559" si="879">E1554</f>
        <v>-0.88136974655539524</v>
      </c>
      <c r="F1559" s="13">
        <f t="shared" si="879"/>
        <v>0.24349660460854794</v>
      </c>
      <c r="G1559" s="17">
        <f>(SIN((RADIANS(45+$C$9))))*(COS(RADIANS($A$9)))</f>
        <v>0.33118756167925656</v>
      </c>
      <c r="H1559" s="18">
        <f>(SIN((RADIANS($C$9-45))))*(COS(RADIANS($A$9)))</f>
        <v>8.539658909733841E-2</v>
      </c>
      <c r="J1559" s="20"/>
      <c r="L1559" s="20"/>
    </row>
    <row r="1560" spans="1:12">
      <c r="A1560" s="2"/>
      <c r="D1560" t="s">
        <v>35</v>
      </c>
      <c r="E1560" s="12">
        <f t="shared" ref="E1560:F1560" si="880">E1555</f>
        <v>0.21624668043460624</v>
      </c>
      <c r="F1560" s="13">
        <f t="shared" si="880"/>
        <v>-0.78068688060625968</v>
      </c>
      <c r="G1560" s="17">
        <f>(SIN((RADIANS(45+$C$9))))*(SIN(RADIANS($A$9)))</f>
        <v>0.90993034731799216</v>
      </c>
      <c r="H1560" s="18">
        <f>(SIN((RADIANS($C$9-45))))*(SIN(RADIANS($A$9)))</f>
        <v>0.23462520024338199</v>
      </c>
      <c r="J1560" s="20"/>
      <c r="L1560" s="20"/>
    </row>
    <row r="1561" spans="1:12">
      <c r="A1561" s="2"/>
      <c r="J1561" s="20"/>
      <c r="L1561" s="20"/>
    </row>
    <row r="1562" spans="1:12">
      <c r="E1562" s="12" t="s">
        <v>29</v>
      </c>
      <c r="F1562" s="13" t="s">
        <v>30</v>
      </c>
      <c r="G1562" s="17" t="s">
        <v>31</v>
      </c>
      <c r="H1562" s="18" t="s">
        <v>11</v>
      </c>
      <c r="I1562">
        <v>9</v>
      </c>
      <c r="J1562" s="19" t="s">
        <v>32</v>
      </c>
      <c r="L1562" s="20"/>
    </row>
    <row r="1563" spans="1:12">
      <c r="D1563" t="s">
        <v>33</v>
      </c>
      <c r="E1563" s="12">
        <f t="shared" ref="E1563:F1563" si="881">E1558</f>
        <v>0.42002945498844679</v>
      </c>
      <c r="F1563" s="13">
        <f t="shared" si="881"/>
        <v>0.57553227363317871</v>
      </c>
      <c r="G1563" s="17">
        <f>COS((RADIANS(45+$C$10)))</f>
        <v>-0.40607883220739371</v>
      </c>
      <c r="H1563" s="18">
        <f>COS((RADIANS($C$10-45)))</f>
        <v>0.91383805022174436</v>
      </c>
      <c r="J1563" s="19">
        <f>((SUMPRODUCT(G1563:G1565,E1563:E1565))*(SUMPRODUCT(G1563:(G1565),F1563:F1565)))-((SUMPRODUCT(H1563:H1565,E1563:E1565))*(SUMPRODUCT(H1563:H1565,F1563:F1565)))</f>
        <v>9.711273848844057E-3</v>
      </c>
      <c r="L1563" s="20"/>
    </row>
    <row r="1564" spans="1:12">
      <c r="D1564" t="s">
        <v>34</v>
      </c>
      <c r="E1564" s="12">
        <f t="shared" ref="E1564:F1564" si="882">E1559</f>
        <v>-0.88136974655539524</v>
      </c>
      <c r="F1564" s="13">
        <f t="shared" si="882"/>
        <v>0.24349660460854794</v>
      </c>
      <c r="G1564" s="17">
        <f>(SIN((RADIANS(45+$C$10))))*(COS(RADIANS($A$10)))</f>
        <v>0.15868631210370673</v>
      </c>
      <c r="H1564" s="18">
        <f>(SIN((RADIANS($C$10-45))))*(COS(RADIANS($A$10)))</f>
        <v>7.0514849201929117E-2</v>
      </c>
      <c r="J1564" s="20"/>
      <c r="L1564" s="20"/>
    </row>
    <row r="1565" spans="1:12">
      <c r="D1565" t="s">
        <v>35</v>
      </c>
      <c r="E1565" s="12">
        <f t="shared" ref="E1565:F1565" si="883">E1560</f>
        <v>0.21624668043460624</v>
      </c>
      <c r="F1565" s="13">
        <f t="shared" si="883"/>
        <v>-0.78068688060625968</v>
      </c>
      <c r="G1565" s="17">
        <f>(SIN((RADIANS(45+$C$10))))*(SIN(RADIANS($A$10)))</f>
        <v>0.89995479685593338</v>
      </c>
      <c r="H1565" s="18">
        <f>(SIN((RADIANS($C$10-45))))*(SIN(RADIANS($A$10)))</f>
        <v>0.39990958229198481</v>
      </c>
      <c r="J1565" s="20"/>
      <c r="L1565" s="20"/>
    </row>
    <row r="1566" spans="1:12">
      <c r="L1566" s="20"/>
    </row>
    <row r="1567" spans="1:12">
      <c r="E1567" s="12" t="s">
        <v>29</v>
      </c>
      <c r="F1567" s="13" t="s">
        <v>30</v>
      </c>
      <c r="G1567" s="17" t="s">
        <v>31</v>
      </c>
      <c r="H1567" s="18" t="s">
        <v>11</v>
      </c>
      <c r="I1567">
        <v>10</v>
      </c>
      <c r="J1567" s="19" t="s">
        <v>32</v>
      </c>
      <c r="L1567" s="20"/>
    </row>
    <row r="1568" spans="1:12">
      <c r="D1568" t="s">
        <v>33</v>
      </c>
      <c r="E1568" s="12">
        <f t="shared" ref="E1568:F1568" si="884">E1563</f>
        <v>0.42002945498844679</v>
      </c>
      <c r="F1568" s="13">
        <f t="shared" si="884"/>
        <v>0.57553227363317871</v>
      </c>
      <c r="G1568" s="17">
        <f>COS((RADIANS(45+$C$11)))</f>
        <v>-0.53521878369665565</v>
      </c>
      <c r="H1568" s="18">
        <f>COS((RADIANS($C$11-45)))</f>
        <v>0.84471347424927035</v>
      </c>
      <c r="J1568" s="19">
        <f>((SUMPRODUCT(G1568:G1570,E1568:E1570))*(SUMPRODUCT(G1568:G1570,F1568:F1570)))-((SUMPRODUCT(H1568:H1570,E1568:E1570))*(SUMPRODUCT(H1568:H1570,F1568:F1570)))</f>
        <v>8.6229621006260193E-3</v>
      </c>
      <c r="L1568" s="20"/>
    </row>
    <row r="1569" spans="4:12">
      <c r="D1569" t="s">
        <v>34</v>
      </c>
      <c r="E1569" s="12">
        <f t="shared" ref="E1569:F1569" si="885">E1564</f>
        <v>-0.88136974655539524</v>
      </c>
      <c r="F1569" s="13">
        <f t="shared" si="885"/>
        <v>0.24349660460854794</v>
      </c>
      <c r="G1569" s="17">
        <f>(SIN((RADIANS(45+$C$11))))*(COS(RADIANS($A$11)))</f>
        <v>5.1744970390849291E-17</v>
      </c>
      <c r="H1569" s="18">
        <f>(SIN((RADIANS($C$11-45))))*(COS(RADIANS($A$11)))</f>
        <v>3.278612329420142E-17</v>
      </c>
      <c r="J1569" s="20"/>
      <c r="L1569" s="20"/>
    </row>
    <row r="1570" spans="4:12">
      <c r="D1570" t="s">
        <v>35</v>
      </c>
      <c r="E1570" s="12">
        <f t="shared" ref="E1570:F1570" si="886">E1565</f>
        <v>0.21624668043460624</v>
      </c>
      <c r="F1570" s="13">
        <f t="shared" si="886"/>
        <v>-0.78068688060625968</v>
      </c>
      <c r="G1570" s="17">
        <f>(SIN((RADIANS(45+$C$11))))*(SIN(RADIANS($A$11)))</f>
        <v>0.84471347424927024</v>
      </c>
      <c r="H1570" s="18">
        <f>(SIN((RADIANS($C$11-45))))*(SIN(RADIANS($A$11)))</f>
        <v>0.53521878369665554</v>
      </c>
      <c r="J1570" s="20"/>
      <c r="L1570" s="20"/>
    </row>
    <row r="1571" spans="4:12">
      <c r="J1571" s="20"/>
      <c r="L1571" s="20"/>
    </row>
    <row r="1572" spans="4:12">
      <c r="E1572" s="12" t="s">
        <v>29</v>
      </c>
      <c r="F1572" s="13" t="s">
        <v>30</v>
      </c>
      <c r="G1572" s="17" t="s">
        <v>31</v>
      </c>
      <c r="H1572" s="18" t="s">
        <v>11</v>
      </c>
      <c r="I1572">
        <v>11</v>
      </c>
      <c r="J1572" s="19" t="s">
        <v>32</v>
      </c>
      <c r="L1572" s="20"/>
    </row>
    <row r="1573" spans="4:12">
      <c r="D1573" t="s">
        <v>33</v>
      </c>
      <c r="E1573" s="12">
        <f t="shared" ref="E1573:F1573" si="887">E1568</f>
        <v>0.42002945498844679</v>
      </c>
      <c r="F1573" s="13">
        <f t="shared" si="887"/>
        <v>0.57553227363317871</v>
      </c>
      <c r="G1573" s="17">
        <f>COS((RADIANS(45+$C$12)))</f>
        <v>-0.6137169411897504</v>
      </c>
      <c r="H1573" s="18">
        <f>COS((RADIANS($C$12-45)))</f>
        <v>0.78952613389089055</v>
      </c>
      <c r="J1573" s="19">
        <f>((SUMPRODUCT(G1573:G1575,E1573:E1575))*(SUMPRODUCT(G1573:(G1575),F1573:F1575)))-((SUMPRODUCT(H1573:H1575,E1573:E1575))*(SUMPRODUCT(H1573:H1575,F1573:F1575)))</f>
        <v>-6.8577581097926943E-3</v>
      </c>
      <c r="L1573" s="20"/>
    </row>
    <row r="1574" spans="4:12">
      <c r="D1574" t="s">
        <v>34</v>
      </c>
      <c r="E1574" s="12">
        <f t="shared" ref="E1574:F1574" si="888">E1569</f>
        <v>-0.88136974655539524</v>
      </c>
      <c r="F1574" s="13">
        <f t="shared" si="888"/>
        <v>0.24349660460854794</v>
      </c>
      <c r="G1574" s="17">
        <f>(SIN((RADIANS(45+$C$12))))*(COS(RADIANS($A$12)))</f>
        <v>-0.13709977437056997</v>
      </c>
      <c r="H1574" s="18">
        <f>(SIN((RADIANS($C$12-45))))*(COS(RADIANS($A$12)))</f>
        <v>-0.10657082844092282</v>
      </c>
      <c r="J1574" s="20"/>
      <c r="L1574" s="20"/>
    </row>
    <row r="1575" spans="4:12">
      <c r="D1575" t="s">
        <v>35</v>
      </c>
      <c r="E1575" s="12">
        <f t="shared" ref="E1575:F1575" si="889">E1570</f>
        <v>0.21624668043460624</v>
      </c>
      <c r="F1575" s="13">
        <f t="shared" si="889"/>
        <v>-0.78068688060625968</v>
      </c>
      <c r="G1575" s="17">
        <f>(SIN((RADIANS(45+$C$12))))*(SIN(RADIANS($A$12)))</f>
        <v>0.77753145786150357</v>
      </c>
      <c r="H1575" s="18">
        <f>(SIN((RADIANS($C$12-45))))*(SIN(RADIANS($A$12)))</f>
        <v>0.60439320183860357</v>
      </c>
      <c r="J1575" s="20"/>
      <c r="L1575" s="20"/>
    </row>
    <row r="1576" spans="4:12">
      <c r="L1576" s="20"/>
    </row>
    <row r="1577" spans="4:12">
      <c r="E1577" s="12" t="s">
        <v>29</v>
      </c>
      <c r="F1577" s="13" t="s">
        <v>30</v>
      </c>
      <c r="G1577" s="17" t="s">
        <v>31</v>
      </c>
      <c r="H1577" s="18" t="s">
        <v>11</v>
      </c>
      <c r="I1577">
        <v>12</v>
      </c>
      <c r="J1577" s="19" t="s">
        <v>32</v>
      </c>
      <c r="L1577" s="20"/>
    </row>
    <row r="1578" spans="4:12">
      <c r="D1578" t="s">
        <v>33</v>
      </c>
      <c r="E1578" s="12">
        <f t="shared" ref="E1578:F1578" si="890">E1573</f>
        <v>0.42002945498844679</v>
      </c>
      <c r="F1578" s="13">
        <f t="shared" si="890"/>
        <v>0.57553227363317871</v>
      </c>
      <c r="G1578" s="17">
        <f>COS((RADIANS(45+$C$13)))</f>
        <v>-0.67505923099629039</v>
      </c>
      <c r="H1578" s="18">
        <f>COS((RADIANS($C$13-45)))</f>
        <v>0.73776353572584286</v>
      </c>
      <c r="J1578" s="19">
        <f>((SUMPRODUCT(G1578:G1580,E1578:E1580))*(SUMPRODUCT(G1578:(G1580),F1578:F1580)))-((SUMPRODUCT(H1578:H1580,E1578:E1580))*(SUMPRODUCT(H1578:H1580,F1578:F1580)))</f>
        <v>-5.470475974480915E-3</v>
      </c>
      <c r="L1578" s="20"/>
    </row>
    <row r="1579" spans="4:12">
      <c r="D1579" t="s">
        <v>34</v>
      </c>
      <c r="E1579" s="12">
        <f t="shared" ref="E1579:F1579" si="891">E1574</f>
        <v>-0.88136974655539524</v>
      </c>
      <c r="F1579" s="13">
        <f t="shared" si="891"/>
        <v>0.24349660460854794</v>
      </c>
      <c r="G1579" s="17">
        <f>(SIN((RADIANS(45+$C$13))))*(COS(RADIANS($A$13)))</f>
        <v>-0.25232999022940494</v>
      </c>
      <c r="H1579" s="18">
        <f>(SIN((RADIANS($C$13-45))))*(COS(RADIANS($A$13)))</f>
        <v>-0.23088385493866695</v>
      </c>
      <c r="J1579" s="20"/>
      <c r="L1579" s="20"/>
    </row>
    <row r="1580" spans="4:12">
      <c r="D1580" t="s">
        <v>35</v>
      </c>
      <c r="E1580" s="12">
        <f t="shared" ref="E1580:F1580" si="892">E1575</f>
        <v>0.21624668043460624</v>
      </c>
      <c r="F1580" s="13">
        <f t="shared" si="892"/>
        <v>-0.78068688060625968</v>
      </c>
      <c r="G1580" s="17">
        <f>(SIN((RADIANS(45+$C$13))))*(SIN(RADIANS($A$13)))</f>
        <v>0.69327095040649556</v>
      </c>
      <c r="H1580" s="18">
        <f>(SIN((RADIANS($C$13-45))))*(SIN(RADIANS($A$13)))</f>
        <v>0.63434817796062404</v>
      </c>
      <c r="J1580" s="20"/>
      <c r="L1580" s="20"/>
    </row>
    <row r="1581" spans="4:12">
      <c r="L1581" s="20"/>
    </row>
    <row r="1582" spans="4:12">
      <c r="E1582" s="12" t="s">
        <v>29</v>
      </c>
      <c r="F1582" s="13" t="s">
        <v>30</v>
      </c>
      <c r="G1582" s="17" t="s">
        <v>31</v>
      </c>
      <c r="H1582" s="18" t="s">
        <v>11</v>
      </c>
      <c r="I1582">
        <v>13</v>
      </c>
      <c r="J1582" s="19" t="s">
        <v>32</v>
      </c>
      <c r="L1582" s="20"/>
    </row>
    <row r="1583" spans="4:12">
      <c r="D1583" t="s">
        <v>33</v>
      </c>
      <c r="E1583" s="12">
        <f t="shared" ref="E1583:F1583" si="893">E1578</f>
        <v>0.42002945498844679</v>
      </c>
      <c r="F1583" s="13">
        <f t="shared" si="893"/>
        <v>0.57553227363317871</v>
      </c>
      <c r="G1583" s="17">
        <f>COS((RADIANS(45+$C$14)))</f>
        <v>-0.71396877306751372</v>
      </c>
      <c r="H1583" s="18">
        <f>COS((RADIANS($C$14-45)))</f>
        <v>0.70017754254508147</v>
      </c>
      <c r="J1583" s="19">
        <f>((SUMPRODUCT(G1583:G1585,E1583:E1585))*(SUMPRODUCT(G1583:G1585,F1583:F1585)))-((SUMPRODUCT(H1583:H1585,E1583:E1585))*(SUMPRODUCT(H1583:H1585,F1583:F1585)))</f>
        <v>-1.1802896246564026E-2</v>
      </c>
      <c r="L1583" s="20"/>
    </row>
    <row r="1584" spans="4:12">
      <c r="D1584" t="s">
        <v>34</v>
      </c>
      <c r="E1584" s="12">
        <f t="shared" ref="E1584:F1584" si="894">E1579</f>
        <v>-0.88136974655539524</v>
      </c>
      <c r="F1584" s="13">
        <f t="shared" si="894"/>
        <v>0.24349660460854794</v>
      </c>
      <c r="G1584" s="17">
        <f>(SIN((RADIANS(45+$C$14))))*(COS(RADIANS($A$14)))</f>
        <v>-0.35008877127254046</v>
      </c>
      <c r="H1584" s="18">
        <f>(SIN((RADIANS($C$14-45))))*(COS(RADIANS($A$14)))</f>
        <v>-0.35698438653375664</v>
      </c>
      <c r="J1584" s="20"/>
      <c r="L1584" s="20"/>
    </row>
    <row r="1585" spans="1:21">
      <c r="D1585" t="s">
        <v>35</v>
      </c>
      <c r="E1585" s="12">
        <f t="shared" ref="E1585:F1585" si="895">E1580</f>
        <v>0.21624668043460624</v>
      </c>
      <c r="F1585" s="13">
        <f t="shared" si="895"/>
        <v>-0.78068688060625968</v>
      </c>
      <c r="G1585" s="17">
        <f>(SIN((RADIANS(45+$C$14))))*(SIN(RADIANS($A$14)))</f>
        <v>0.60637153900340002</v>
      </c>
      <c r="H1585" s="18">
        <f>(SIN((RADIANS($C$14-45))))*(SIN(RADIANS($A$14)))</f>
        <v>0.61831509498527371</v>
      </c>
      <c r="J1585" s="20"/>
      <c r="L1585" s="20"/>
    </row>
    <row r="1586" spans="1:21">
      <c r="J1586" s="20"/>
      <c r="L1586" s="20"/>
    </row>
    <row r="1587" spans="1:21">
      <c r="E1587" s="12" t="s">
        <v>29</v>
      </c>
      <c r="F1587" s="13" t="s">
        <v>30</v>
      </c>
      <c r="G1587" s="17" t="s">
        <v>31</v>
      </c>
      <c r="H1587" s="18" t="s">
        <v>11</v>
      </c>
      <c r="I1587">
        <v>14</v>
      </c>
      <c r="J1587" s="19" t="s">
        <v>32</v>
      </c>
      <c r="L1587" s="20"/>
    </row>
    <row r="1588" spans="1:21">
      <c r="D1588" t="s">
        <v>33</v>
      </c>
      <c r="E1588" s="12">
        <f t="shared" ref="E1588:F1588" si="896">E1583</f>
        <v>0.42002945498844679</v>
      </c>
      <c r="F1588" s="13">
        <f t="shared" si="896"/>
        <v>0.57553227363317871</v>
      </c>
      <c r="G1588" s="17">
        <f>COS((RADIANS(45+$C$15)))</f>
        <v>-0.74731990417935112</v>
      </c>
      <c r="H1588" s="18">
        <f>COS((RADIANS($C$15-45)))</f>
        <v>0.66446441651706645</v>
      </c>
      <c r="J1588" s="19">
        <f>((SUMPRODUCT(G1588:G1590,E1588:E1590))*(SUMPRODUCT(G1588:G1590,F1588:F1590)))-((SUMPRODUCT(H1588:H1590,E1588:E1590))*(SUMPRODUCT(H1588:H1590,F1588:F1590)))</f>
        <v>-1.0841430858463896E-2</v>
      </c>
      <c r="L1588" s="20"/>
    </row>
    <row r="1589" spans="1:21">
      <c r="D1589" t="s">
        <v>34</v>
      </c>
      <c r="E1589" s="12">
        <f t="shared" ref="E1589:F1589" si="897">E1584</f>
        <v>-0.88136974655539524</v>
      </c>
      <c r="F1589" s="13">
        <f t="shared" si="897"/>
        <v>0.24349660460854794</v>
      </c>
      <c r="G1589" s="17">
        <f>(SIN((RADIANS(45+$C$15))))*(COS(RADIANS($A$15)))</f>
        <v>-0.42710949401476617</v>
      </c>
      <c r="H1589" s="18">
        <f>(SIN((RADIANS($C$15-45))))*(COS(RADIANS($A$15)))</f>
        <v>-0.48036797487861865</v>
      </c>
      <c r="J1589" s="20"/>
      <c r="L1589" s="20"/>
    </row>
    <row r="1590" spans="1:21">
      <c r="D1590" t="s">
        <v>35</v>
      </c>
      <c r="E1590" s="12">
        <f t="shared" ref="E1590:F1590" si="898">E1585</f>
        <v>0.21624668043460624</v>
      </c>
      <c r="F1590" s="13">
        <f t="shared" si="898"/>
        <v>-0.78068688060625968</v>
      </c>
      <c r="G1590" s="17">
        <f>(SIN((RADIANS(45+$C$15))))*(SIN(RADIANS($A$15)))</f>
        <v>0.50900927392319273</v>
      </c>
      <c r="H1590" s="18">
        <f>(SIN((RADIANS($C$15-45))))*(SIN(RADIANS($A$15)))</f>
        <v>0.57248025982879891</v>
      </c>
      <c r="J1590" s="20"/>
      <c r="L1590" s="20"/>
    </row>
    <row r="1591" spans="1:21">
      <c r="A1591" s="3" t="s">
        <v>28</v>
      </c>
      <c r="J1591" s="20"/>
      <c r="L1591" s="20"/>
    </row>
    <row r="1592" spans="1:21">
      <c r="A1592" s="3">
        <f>DEGREES(ACOS(((C1610*C1613+C1611*C1614+C1612*C1615)/(((SQRT((C1610^2)+(C1611^2)+(C1612^2)))*(SQRT((C1613^2)+(C1614^2)+(C1615^2))))))))</f>
        <v>98.145707793007588</v>
      </c>
      <c r="E1592" s="12" t="s">
        <v>29</v>
      </c>
      <c r="F1592" s="13" t="s">
        <v>30</v>
      </c>
      <c r="G1592" s="17" t="s">
        <v>31</v>
      </c>
      <c r="H1592" s="18" t="s">
        <v>11</v>
      </c>
      <c r="I1592">
        <v>15</v>
      </c>
      <c r="J1592" s="19" t="s">
        <v>32</v>
      </c>
      <c r="L1592" s="20"/>
    </row>
    <row r="1593" spans="1:21">
      <c r="D1593" t="s">
        <v>33</v>
      </c>
      <c r="E1593" s="12">
        <f t="shared" ref="E1593:F1593" si="899">E1588</f>
        <v>0.42002945498844679</v>
      </c>
      <c r="F1593" s="13">
        <f t="shared" si="899"/>
        <v>0.57553227363317871</v>
      </c>
      <c r="G1593" s="17">
        <f>COS((RADIANS(45+$C$16)))</f>
        <v>-0.78215977570361728</v>
      </c>
      <c r="H1593" s="18">
        <f>COS((RADIANS($C$16-45)))</f>
        <v>0.62307791268128498</v>
      </c>
      <c r="J1593" s="19">
        <f>((SUMPRODUCT(G1593:G1595,E1593:E1595))*(SUMPRODUCT(G1593:(G1595),F1593:F1595)))-((SUMPRODUCT(H1593:H1595,E1593:E1595))*(SUMPRODUCT(H1593:H1595,F1593:F1595)))</f>
        <v>4.4094215984722129E-3</v>
      </c>
    </row>
    <row r="1594" spans="1:21">
      <c r="D1594" t="s">
        <v>34</v>
      </c>
      <c r="E1594" s="12">
        <f t="shared" ref="E1594:F1594" si="900">E1589</f>
        <v>-0.88136974655539524</v>
      </c>
      <c r="F1594" s="13">
        <f t="shared" si="900"/>
        <v>0.24349660460854794</v>
      </c>
      <c r="G1594" s="17">
        <f>(SIN((RADIANS(45+$C$16))))*(COS(RADIANS($A$16)))</f>
        <v>-0.47730537263967016</v>
      </c>
      <c r="H1594" s="18">
        <f>(SIN((RADIANS($C$16-45))))*(COS(RADIANS($A$16)))</f>
        <v>-0.5991691498089422</v>
      </c>
      <c r="J1594" s="20"/>
      <c r="L1594" s="20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20"/>
    </row>
    <row r="1595" spans="1:21">
      <c r="D1595" t="s">
        <v>35</v>
      </c>
      <c r="E1595" s="12">
        <f t="shared" ref="E1595:F1595" si="901">E1590</f>
        <v>0.21624668043460624</v>
      </c>
      <c r="F1595" s="13">
        <f t="shared" si="901"/>
        <v>-0.78068688060625968</v>
      </c>
      <c r="G1595" s="17">
        <f>(SIN((RADIANS(45+$C$16))))*(SIN(RADIANS($A$16)))</f>
        <v>0.4005067621408816</v>
      </c>
      <c r="H1595" s="18">
        <f>(SIN((RADIANS($C$16-45))))*(SIN(RADIANS($A$16)))</f>
        <v>0.502762612617488</v>
      </c>
      <c r="J1595" s="20"/>
      <c r="L1595" s="20"/>
      <c r="M1595" s="21">
        <f>(G1523^2)*F1523+G1523*G1524*F1524+G1523*G1525*F1525-((H1523^2)*F1523+H1523*H1524*F1524+H1523*H1525*F1525)</f>
        <v>-0.56458360002131913</v>
      </c>
      <c r="N1595" s="22">
        <f>G1523*G1524*F1523+(G1524^2)*F1524+G1524*G1525*F1525-(H1523*H1524*F1523+(H1524^2)*F1524+H1524*H1525*F1525)</f>
        <v>-0.26790549273248343</v>
      </c>
      <c r="O1595" s="22">
        <f>G1523*G1525*F1523+G1524*G1525*F1524+(G1525^2)*F1525-(H1523*H1525*F1523+H1524*H1525*F1524+(H1525^2)*F1525)</f>
        <v>0</v>
      </c>
      <c r="P1595" s="22">
        <f>(G1523^2)*E1523+G1523*G1524*E1524+G1523*G1525*E1525-((H1523^2)*E1523+H1523*H1524*E1524+H1523*H1525*E1525)</f>
        <v>0.37892281064141492</v>
      </c>
      <c r="Q1595" s="22">
        <f>G1523*G1524*E1523+(G1524^2)*E1524+G1524*G1525*E1525-(H1523*H1524*E1523+(H1524^2)*E1524+H1524*H1525*E1525)</f>
        <v>-0.89980824444801777</v>
      </c>
      <c r="R1595" s="50">
        <f>G1523*G1525*E1523+G1524*G1525*E1524+(G1525^2)*E1525-(H1523*H1525*E1523+H1524*H1525*E1524+(H1525^2)*E1525)</f>
        <v>0</v>
      </c>
      <c r="S1595" s="20">
        <f>J1523</f>
        <v>-1.0179455819426739E-3</v>
      </c>
      <c r="U1595">
        <f>S1595^2</f>
        <v>1.0362132077966089E-6</v>
      </c>
    </row>
    <row r="1596" spans="1:21">
      <c r="A1596" s="9" t="s">
        <v>47</v>
      </c>
      <c r="B1596" s="9" t="s">
        <v>46</v>
      </c>
      <c r="C1596" s="9" t="s">
        <v>48</v>
      </c>
      <c r="L1596" s="20"/>
      <c r="M1596" s="21">
        <f>(G1528^2)*F1528+G1528*G1529*F1529+G1528*G1530*F1530-((H1528^2)*F1528+H1528*H1529*F1529+H1528*H1530*F1530)</f>
        <v>-0.51997139224111588</v>
      </c>
      <c r="N1596" s="22">
        <f>G1528*G1529*F1528+(G1529^2)*F1529+G1529*G1530*F1530-(H1528*H1529*F1528+(H1529^2)*F1529+H1529*H1530*F1530)</f>
        <v>-0.26375858273173214</v>
      </c>
      <c r="O1596" s="22">
        <f>G1528*G1530*F1528+G1529*G1530*F1529+(G1530^2)*F1530-(H1528*H1530*F1528+H1529*H1530*F1529+(H1530^2)*F1530)</f>
        <v>-4.6507754529030179E-2</v>
      </c>
      <c r="P1596" s="22">
        <f>(G1528^2)*E1528+G1528*G1529*E1529+G1528*G1530*E1530-((H1528^2)*E1528+H1528*H1529*E1529+H1528*H1530*E1530)</f>
        <v>0.17258064008052162</v>
      </c>
      <c r="Q1596" s="22">
        <f>G1528*G1529*E1528+(G1529^2)*E1529+G1529*G1530*E1530-(H1528*H1529*E1528+(H1529^2)*E1529+H1529*H1530*E1530)</f>
        <v>-0.90057578476523181</v>
      </c>
      <c r="R1596" s="50">
        <f>G1528*G1530*E1528+G1529*G1530*E1529+(G1530^2)*E1530-(H1528*H1530*E1528+H1529*H1530*E1529+(H1530^2)*E1530)</f>
        <v>-0.15879580902680973</v>
      </c>
      <c r="S1596" s="20">
        <f>J1528</f>
        <v>4.0083871900868789E-3</v>
      </c>
      <c r="U1596">
        <f t="shared" ref="U1596:U1615" si="902">S1596^2</f>
        <v>1.6067167865652585E-5</v>
      </c>
    </row>
    <row r="1597" spans="1:21">
      <c r="A1597" s="9">
        <f>C1610+C1613</f>
        <v>0.99523746232619237</v>
      </c>
      <c r="B1597" s="9">
        <f>C1611*C1615-C1612*C1614</f>
        <v>0.6350046063629361</v>
      </c>
      <c r="C1597" s="9">
        <f>A1598*B1599-A1599*B1598</f>
        <v>-0.13333909659108178</v>
      </c>
      <c r="E1597" s="12" t="s">
        <v>29</v>
      </c>
      <c r="F1597" s="13" t="s">
        <v>30</v>
      </c>
      <c r="G1597" s="17" t="s">
        <v>31</v>
      </c>
      <c r="H1597" s="18" t="s">
        <v>11</v>
      </c>
      <c r="I1597">
        <v>16</v>
      </c>
      <c r="J1597" s="19" t="s">
        <v>32</v>
      </c>
      <c r="L1597" s="20"/>
      <c r="M1597" s="21">
        <f>(G1533^2)*F1533+G1533*G1534*F1534+G1533*G1535*F1535-((H1533^2)*F1533+H1533*H1534*F1534+H1533*H1535*F1535)</f>
        <v>-0.49995092252749807</v>
      </c>
      <c r="N1597" s="22">
        <f>G1533*G1534*F1533+(G1534^2)*F1534+G1534*G1535*F1535-(H1533*H1534*F1533+(H1534^2)*F1534+H1534*H1535*F1535)</f>
        <v>-0.27030762857640095</v>
      </c>
      <c r="O1597" s="22">
        <f>G1533*G1535*F1533+G1534*G1535*F1534+(G1535^2)*F1535-(H1533*H1535*F1533+H1534*H1535*F1534+(H1535^2)*F1535)</f>
        <v>-9.8383930896894276E-2</v>
      </c>
      <c r="P1597" s="22">
        <f>(G1533^2)*E1533+G1533*G1534*E1534+G1533*G1535*E1535-((H1533^2)*E1533+H1533*H1534*E1534+H1533*H1535*E1535)</f>
        <v>-4.5107982352568549E-2</v>
      </c>
      <c r="Q1597" s="22">
        <f>G1533*G1534*E1533+(G1534^2)*E1534+G1534*G1535*E1535-(H1533*H1534*E1533+(H1534^2)*E1534+H1534*H1535*E1535)</f>
        <v>-0.8101502124740545</v>
      </c>
      <c r="R1597" s="50">
        <f>G1533*G1535*E1533+G1534*G1535*E1534+(G1535^2)*E1535-(H1533*H1535*E1533+H1534*H1535*E1534+(H1535^2)*E1535)</f>
        <v>-0.29487056262499517</v>
      </c>
      <c r="S1597" s="20">
        <f>J1533</f>
        <v>6.9716541156152056E-3</v>
      </c>
      <c r="U1597">
        <f t="shared" si="902"/>
        <v>4.8603961107774437E-5</v>
      </c>
    </row>
    <row r="1598" spans="1:21">
      <c r="A1598" s="9">
        <f>C1611+C1614</f>
        <v>-0.63766537907815835</v>
      </c>
      <c r="B1598" s="9">
        <f>C1612*C1613-C1610*C1615</f>
        <v>0.45207379307016921</v>
      </c>
      <c r="C1598" s="9">
        <f>A1599*B1597-A1597*B1599</f>
        <v>-0.96453983507898255</v>
      </c>
      <c r="D1598" t="s">
        <v>33</v>
      </c>
      <c r="E1598" s="12">
        <f t="shared" ref="E1598:F1598" si="903">E1593</f>
        <v>0.42002945498844679</v>
      </c>
      <c r="F1598" s="13">
        <f t="shared" si="903"/>
        <v>0.57553227363317871</v>
      </c>
      <c r="G1598" s="17">
        <f>COS((RADIANS(45+$C$17)))</f>
        <v>-0.81471053200902233</v>
      </c>
      <c r="H1598" s="18">
        <f>COS((RADIANS($C$17-45)))</f>
        <v>0.57986787204808643</v>
      </c>
      <c r="J1598" s="19">
        <f>((SUMPRODUCT(G1598:G1600,E1598:E1600))*(SUMPRODUCT(G1598:G1600,F1598:F1600)))-((SUMPRODUCT(H1598:H1600,E1598:E1600))*(SUMPRODUCT(H1598:H1600,F1598:F1600)))</f>
        <v>1.5490825410398895E-2</v>
      </c>
      <c r="L1598" s="20"/>
      <c r="M1598" s="21">
        <f>(G1538^2)*F1538+G1538*G1539*F1539+G1538*G1540*F1540-((H1538^2)*F1538+H1538*H1539*F1539+H1538*H1540*F1540)</f>
        <v>-0.50424502172002106</v>
      </c>
      <c r="N1598" s="22">
        <f>G1538*G1539*F1538+(G1539^2)*F1539+G1539*G1540*F1540-(H1538*H1539*F1538+(H1539^2)*F1539+H1539*H1540*F1540)</f>
        <v>-0.28616020164795564</v>
      </c>
      <c r="O1598" s="22">
        <f>G1538*G1540*F1538+G1539*G1540*F1539+(G1540^2)*F1540-(H1538*H1540*F1538+H1539*H1540*F1539+(H1540^2)*F1540)</f>
        <v>-0.16521466945280472</v>
      </c>
      <c r="P1598" s="22">
        <f>(G1538^2)*E1538+G1538*G1539*E1539+G1538*G1540*E1540-((H1538^2)*E1538+H1538*H1539*E1539+H1538*H1540*E1540)</f>
        <v>-0.22424350814641142</v>
      </c>
      <c r="Q1598" s="22">
        <f>G1538*G1539*E1538+(G1539^2)*E1539+G1539*G1540*E1540-(H1538*H1539*E1538+(H1539^2)*E1539+H1539*H1540*E1540)</f>
        <v>-0.64539586542609095</v>
      </c>
      <c r="R1598" s="50">
        <f>G1538*G1540*E1538+G1539*G1540*E1539+(G1540^2)*E1540-(H1538*H1540*E1538+H1539*H1540*E1539+(H1540^2)*E1540)</f>
        <v>-0.37261947663762507</v>
      </c>
      <c r="S1598" s="20">
        <f>J1538</f>
        <v>4.688058918731669E-3</v>
      </c>
      <c r="U1598">
        <f t="shared" si="902"/>
        <v>2.1977896425499545E-5</v>
      </c>
    </row>
    <row r="1599" spans="1:21">
      <c r="A1599" s="9">
        <f>C1612+C1615</f>
        <v>-0.5642563552854537</v>
      </c>
      <c r="B1599" s="9">
        <f>C1610*C1614-C1611*C1613</f>
        <v>0.6091354809797771</v>
      </c>
      <c r="C1599" s="9">
        <f>A1597*B1598-A1598*B1597</f>
        <v>0.85484122763212977</v>
      </c>
      <c r="D1599" t="s">
        <v>34</v>
      </c>
      <c r="E1599" s="12">
        <f t="shared" ref="E1599:F1599" si="904">E1594</f>
        <v>-0.88136974655539524</v>
      </c>
      <c r="F1599" s="13">
        <f t="shared" si="904"/>
        <v>0.24349660460854794</v>
      </c>
      <c r="G1599" s="17">
        <f>(SIN((RADIANS(45+$C$17))))*(COS(RADIANS($A$17)))</f>
        <v>-0.50218030803206715</v>
      </c>
      <c r="H1599" s="18">
        <f>(SIN((RADIANS($C$17-45))))*(COS(RADIANS($A$17)))</f>
        <v>-0.7055600174505483</v>
      </c>
      <c r="J1599" s="20"/>
      <c r="L1599" s="20"/>
      <c r="M1599" s="21">
        <f>(G1543^2)*F1543+G1543*G1544*F1544+G1543*G1545*F1545-((H1543^2)*F1543+H1543*H1544*F1544+H1543*H1545*F1545)</f>
        <v>-0.52109781473241501</v>
      </c>
      <c r="N1599" s="22">
        <f>G1543*G1544*F1543+(G1544^2)*F1544+G1544*G1545*F1545-(H1543*H1544*F1543+(H1544^2)*F1544+H1544*H1545*F1545)</f>
        <v>-0.30555488333321401</v>
      </c>
      <c r="O1599" s="22">
        <f>G1543*G1545*F1543+G1544*G1545*F1544+(G1545^2)*F1545-(H1543*H1545*F1543+H1544*H1545*F1544+(H1545^2)*F1545)</f>
        <v>-0.25639098990931675</v>
      </c>
      <c r="P1599" s="22">
        <f>(G1543^2)*E1543+G1543*G1544*E1544+G1543*G1545*E1545-((H1543^2)*E1543+H1543*H1544*E1544+H1543*H1545*E1545)</f>
        <v>-0.3339140811838105</v>
      </c>
      <c r="Q1599" s="22">
        <f>G1543*G1544*E1543+(G1544^2)*E1544+G1544*G1545*E1545-(H1543*H1544*E1543+(H1544^2)*E1544+H1544*H1545*E1545)</f>
        <v>-0.45475042477915945</v>
      </c>
      <c r="R1599" s="50">
        <f>G1543*G1545*E1543+G1544*G1545*E1544+(G1545^2)*E1545-(H1543*H1545*E1543+H1544*H1545*E1544+(H1545^2)*E1545)</f>
        <v>-0.38158091370990416</v>
      </c>
      <c r="S1599" s="20">
        <f>J1543</f>
        <v>-5.013301496800987E-3</v>
      </c>
      <c r="U1599">
        <f t="shared" si="902"/>
        <v>2.5133191897827017E-5</v>
      </c>
    </row>
    <row r="1600" spans="1:21">
      <c r="D1600" t="s">
        <v>35</v>
      </c>
      <c r="E1600" s="12">
        <f t="shared" ref="E1600:F1600" si="905">E1595</f>
        <v>0.21624668043460624</v>
      </c>
      <c r="F1600" s="13">
        <f t="shared" si="905"/>
        <v>-0.78068688060625968</v>
      </c>
      <c r="G1600" s="17">
        <f>(SIN((RADIANS(45+$C$17))))*(SIN(RADIANS($A$17)))</f>
        <v>0.2899339360240431</v>
      </c>
      <c r="H1600" s="18">
        <f>(SIN((RADIANS($C$17-45))))*(SIN(RADIANS($A$17)))</f>
        <v>0.40735526600451105</v>
      </c>
      <c r="J1600" s="20"/>
      <c r="L1600" s="20"/>
      <c r="M1600" s="21">
        <f>(G1548^2)*F1548+G1548*G1549*F1549+G1548*G1550*F1550-((H1548^2)*F1548+H1548*H1549*F1549+H1548*H1550*F1550)</f>
        <v>-0.51639043419039721</v>
      </c>
      <c r="N1600" s="22">
        <f>G1548*G1549*F1548+(G1549^2)*F1549+G1549*G1550*F1550-(H1548*H1549*F1548+(H1549^2)*F1549+H1549*H1550*F1550)</f>
        <v>-0.32745721785297205</v>
      </c>
      <c r="O1600" s="22">
        <f>G1548*G1550*F1548+G1549*G1550*F1549+(G1550^2)*F1550-(H1548*H1550*F1548+H1549*H1550*F1549+(H1550^2)*F1550)</f>
        <v>-0.39024831579718439</v>
      </c>
      <c r="P1600" s="22">
        <f>(G1548^2)*E1548+G1548*G1549*E1549+G1548*G1550*E1550-((H1548^2)*E1548+H1548*H1549*E1549+H1548*H1550*E1550)</f>
        <v>-0.36712203185138131</v>
      </c>
      <c r="Q1600" s="22">
        <f>G1548*G1549*E1548+(G1549^2)*E1549+G1549*G1550*E1550-(H1548*H1549*E1548+(H1549^2)*E1549+H1549*H1550*E1550)</f>
        <v>-0.28914735698057287</v>
      </c>
      <c r="R1600" s="50">
        <f>G1548*G1550*E1548+G1549*G1550*E1549+(G1550^2)*E1550-(H1548*H1550*E1548+H1549*H1550*E1549+(H1550^2)*E1550)</f>
        <v>-0.34459240147071818</v>
      </c>
      <c r="S1600" s="20">
        <f>J1548</f>
        <v>-1.2678210363767956E-2</v>
      </c>
      <c r="U1600">
        <f t="shared" si="902"/>
        <v>1.607370180279532E-4</v>
      </c>
    </row>
    <row r="1601" spans="1:21">
      <c r="A1601" s="10"/>
      <c r="B1601" s="10" t="s">
        <v>25</v>
      </c>
      <c r="C1601" s="10" t="s">
        <v>49</v>
      </c>
      <c r="J1601" s="20"/>
      <c r="L1601" s="20"/>
      <c r="M1601" s="21">
        <f>(G1553^2)*F1553+G1553*G1554*F1554+G1553*G1555*F1555-((H1553^2)*F1553+H1553*H1554*F1554+H1553*H1555*F1555)</f>
        <v>-0.41819501137505755</v>
      </c>
      <c r="N1601" s="22">
        <f>G1553*G1554*F1553+(G1554^2)*F1554+G1554*G1555*F1555-(H1553*H1554*F1553+(H1554^2)*F1554+H1554*H1555*F1555)</f>
        <v>-0.34045933198675088</v>
      </c>
      <c r="O1601" s="22">
        <f>G1553*G1555*F1553+G1554*G1555*F1554+(G1555^2)*F1555-(H1553*H1555*F1553+H1554*H1555*F1554+(H1555^2)*F1555)</f>
        <v>-0.58969286091201223</v>
      </c>
      <c r="P1601" s="22">
        <f>(G1553^2)*E1553+G1553*G1554*E1554+G1553*G1555*E1555-((H1553^2)*E1553+H1553*H1554*E1554+H1553*H1555*E1555)</f>
        <v>-0.34309471869096386</v>
      </c>
      <c r="Q1601" s="22">
        <f>G1553*G1554*E1553+(G1554^2)*E1554+G1554*G1555*E1555-(H1553*H1554*E1553+(H1554^2)*E1554+H1554*H1555*E1555)</f>
        <v>-0.17530492060899289</v>
      </c>
      <c r="R1601" s="50">
        <f>G1553*G1555*E1553+G1554*G1555*E1554+(G1555^2)*E1555-(H1553*H1555*E1553+H1554*H1555*E1554+(H1555^2)*E1555)</f>
        <v>-0.30363702931160402</v>
      </c>
      <c r="S1601" s="20">
        <f>J1553</f>
        <v>-3.1027912093795074E-3</v>
      </c>
      <c r="U1601">
        <f t="shared" si="902"/>
        <v>9.6273132890027465E-6</v>
      </c>
    </row>
    <row r="1602" spans="1:21">
      <c r="A1602" s="10" t="s">
        <v>47</v>
      </c>
      <c r="B1602" s="10">
        <f>DEGREES(ACOS(A1599/(SQRT((A1597^2)+(A1598^2)+(A1599^2)))))</f>
        <v>115.51868135940092</v>
      </c>
      <c r="C1602" s="10">
        <f>DEGREES(ATAN(A1598/A1597))</f>
        <v>-32.648369934290855</v>
      </c>
      <c r="E1602" s="12" t="s">
        <v>29</v>
      </c>
      <c r="F1602" s="13" t="s">
        <v>30</v>
      </c>
      <c r="G1602" s="17" t="s">
        <v>31</v>
      </c>
      <c r="H1602" s="18" t="s">
        <v>11</v>
      </c>
      <c r="I1602">
        <v>17</v>
      </c>
      <c r="J1602" s="19" t="s">
        <v>32</v>
      </c>
      <c r="L1602" s="24" t="s">
        <v>37</v>
      </c>
      <c r="M1602" s="21">
        <f>(G1558^2)*F1558+G1558*G1559*F1559+G1558*G1560*F1560-((H1558^2)*F1558+H1558*H1559*F1559+H1558*H1560*F1560)</f>
        <v>-0.18930863729120082</v>
      </c>
      <c r="N1602" s="22">
        <f>G1558*G1559*F1558+(G1559^2)*F1559+G1559*G1560*F1560-(H1558*H1559*F1558+(H1559^2)*F1559+H1559*H1560*F1560)</f>
        <v>-0.28987537622149379</v>
      </c>
      <c r="O1602" s="22">
        <f>G1558*G1560*F1558+G1559*G1560*F1559+(G1560^2)*F1560-(H1558*H1560*F1558+H1559*H1560*F1559+(H1560^2)*F1560)</f>
        <v>-0.79642605062446725</v>
      </c>
      <c r="P1602" s="22">
        <f>(G1558^2)*E1558+G1558*G1559*E1559+G1558*G1560*E1560-((H1558^2)*E1558+H1558*H1559*E1559+H1558*H1560*E1560)</f>
        <v>-0.32015455684097532</v>
      </c>
      <c r="Q1602" s="22">
        <f>G1558*G1559*E1558+(G1559^2)*E1559+G1559*G1560*E1560-(H1558*H1559*E1558+(H1559^2)*E1559+H1559*H1560*E1560)</f>
        <v>-9.8876986497134223E-2</v>
      </c>
      <c r="R1602" s="50">
        <f>G1558*G1560*E1558+G1559*G1560*E1559+(G1560^2)*E1560-(H1558*H1560*E1558+H1559*H1560*E1559+(H1560^2)*E1560)</f>
        <v>-0.27166228770459583</v>
      </c>
      <c r="S1602" s="20">
        <f>J1558</f>
        <v>3.74769346777451E-3</v>
      </c>
      <c r="U1602">
        <f t="shared" si="902"/>
        <v>1.4045206328399733E-5</v>
      </c>
    </row>
    <row r="1603" spans="1:21">
      <c r="A1603" s="10" t="s">
        <v>46</v>
      </c>
      <c r="B1603" s="10">
        <f>DEGREES(ACOS(B1599/(SQRT((B1597^2)+(B1598^2)+(B1599^2)))))</f>
        <v>51.993943657804515</v>
      </c>
      <c r="C1603" s="10">
        <f>DEGREES(ATAN(B1598/B1597))</f>
        <v>35.447902927115706</v>
      </c>
      <c r="D1603" t="s">
        <v>33</v>
      </c>
      <c r="E1603" s="12">
        <f t="shared" ref="E1603:F1603" si="906">E1598</f>
        <v>0.42002945498844679</v>
      </c>
      <c r="F1603" s="13">
        <f t="shared" si="906"/>
        <v>0.57553227363317871</v>
      </c>
      <c r="G1603" s="17">
        <f>COS((RADIANS(45+$C$18)))</f>
        <v>-0.84487690812035343</v>
      </c>
      <c r="H1603" s="18">
        <f>COS((RADIANS($C$18-45)))</f>
        <v>0.5349607556867999</v>
      </c>
      <c r="J1603" s="19">
        <f>((SUMPRODUCT(G1603:G1605,E1603:E1605))*(SUMPRODUCT(G1603:(G1605),F1603:F1605)))-((SUMPRODUCT(H1603:H1605,E1603:E1605))*(SUMPRODUCT(H1603:H1605,F1603:F1605)))</f>
        <v>1.3561816580157982E-2</v>
      </c>
      <c r="L1603" s="20"/>
      <c r="M1603" s="21">
        <f>(G1563^2)*F1563+G1563*G1564*F1564+G1563*G1565*F1565-((H1563^2)*F1563+H1563*H1564*F1564+H1563*H1565*F1565)</f>
        <v>0.15350495090527627</v>
      </c>
      <c r="N1603" s="22">
        <f>G1563*G1564*F1563+(G1564^2)*F1564+G1564*G1565*F1565-(H1563*H1564*F1563+(H1564^2)*F1564+H1564*H1565*F1565)</f>
        <v>-0.15872806064510603</v>
      </c>
      <c r="O1603" s="22">
        <f>G1563*G1565*F1563+G1564*G1565*F1564+(G1565^2)*F1565-(H1563*H1565*F1563+H1564*H1565*F1564+(H1565^2)*F1565)</f>
        <v>-0.90019156459976679</v>
      </c>
      <c r="P1603" s="22">
        <f>(G1563^2)*E1563+G1563*G1564*E1564+G1563*G1565*E1565-((H1563^2)*E1563+H1563*H1564*E1564+H1563*H1565*E1565)</f>
        <v>-0.32597010712884977</v>
      </c>
      <c r="Q1603" s="22">
        <f>G1563*G1564*E1563+(G1564^2)*E1564+G1564*G1565*E1565-(H1563*H1564*E1563+(H1564^2)*E1564+H1564*H1565*E1565)</f>
        <v>-4.7160050588692853E-2</v>
      </c>
      <c r="R1603" s="50">
        <f>G1563*G1565*E1563+G1564*G1565*E1564+(G1565^2)*E1565-(H1563*H1565*E1563+H1564*H1565*E1564+(H1565^2)*E1565)</f>
        <v>-0.26745793751590513</v>
      </c>
      <c r="S1603" s="20">
        <f>J1563</f>
        <v>9.711273848844057E-3</v>
      </c>
      <c r="U1603">
        <f t="shared" si="902"/>
        <v>9.4308839767242458E-5</v>
      </c>
    </row>
    <row r="1604" spans="1:21">
      <c r="A1604" s="10" t="s">
        <v>48</v>
      </c>
      <c r="B1604" s="10">
        <f>DEGREES(ACOS(C1599/(SQRT((C1597^2)+(C1598^2)+(C1599^2)))))</f>
        <v>48.719476368181688</v>
      </c>
      <c r="C1604" s="10">
        <f>DEGREES(ATAN(C1598/C1597))</f>
        <v>82.129250817397775</v>
      </c>
      <c r="D1604" t="s">
        <v>34</v>
      </c>
      <c r="E1604" s="12">
        <f t="shared" ref="E1604:F1604" si="907">E1599</f>
        <v>-0.88136974655539524</v>
      </c>
      <c r="F1604" s="13">
        <f t="shared" si="907"/>
        <v>0.24349660460854794</v>
      </c>
      <c r="G1604" s="17">
        <f>(SIN((RADIANS(45+$C$18))))*(COS(RADIANS($A$18)))</f>
        <v>-0.5026986745289389</v>
      </c>
      <c r="H1604" s="18">
        <f>(SIN((RADIANS($C$18-45))))*(COS(RADIANS($A$18)))</f>
        <v>-0.79392459603310983</v>
      </c>
      <c r="J1604" s="20"/>
      <c r="L1604" s="20"/>
      <c r="M1604" s="21">
        <f>(G1568^2)*F1568+G1568*G1569*F1569+G1568*G1570*F1570-((H1568^2)*F1568+H1568*H1569*F1569+H1568*H1570*F1570)</f>
        <v>0.46010794893716495</v>
      </c>
      <c r="N1604" s="22">
        <f>G1568*G1569*F1568+(G1569^2)*F1569+G1569*G1570*F1570-(H1568*H1569*F1568+(H1569^2)*F1569+H1569*H1570*F1570)</f>
        <v>-5.2302866011926902E-17</v>
      </c>
      <c r="O1604" s="22">
        <f>G1568*G1570*F1568+G1569*G1570*F1569+(G1570^2)*F1570-(H1568*H1570*F1568+H1569*H1570*F1569+(H1570^2)*F1570)</f>
        <v>-0.85382087048100663</v>
      </c>
      <c r="P1604" s="22">
        <f>(G1568^2)*E1568+G1568*G1569*E1569+G1568*G1570*E1570-((H1568^2)*E1568+H1568*H1569*E1569+H1568*H1570*E1570)</f>
        <v>-0.37491996424558854</v>
      </c>
      <c r="Q1604" s="22">
        <f>G1568*G1569*E1568+(G1569^2)*E1569+G1569*G1570*E1570-(H1568*H1569*E1568+(H1569^2)*E1569+H1569*H1570*E1570)</f>
        <v>-1.7607901435065338E-17</v>
      </c>
      <c r="R1604" s="50">
        <f>G1568*G1570*E1568+G1569*G1570*E1569+(G1570^2)*E1570-(H1568*H1570*E1568+H1569*H1570*E1569+(H1570^2)*E1570)</f>
        <v>-0.28744110747588791</v>
      </c>
      <c r="S1604" s="20">
        <f>J1568</f>
        <v>8.6229621006260193E-3</v>
      </c>
      <c r="U1604">
        <f t="shared" si="902"/>
        <v>7.4355475388832685E-5</v>
      </c>
    </row>
    <row r="1605" spans="1:21">
      <c r="D1605" t="s">
        <v>35</v>
      </c>
      <c r="E1605" s="12">
        <f t="shared" ref="E1605:F1605" si="908">E1600</f>
        <v>0.21624668043460624</v>
      </c>
      <c r="F1605" s="13">
        <f t="shared" si="908"/>
        <v>-0.78068688060625968</v>
      </c>
      <c r="G1605" s="17">
        <f>(SIN((RADIANS(45+$C$18))))*(SIN(RADIANS($A$18)))</f>
        <v>0.18296735433360739</v>
      </c>
      <c r="H1605" s="18">
        <f>(SIN((RADIANS($C$18-45))))*(SIN(RADIANS($A$18)))</f>
        <v>0.28896492120787121</v>
      </c>
      <c r="J1605" s="20"/>
      <c r="L1605" s="20"/>
      <c r="M1605" s="21">
        <f>(G1573^2)*F1573+G1573*G1574*F1574+G1573*G1575*F1575-((H1573^2)*F1573+H1573*H1574*F1574+H1573*H1575*F1575)</f>
        <v>0.64405320562795376</v>
      </c>
      <c r="N1605" s="22">
        <f>G1573*G1574*F1573+(G1574^2)*F1574+G1574*G1575*F1575-(H1573*H1574*F1573+(H1574^2)*F1574+H1574*H1575*F1575)</f>
        <v>0.13159863375212144</v>
      </c>
      <c r="O1605" s="22">
        <f>G1573*G1575*F1573+G1574*G1575*F1574+(G1575^2)*F1575-(H1573*H1575*F1573+H1574*H1575*F1574+(H1575^2)*F1575)</f>
        <v>-0.74633293908493603</v>
      </c>
      <c r="P1605" s="22">
        <f>(G1573^2)*E1573+G1573*G1574*E1574+G1573*G1575*E1575-((H1573^2)*E1573+H1573*H1574*E1574+H1573*H1575*E1575)</f>
        <v>-0.45831925220069947</v>
      </c>
      <c r="Q1605" s="22">
        <f>G1573*G1574*E1573+(G1574^2)*E1574+G1574*G1575*E1575-(H1573*H1574*E1573+(H1574^2)*E1574+H1574*H1575*E1575)</f>
        <v>5.5003255775675497E-2</v>
      </c>
      <c r="R1605" s="50">
        <f>G1573*G1575*E1573+G1574*G1575*E1574+(G1575^2)*E1575-(H1573*H1575*E1573+H1574*H1575*E1574+(H1575^2)*E1575)</f>
        <v>-0.31193896450037129</v>
      </c>
      <c r="S1605" s="20">
        <f>J1573</f>
        <v>-6.8577581097926943E-3</v>
      </c>
      <c r="U1605">
        <f t="shared" si="902"/>
        <v>4.7028846292427465E-5</v>
      </c>
    </row>
    <row r="1606" spans="1:21">
      <c r="M1606" s="21">
        <f>(G1578^2)*F1578+G1578*G1579*F1579+G1578*G1580*F1580-((H1578^2)*F1578+H1578*H1579*F1579+H1578*H1580*F1580)</f>
        <v>0.76268814196449153</v>
      </c>
      <c r="N1606" s="22">
        <f>G1578*G1579*F1578+(G1579^2)*F1579+G1579*G1580*F1580-(H1578*H1579*F1578+(H1579^2)*F1579+H1579*H1580*F1580)</f>
        <v>0.22082099792789484</v>
      </c>
      <c r="O1606" s="22">
        <f>G1578*G1580*F1578+G1579*G1580*F1579+(G1580^2)*F1580-(H1578*H1580*F1578+H1579*H1580*F1579+(H1580^2)*F1580)</f>
        <v>-0.60670070554832711</v>
      </c>
      <c r="P1606" s="22">
        <f>(G1578^2)*E1578+G1578*G1579*E1579+G1578*G1580*E1580-((H1578^2)*E1578+H1578*H1579*E1579+H1578*H1580*E1580)</f>
        <v>-0.53987785115437104</v>
      </c>
      <c r="Q1606" s="22">
        <f>G1578*G1579*E1578+(G1579^2)*E1579+G1579*G1580*E1580-(H1578*H1579*E1578+(H1579^2)*E1579+H1579*H1580*E1580)</f>
        <v>0.12780295730963409</v>
      </c>
      <c r="R1606" s="50">
        <f>G1578*G1580*E1578+G1579*G1580*E1579+(G1580^2)*E1580-(H1578*H1580*E1578+H1579*H1580*E1579+(H1580^2)*E1580)</f>
        <v>-0.35113573934774278</v>
      </c>
      <c r="S1606" s="20">
        <f>J1578</f>
        <v>-5.470475974480915E-3</v>
      </c>
      <c r="U1606">
        <f t="shared" si="902"/>
        <v>2.9926107387372918E-5</v>
      </c>
    </row>
    <row r="1607" spans="1:21">
      <c r="E1607" s="12" t="s">
        <v>29</v>
      </c>
      <c r="F1607" s="13" t="s">
        <v>30</v>
      </c>
      <c r="G1607" s="17" t="s">
        <v>31</v>
      </c>
      <c r="H1607" s="18" t="s">
        <v>11</v>
      </c>
      <c r="I1607">
        <v>18</v>
      </c>
      <c r="J1607" s="19" t="s">
        <v>32</v>
      </c>
      <c r="M1607" s="21">
        <f>(G1583^2)*F1583+G1583*G1584*F1584+G1583*G1585*F1585-((H1583^2)*F1583+H1583*H1584*F1584+H1583*H1585*F1585)</f>
        <v>0.80891572622987717</v>
      </c>
      <c r="N1607" s="22">
        <f>G1583*G1584*F1583+(G1584^2)*F1584+G1584*G1585*F1585-(H1583*H1584*F1583+(H1584^2)*F1584+H1584*H1585*F1585)</f>
        <v>0.27993131117844933</v>
      </c>
      <c r="O1607" s="22">
        <f>G1583*G1585*F1583+G1584*G1585*F1584+(G1585^2)*F1585-(H1583*H1585*F1583+H1584*H1585*F1584+(H1585^2)*F1585)</f>
        <v>-0.48485525359044812</v>
      </c>
      <c r="P1607" s="22">
        <f>(G1583^2)*E1583+G1583*G1584*E1584+G1583*G1585*E1585-((H1583^2)*E1583+H1583*H1584*E1584+H1583*H1585*E1585)</f>
        <v>-0.61964879731454703</v>
      </c>
      <c r="Q1607" s="22">
        <f>G1583*G1584*E1583+(G1584^2)*E1584+G1584*G1585*E1585-(H1583*H1584*E1583+(H1584^2)*E1584+H1584*H1585*E1585)</f>
        <v>0.21609827776958718</v>
      </c>
      <c r="R1607" s="50">
        <f>G1583*G1585*E1583+G1584*G1585*E1584+(G1585^2)*E1585-(H1583*H1585*E1583+H1584*H1585*E1584+(H1585^2)*E1585)</f>
        <v>-0.37429319652505721</v>
      </c>
      <c r="S1607" s="20">
        <f>J1583</f>
        <v>-1.1802896246564026E-2</v>
      </c>
      <c r="U1607">
        <f t="shared" si="902"/>
        <v>1.3930835980715517E-4</v>
      </c>
    </row>
    <row r="1608" spans="1:21">
      <c r="D1608" t="s">
        <v>33</v>
      </c>
      <c r="E1608" s="12">
        <f t="shared" ref="E1608:F1608" si="909">E1603</f>
        <v>0.42002945498844679</v>
      </c>
      <c r="F1608" s="13">
        <f t="shared" si="909"/>
        <v>0.57553227363317871</v>
      </c>
      <c r="G1608" s="17">
        <f>COS((RADIANS(45+$C$19)))</f>
        <v>-0.87427044263078257</v>
      </c>
      <c r="H1608" s="18">
        <f>COS((RADIANS($C$19-45)))</f>
        <v>0.48543917553301702</v>
      </c>
      <c r="J1608" s="19">
        <f>((SUMPRODUCT(G1608:G1610,E1608:E1610))*(SUMPRODUCT(G1608:G1610,F1608:F1610)))-((SUMPRODUCT(H1608:H1610,E1608:E1610))*(SUMPRODUCT(H1608:H1610,F1608:F1610)))</f>
        <v>-1.0286131749875846E-3</v>
      </c>
      <c r="M1608" s="21">
        <f>(G1588^2)*F1588+G1588*G1589*F1589+G1588*G1590*F1590-((H1588^2)*F1588+H1588*H1589*F1589+H1588*H1590*F1590)</f>
        <v>0.81669974352856689</v>
      </c>
      <c r="N1608" s="22">
        <f>G1588*G1589*F1588+(G1589^2)*F1589+G1589*G1590*F1590-(H1588*H1589*F1588+(H1589^2)*F1589+H1589*H1590*F1590)</f>
        <v>0.31067054187492837</v>
      </c>
      <c r="O1608" s="22">
        <f>G1588*G1590*F1588+G1589*G1590*F1589+(G1590^2)*F1590-(H1588*H1590*F1588+H1589*H1590*F1589+(H1590^2)*F1590)</f>
        <v>-0.37024273439263578</v>
      </c>
      <c r="P1608" s="22">
        <f>(G1588^2)*E1588+G1588*G1589*E1589+G1588*G1590*E1590-((H1588^2)*E1588+H1588*H1589*E1589+H1588*H1590*E1590)</f>
        <v>-0.67802906738750124</v>
      </c>
      <c r="Q1608" s="22">
        <f>G1588*G1589*E1588+(G1589^2)*E1589+G1589*G1590*E1590-(H1588*H1589*E1588+(H1589^2)*E1589+H1589*H1590*E1590)</f>
        <v>0.32318909135142881</v>
      </c>
      <c r="R1608" s="50">
        <f>G1588*G1590*E1588+G1589*G1590*E1589+(G1590^2)*E1590-(H1588*H1590*E1588+H1589*H1590*E1589+(H1590^2)*E1590)</f>
        <v>-0.3851617607053236</v>
      </c>
      <c r="S1608" s="20">
        <f>J1588</f>
        <v>-1.0841430858463896E-2</v>
      </c>
      <c r="U1608">
        <f t="shared" si="902"/>
        <v>1.1753662305885322E-4</v>
      </c>
    </row>
    <row r="1609" spans="1:21" ht="17">
      <c r="A1609" t="s">
        <v>45</v>
      </c>
      <c r="B1609" t="s">
        <v>77</v>
      </c>
      <c r="C1609" t="s">
        <v>44</v>
      </c>
      <c r="D1609" t="s">
        <v>34</v>
      </c>
      <c r="E1609" s="12">
        <f t="shared" ref="E1609:F1609" si="910">E1604</f>
        <v>-0.88136974655539524</v>
      </c>
      <c r="F1609" s="13">
        <f t="shared" si="910"/>
        <v>0.24349660460854794</v>
      </c>
      <c r="G1609" s="17">
        <f>(SIN((RADIANS(45+$C$19))))*(COS(RADIANS($A$19)))</f>
        <v>-0.47806426368076954</v>
      </c>
      <c r="H1609" s="18">
        <f>(SIN((RADIANS($C$19-45))))*(COS(RADIANS($A$19)))</f>
        <v>-0.86098831013220967</v>
      </c>
      <c r="J1609" s="20"/>
      <c r="M1609" s="21">
        <f>(G1593^2)*F1593+G1593*G1594*F1594+G1593*G1595*F1595-((H1593^2)*F1593+H1593*H1594*F1594+H1593*H1595*F1595)</f>
        <v>0.79958408957963045</v>
      </c>
      <c r="N1609" s="22">
        <f>G1593*G1594*F1593+(G1594^2)*F1594+G1594*G1595*F1595-(H1593*H1594*F1593+(H1594^2)*F1594+H1594*H1595*F1595)</f>
        <v>0.31184842600390061</v>
      </c>
      <c r="O1609" s="22">
        <f>G1593*G1595*F1593+G1594*G1595*F1594+(G1595^2)*F1595-(H1593*H1595*F1593+H1594*H1595*F1594+(H1595^2)*F1595)</f>
        <v>-0.26167189924308826</v>
      </c>
      <c r="P1609" s="22">
        <f>(G1593^2)*E1593+G1593*G1594*E1594+G1593*G1595*E1595-((H1593^2)*E1593+H1593*H1594*E1594+H1593*H1595*E1595)</f>
        <v>-0.69966820166537824</v>
      </c>
      <c r="Q1609" s="22">
        <f>G1593*G1594*E1593+(G1594^2)*E1594+G1594*G1595*E1595-(H1593*H1594*E1593+(H1594^2)*E1594+H1594*H1595*E1595)</f>
        <v>0.45304288507577495</v>
      </c>
      <c r="R1609" s="50">
        <f>G1593*G1595*E1593+G1594*G1595*E1594+(G1595^2)*E1595-(H1593*H1595*E1593+H1594*H1595*E1594+(H1595^2)*E1595)</f>
        <v>-0.38014811777457364</v>
      </c>
      <c r="S1609" s="20">
        <f>J1593</f>
        <v>4.4094215984722129E-3</v>
      </c>
      <c r="U1609">
        <f t="shared" si="902"/>
        <v>1.9442998833073246E-5</v>
      </c>
    </row>
    <row r="1610" spans="1:21">
      <c r="A1610">
        <f>E1613</f>
        <v>0.42002945498844679</v>
      </c>
      <c r="B1610">
        <f>C1610/(SQRT(C1610^2+C1611^2+C1612^2))</f>
        <v>0.42002945498844679</v>
      </c>
      <c r="C1610">
        <f t="array" ref="C1610:C1615">(A1610:A1615)-(MMULT(MMULT(MINVERSE(MMULT(TRANSPOSE(M1595:R1615),M1595:R1615)),TRANSPOSE(M1595:R1615)),S1595:S1615))</f>
        <v>0.41989264639946006</v>
      </c>
      <c r="D1610" t="s">
        <v>35</v>
      </c>
      <c r="E1610" s="12">
        <f t="shared" ref="E1610:F1610" si="911">E1605</f>
        <v>0.21624668043460624</v>
      </c>
      <c r="F1610" s="13">
        <f t="shared" si="911"/>
        <v>-0.78068688060625968</v>
      </c>
      <c r="G1610" s="17">
        <f>(SIN((RADIANS(45+$C$19))))*(SIN(RADIANS($A$19)))</f>
        <v>8.4295628199445527E-2</v>
      </c>
      <c r="H1610" s="18">
        <f>(SIN((RADIANS($C$19-45))))*(SIN(RADIANS($A$19)))</f>
        <v>0.15181546915089592</v>
      </c>
      <c r="J1610" s="20"/>
      <c r="M1610" s="21">
        <f>(G1598^2)*F1598+G1598*G1599*F1599+G1598*G1600*F1600-((H1598^2)*F1598+H1598*H1599*F1599+H1598*H1600*F1600)</f>
        <v>0.75655044568253516</v>
      </c>
      <c r="N1610" s="22">
        <f>G1598*G1599*F1598+(G1599^2)*F1599+G1599*G1600*F1600-(H1598*H1599*F1598+(H1599^2)*F1599+H1599*H1600*F1600)</f>
        <v>0.30041412247657018</v>
      </c>
      <c r="O1610" s="22">
        <f>G1598*G1600*F1598+G1599*G1600*F1599+(G1600^2)*F1600-(H1598*H1600*F1598+H1599*H1600*F1599+(H1600^2)*F1600)</f>
        <v>-0.17344417448021299</v>
      </c>
      <c r="P1610" s="22">
        <f>(G1598^2)*E1598+G1598*G1599*E1599+G1598*G1600*E1600-((H1598^2)*E1598+H1598*H1599*E1599+H1598*H1600*E1600)</f>
        <v>-0.6857902486489118</v>
      </c>
      <c r="Q1610" s="22">
        <f>G1598*G1599*E1598+(G1599^2)*E1599+G1599*G1600*E1600-(H1598*H1599*E1598+(H1599^2)*E1599+H1599*H1600*E1600)</f>
        <v>0.59085228557784808</v>
      </c>
      <c r="R1610" s="50">
        <f>G1598*G1600*E1598+G1599*G1600*E1599+(G1600^2)*E1600-(H1598*H1600*E1598+H1599*H1600*E1599+(H1600^2)*E1600)</f>
        <v>-0.34112872612967621</v>
      </c>
      <c r="S1610" s="20">
        <f>J1598</f>
        <v>1.5490825410398895E-2</v>
      </c>
      <c r="U1610">
        <f t="shared" si="902"/>
        <v>2.3996567189546011E-4</v>
      </c>
    </row>
    <row r="1611" spans="1:21">
      <c r="A1611">
        <f>E1614</f>
        <v>-0.88136974655539524</v>
      </c>
      <c r="B1611">
        <f>C1611/(SQRT(C1610^2+C1611^2+C1612^2))</f>
        <v>-0.88136974655539524</v>
      </c>
      <c r="C1611">
        <v>-0.88108267394662987</v>
      </c>
      <c r="D1611" s="20"/>
      <c r="G1611" s="20"/>
      <c r="H1611" s="20"/>
      <c r="J1611" s="20"/>
      <c r="M1611" s="21">
        <f>(G1603^2)*F1603+G1603*G1604*F1604+G1603*G1605*F1605-((H1603^2)*F1603+H1603*H1604*F1604+H1603*H1605*F1605)</f>
        <v>0.69431697809022341</v>
      </c>
      <c r="N1611" s="22">
        <f>G1603*G1604*F1603+(G1604^2)*F1604+G1604*G1605*F1605-(H1603*H1604*F1603+(H1604^2)*F1604+H1604*H1605*F1605)</f>
        <v>0.28963482712381461</v>
      </c>
      <c r="O1611" s="22">
        <f>G1603*G1605*F1603+G1604*G1605*F1604+(G1605^2)*F1605-(H1603*H1605*F1603+H1604*H1605*F1604+(H1605^2)*F1605)</f>
        <v>-0.10541845587990589</v>
      </c>
      <c r="P1611" s="22">
        <f>(G1603^2)*E1603+G1603*G1604*E1604+G1603*G1605*E1605-((H1603^2)*E1603+H1603*H1604*E1604+H1603*H1605*E1605)</f>
        <v>-0.63590614896804576</v>
      </c>
      <c r="Q1611" s="22">
        <f>G1603*G1604*E1603+(G1604^2)*E1604+G1604*G1605*E1605-(H1603*H1604*E1603+(H1604^2)*E1604+H1604*H1605*E1605)</f>
        <v>0.71932357057187024</v>
      </c>
      <c r="R1611" s="50">
        <f>G1603*G1605*E1603+G1604*G1605*E1604+(G1605^2)*E1605-(H1603*H1605*E1603+H1604*H1605*E1604+(H1605^2)*E1605)</f>
        <v>-0.26181236849424494</v>
      </c>
      <c r="S1611" s="20">
        <f>J1603</f>
        <v>1.3561816580157982E-2</v>
      </c>
      <c r="U1611">
        <f t="shared" si="902"/>
        <v>1.8392286895384794E-4</v>
      </c>
    </row>
    <row r="1612" spans="1:21">
      <c r="A1612">
        <f>E1615</f>
        <v>0.21624668043460624</v>
      </c>
      <c r="B1612">
        <f>C1612/(SQRT(C1610^2+C1611^2+C1612^2))</f>
        <v>0.21624668043460624</v>
      </c>
      <c r="C1612">
        <v>0.21617624631892229</v>
      </c>
      <c r="E1612" s="12" t="s">
        <v>29</v>
      </c>
      <c r="F1612" s="13" t="s">
        <v>30</v>
      </c>
      <c r="G1612" s="17" t="s">
        <v>31</v>
      </c>
      <c r="H1612" s="18" t="s">
        <v>11</v>
      </c>
      <c r="I1612">
        <v>19</v>
      </c>
      <c r="J1612" s="19" t="s">
        <v>32</v>
      </c>
      <c r="M1612" s="21">
        <f>(G1608^2)*F1608+G1608*G1609*F1609+G1608*G1610*F1610-((H1608^2)*F1608+H1608*H1609*F1609+H1608*H1610*F1610)</f>
        <v>0.62289381937397459</v>
      </c>
      <c r="N1612" s="22">
        <f>G1608*G1609*F1608+(G1609^2)*F1609+G1609*G1610*F1610-(H1608*H1609*F1608+(H1609^2)*F1609+H1609*H1610*F1610)</f>
        <v>0.28565785921476355</v>
      </c>
      <c r="O1612" s="22">
        <f>G1608*G1610*F1608+G1609*G1610*F1609+(G1610^2)*F1610-(H1608*H1610*F1608+H1609*H1610*F1609+(H1610^2)*F1610)</f>
        <v>-5.036918783098298E-2</v>
      </c>
      <c r="P1612" s="22">
        <f>(G1608^2)*E1608+G1608*G1609*E1609+G1608*G1610*E1610-((H1608^2)*E1608+H1608*H1609*E1609+H1608*H1610*E1610)</f>
        <v>-0.54655508196762392</v>
      </c>
      <c r="Q1612" s="22">
        <f>G1608*G1609*E1608+(G1609^2)*E1609+G1609*G1610*E1610-(H1608*H1609*E1608+(H1609^2)*E1609+H1609*H1610*E1610)</f>
        <v>0.82258743602894913</v>
      </c>
      <c r="R1612" s="50">
        <f>G1608*G1610*E1608+G1609*G1610*E1609+(G1610^2)*E1610-(H1608*H1610*E1608+H1609*H1610*E1609+(H1610^2)*E1610)</f>
        <v>-0.14504435896370213</v>
      </c>
      <c r="S1612" s="20">
        <f>J1608</f>
        <v>-1.0286131749875846E-3</v>
      </c>
      <c r="U1612">
        <f t="shared" si="902"/>
        <v>1.0580450637580394E-6</v>
      </c>
    </row>
    <row r="1613" spans="1:21">
      <c r="A1613">
        <f>F1613</f>
        <v>0.57553227363317871</v>
      </c>
      <c r="B1613">
        <f>C1613/(SQRT(C1613^2+C1614^2+C1615^2))</f>
        <v>0.57553227363317883</v>
      </c>
      <c r="C1613">
        <v>0.57534481592673237</v>
      </c>
      <c r="D1613" t="s">
        <v>33</v>
      </c>
      <c r="E1613" s="12">
        <f t="shared" ref="E1613:F1613" si="912">E1523</f>
        <v>0.42002945498844679</v>
      </c>
      <c r="F1613" s="13">
        <f t="shared" si="912"/>
        <v>0.57553227363317871</v>
      </c>
      <c r="G1613" s="17">
        <f>COS((RADIANS(45+$C$20)))</f>
        <v>0.41579014513656215</v>
      </c>
      <c r="H1613" s="18">
        <f>COS((RADIANS($C$20-45)))</f>
        <v>0.90946058474642899</v>
      </c>
      <c r="J1613" s="19">
        <f>((SUMPRODUCT(G1613:G1615,E1613:E1615))*(SUMPRODUCT(G1613:G1615,F1613:F1615)))-((SUMPRODUCT(H1613:H1615,E1613:E1615))*(SUMPRODUCT(H1613:H1615,F1613:F1615)))</f>
        <v>7.7210768260835491E-3</v>
      </c>
      <c r="M1613" s="21">
        <f>(G1613^2)*F1613+G1613*G1614*F1614+G1613*G1615*F1615-((H1613^2)*F1613+H1613*H1614*F1614+H1613*H1615*F1615)</f>
        <v>-0.5606884962862313</v>
      </c>
      <c r="N1613" s="22">
        <f>G1613*G1614*F1613+(G1614^2)*F1614+G1614*G1615*F1615-(H1613*H1614*F1613+(H1614^2)*F1614+H1614*H1615*F1615)</f>
        <v>-0.27596449877031715</v>
      </c>
      <c r="O1613" s="22">
        <f>G1613*G1615*F1613+G1614*G1615*F1614+(G1615^2)*F1615-(H1613*H1615*F1613+H1614*H1615*F1614+(H1615^2)*F1615)</f>
        <v>3.3809747927808578E-17</v>
      </c>
      <c r="P1613" s="22">
        <f>(G1613^2)*E1613+G1613*G1614*E1614+G1613*G1615*E1615-((H1613^2)*E1613+H1613*H1614*E1614+H1613*H1615*E1615)</f>
        <v>0.39177182542155131</v>
      </c>
      <c r="Q1613" s="22">
        <f>G1613*G1614*E1613+(G1614^2)*E1614+G1614*G1615*E1615-(H1613*H1614*E1613+(H1614^2)*E1614+H1614*H1615*E1615)</f>
        <v>-0.89428866145494601</v>
      </c>
      <c r="R1613" s="50">
        <f>G1613*G1615*E1613+G1614*G1615*E1614+(G1615^2)*E1615-(H1613*H1615*E1613+H1614*H1615*E1614+(H1615^2)*E1615)</f>
        <v>1.0956363718238247E-16</v>
      </c>
      <c r="S1613" s="20">
        <f>J1613</f>
        <v>7.7210768260835491E-3</v>
      </c>
      <c r="U1613">
        <f t="shared" si="902"/>
        <v>5.961502735428441E-5</v>
      </c>
    </row>
    <row r="1614" spans="1:21">
      <c r="A1614">
        <f>F1614</f>
        <v>0.24349660460854794</v>
      </c>
      <c r="B1614">
        <f>C1614/(SQRT(C1613^2+C1614^2+C1615^2))</f>
        <v>0.24349660460854794</v>
      </c>
      <c r="C1614">
        <v>0.24341729486847155</v>
      </c>
      <c r="D1614" t="s">
        <v>34</v>
      </c>
      <c r="E1614" s="12">
        <f t="shared" ref="E1614:F1614" si="913">E1524</f>
        <v>-0.88136974655539524</v>
      </c>
      <c r="F1614" s="13">
        <f t="shared" si="913"/>
        <v>0.24349660460854794</v>
      </c>
      <c r="G1614" s="17">
        <f>(SIN((RADIANS(45+$C$20))))*(COS(RADIANS($A$20)))</f>
        <v>-0.90946058474642899</v>
      </c>
      <c r="H1614" s="18">
        <f>(SIN((RADIANS($C$20-45))))*(COS(RADIANS($A$20)))</f>
        <v>0.41579014513656215</v>
      </c>
      <c r="J1614" s="20"/>
      <c r="M1614" s="21">
        <f>2*E1608</f>
        <v>0.84005890997689359</v>
      </c>
      <c r="N1614" s="22">
        <f>2*E1609</f>
        <v>-1.7627394931107905</v>
      </c>
      <c r="O1614" s="22">
        <f>2*E1610</f>
        <v>0.43249336086921247</v>
      </c>
      <c r="P1614" s="22">
        <f>0</f>
        <v>0</v>
      </c>
      <c r="Q1614" s="22">
        <v>0</v>
      </c>
      <c r="R1614" s="50">
        <v>0</v>
      </c>
      <c r="S1614" s="23">
        <f>E1608^2+E1609^2+E1610^2-1</f>
        <v>0</v>
      </c>
      <c r="U1614">
        <f t="shared" si="902"/>
        <v>0</v>
      </c>
    </row>
    <row r="1615" spans="1:21">
      <c r="A1615" s="2">
        <f>F1615</f>
        <v>-0.78068688060625968</v>
      </c>
      <c r="B1615">
        <f>C1615/(SQRT(C1613^2+C1614^2+C1615^2))</f>
        <v>-0.78068688060625968</v>
      </c>
      <c r="C1615">
        <v>-0.780432601604376</v>
      </c>
      <c r="D1615" t="s">
        <v>35</v>
      </c>
      <c r="E1615" s="12">
        <f t="shared" ref="E1615:F1615" si="914">E1525</f>
        <v>0.21624668043460624</v>
      </c>
      <c r="F1615" s="13">
        <f t="shared" si="914"/>
        <v>-0.78068688060625968</v>
      </c>
      <c r="G1615" s="17">
        <f>(SIN((RADIANS(45+$C$20))))*(SIN(RADIANS($A$20)))</f>
        <v>1.1142242302023774E-16</v>
      </c>
      <c r="H1615" s="18">
        <f>(SIN((RADIANS($C$20-45))))*(SIN(RADIANS($A$20)))</f>
        <v>-5.0940465388028998E-17</v>
      </c>
      <c r="J1615" s="20"/>
      <c r="M1615" s="21">
        <v>0</v>
      </c>
      <c r="N1615" s="22">
        <v>0</v>
      </c>
      <c r="O1615" s="22">
        <v>0</v>
      </c>
      <c r="P1615" s="22">
        <f>2*F1608</f>
        <v>1.1510645472663574</v>
      </c>
      <c r="Q1615" s="22">
        <f>2*F1609</f>
        <v>0.48699320921709588</v>
      </c>
      <c r="R1615" s="50">
        <f>2*F1610</f>
        <v>-1.5613737612125194</v>
      </c>
      <c r="S1615" s="51">
        <f>F1608^2+F1609^2+F1610^2-1</f>
        <v>0</v>
      </c>
      <c r="U1615">
        <f t="shared" si="902"/>
        <v>0</v>
      </c>
    </row>
    <row r="1616" spans="1:21">
      <c r="U1616" t="s">
        <v>81</v>
      </c>
    </row>
    <row r="1617" spans="21:21">
      <c r="U1617">
        <f>SUM(U1595:U1615)</f>
        <v>1.3036968319522135E-3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"/>
  <sheetViews>
    <sheetView workbookViewId="0">
      <pane ySplit="1" topLeftCell="A2" activePane="bottomLeft" state="frozen"/>
      <selection pane="bottomLeft" activeCell="I18" sqref="I18"/>
    </sheetView>
  </sheetViews>
  <sheetFormatPr baseColWidth="10" defaultRowHeight="15" x14ac:dyDescent="0"/>
  <cols>
    <col min="1" max="1" width="6" customWidth="1"/>
    <col min="2" max="2" width="10.1640625" customWidth="1"/>
    <col min="3" max="3" width="7.5" customWidth="1"/>
    <col min="4" max="4" width="8.33203125" customWidth="1"/>
    <col min="5" max="6" width="10" customWidth="1"/>
    <col min="7" max="7" width="8" customWidth="1"/>
    <col min="8" max="8" width="9.5" customWidth="1"/>
  </cols>
  <sheetData>
    <row r="1" spans="1:14">
      <c r="A1" s="87" t="s">
        <v>25</v>
      </c>
      <c r="B1" s="85" t="s">
        <v>50</v>
      </c>
      <c r="C1" s="87" t="s">
        <v>49</v>
      </c>
      <c r="D1" s="87" t="s">
        <v>109</v>
      </c>
      <c r="E1" s="87" t="s">
        <v>110</v>
      </c>
      <c r="F1" s="84" t="s">
        <v>54</v>
      </c>
      <c r="G1" s="87"/>
      <c r="H1" s="87" t="s">
        <v>25</v>
      </c>
      <c r="I1" s="87" t="s">
        <v>56</v>
      </c>
      <c r="J1" s="87" t="s">
        <v>55</v>
      </c>
    </row>
    <row r="2" spans="1:14">
      <c r="A2" s="87">
        <v>0</v>
      </c>
      <c r="B2" s="85">
        <v>161.6</v>
      </c>
      <c r="C2" s="87">
        <f>IF(D45&lt;0,D45+180,D45)</f>
        <v>160.79999999999998</v>
      </c>
      <c r="D2" s="83">
        <f>(C2-E2)</f>
        <v>161.05464277214284</v>
      </c>
      <c r="E2" s="83">
        <f>(IF(C2&gt;90,W69,-W69))</f>
        <v>-0.25464277214286213</v>
      </c>
      <c r="F2" s="84">
        <v>180.8</v>
      </c>
      <c r="G2" s="87"/>
      <c r="H2" s="87"/>
      <c r="I2" s="87"/>
      <c r="J2" s="87"/>
    </row>
    <row r="3" spans="1:14">
      <c r="A3" s="87">
        <v>10</v>
      </c>
      <c r="B3" s="86">
        <v>150.80000000000001</v>
      </c>
      <c r="C3" s="87">
        <f t="shared" ref="C3:C20" si="0">IF(D46&lt;0,D46+180,D46)</f>
        <v>150</v>
      </c>
      <c r="D3" s="83">
        <f t="shared" ref="D3:D20" si="1">(C3-E3)</f>
        <v>152.06613363458126</v>
      </c>
      <c r="E3" s="83">
        <f t="shared" ref="E3:E20" si="2">(IF(C3&gt;90,W70,-W70))</f>
        <v>-2.06613363458127</v>
      </c>
      <c r="F3" s="87"/>
      <c r="G3" s="92" t="s">
        <v>111</v>
      </c>
      <c r="H3" s="93">
        <f>(DEGREES(ACOS(I8/(SIN(RADIANS(C97))))))</f>
        <v>72.768458153386632</v>
      </c>
      <c r="I3" s="93">
        <f>(IF(H90&gt;360,H90-180,H90))</f>
        <v>221.59414371243713</v>
      </c>
      <c r="J3" s="93">
        <f>(IF(G90&gt;360,G90-360,G90))</f>
        <v>311.59414371243713</v>
      </c>
    </row>
    <row r="4" spans="1:14">
      <c r="A4" s="87">
        <v>20</v>
      </c>
      <c r="B4" s="86">
        <v>146.4</v>
      </c>
      <c r="C4" s="87">
        <f t="shared" si="0"/>
        <v>145.6</v>
      </c>
      <c r="D4" s="83">
        <f t="shared" si="1"/>
        <v>144.96618011719877</v>
      </c>
      <c r="E4" s="83">
        <f t="shared" si="2"/>
        <v>0.6338198828012267</v>
      </c>
      <c r="F4" s="87"/>
      <c r="G4" s="87"/>
      <c r="H4" s="83"/>
      <c r="I4" s="83"/>
      <c r="J4" s="83"/>
    </row>
    <row r="5" spans="1:14">
      <c r="A5" s="87">
        <v>30</v>
      </c>
      <c r="B5" s="86">
        <v>140</v>
      </c>
      <c r="C5" s="87">
        <f t="shared" si="0"/>
        <v>139.19999999999999</v>
      </c>
      <c r="D5" s="83">
        <f t="shared" si="1"/>
        <v>139.61407569920112</v>
      </c>
      <c r="E5" s="83">
        <f t="shared" si="2"/>
        <v>-0.41407569920112053</v>
      </c>
      <c r="F5" s="87"/>
      <c r="G5" s="99" t="s">
        <v>112</v>
      </c>
      <c r="H5" s="100">
        <f>H3</f>
        <v>72.768458153386632</v>
      </c>
      <c r="I5" s="100">
        <f>(IF(H91&gt;360,H91-360,H91))</f>
        <v>131.59414371243713</v>
      </c>
      <c r="J5" s="100">
        <f>(IF(G91&gt;360,G91-360,G91))</f>
        <v>41.59414371243713</v>
      </c>
    </row>
    <row r="6" spans="1:14">
      <c r="A6" s="87">
        <v>40</v>
      </c>
      <c r="B6" s="86">
        <v>134.5</v>
      </c>
      <c r="C6" s="87">
        <f t="shared" si="0"/>
        <v>133.69999999999999</v>
      </c>
      <c r="D6" s="83">
        <f t="shared" si="1"/>
        <v>135.74425116670585</v>
      </c>
      <c r="E6" s="83">
        <f t="shared" si="2"/>
        <v>-2.0442511667058696</v>
      </c>
      <c r="F6" s="87"/>
      <c r="G6" s="87"/>
      <c r="H6" s="98"/>
      <c r="I6" s="98"/>
      <c r="J6" s="87"/>
    </row>
    <row r="7" spans="1:14">
      <c r="A7" s="87">
        <v>50</v>
      </c>
      <c r="B7" s="86">
        <v>132.80000000000001</v>
      </c>
      <c r="C7" s="87">
        <f t="shared" si="0"/>
        <v>132</v>
      </c>
      <c r="D7" s="83">
        <f t="shared" si="1"/>
        <v>133.10446246938935</v>
      </c>
      <c r="E7" s="83">
        <f t="shared" si="2"/>
        <v>-1.1044624693893397</v>
      </c>
      <c r="F7" s="87"/>
      <c r="G7" s="87" t="s">
        <v>117</v>
      </c>
      <c r="H7" s="87"/>
      <c r="I7" s="87"/>
      <c r="J7" s="87"/>
    </row>
    <row r="8" spans="1:14">
      <c r="A8" s="87">
        <v>60</v>
      </c>
      <c r="B8" s="86">
        <v>130.5</v>
      </c>
      <c r="C8" s="87">
        <f t="shared" si="0"/>
        <v>129.69999999999999</v>
      </c>
      <c r="D8" s="83">
        <f t="shared" si="1"/>
        <v>131.50499049929988</v>
      </c>
      <c r="E8" s="83">
        <f t="shared" si="2"/>
        <v>-1.8049904992999046</v>
      </c>
      <c r="F8" s="87"/>
      <c r="G8" s="105" t="s">
        <v>61</v>
      </c>
      <c r="H8" s="105">
        <f>IF(D90&lt;0,-B90,B90)</f>
        <v>-0.65334322697696834</v>
      </c>
      <c r="I8" s="105">
        <f>IF(D90&lt;0,-C90,C90)</f>
        <v>0.22426737697274809</v>
      </c>
      <c r="J8" s="105">
        <f>IF(D90&lt;0,-D90,D90)</f>
        <v>0.72308144174019906</v>
      </c>
    </row>
    <row r="9" spans="1:14">
      <c r="A9" s="87">
        <v>70</v>
      </c>
      <c r="B9" s="86">
        <v>131</v>
      </c>
      <c r="C9" s="87">
        <f t="shared" si="0"/>
        <v>130.19999999999999</v>
      </c>
      <c r="D9" s="83">
        <f t="shared" si="1"/>
        <v>130.82724173976609</v>
      </c>
      <c r="E9" s="83">
        <f t="shared" si="2"/>
        <v>-0.62724173976609876</v>
      </c>
      <c r="F9" s="87"/>
      <c r="G9" s="105"/>
      <c r="H9" s="105"/>
      <c r="I9" s="105"/>
      <c r="J9" s="105"/>
    </row>
    <row r="10" spans="1:14">
      <c r="A10" s="87">
        <v>80</v>
      </c>
      <c r="B10" s="86">
        <v>131.6</v>
      </c>
      <c r="C10" s="87">
        <f t="shared" si="0"/>
        <v>130.79999999999998</v>
      </c>
      <c r="D10" s="83">
        <f t="shared" si="1"/>
        <v>131.02060165245183</v>
      </c>
      <c r="E10" s="83">
        <f t="shared" si="2"/>
        <v>-0.22060165245183327</v>
      </c>
      <c r="F10" s="87"/>
      <c r="G10" s="105" t="s">
        <v>60</v>
      </c>
      <c r="H10" s="105">
        <f>IF(D92&lt;0,-B92,B92)</f>
        <v>0.75706183879741407</v>
      </c>
      <c r="I10" s="105">
        <f>IF(D92&lt;0,-C92,C92)</f>
        <v>0.19354240864892469</v>
      </c>
      <c r="J10" s="105">
        <f>IF(D92&lt;0,-D92,D92)</f>
        <v>0.62401819548074944</v>
      </c>
    </row>
    <row r="11" spans="1:14">
      <c r="A11" s="87">
        <v>90</v>
      </c>
      <c r="B11" s="86">
        <v>131.80000000000001</v>
      </c>
      <c r="C11" s="87">
        <f t="shared" si="0"/>
        <v>131</v>
      </c>
      <c r="D11" s="83">
        <f t="shared" si="1"/>
        <v>132.09952048492698</v>
      </c>
      <c r="E11" s="83">
        <f t="shared" si="2"/>
        <v>-1.0995204849269982</v>
      </c>
      <c r="F11" s="87"/>
      <c r="G11" s="87"/>
      <c r="H11" s="87"/>
      <c r="I11" s="87"/>
      <c r="J11" s="87"/>
    </row>
    <row r="12" spans="1:14">
      <c r="A12" s="87">
        <v>100</v>
      </c>
      <c r="B12" s="86">
        <v>135.1</v>
      </c>
      <c r="C12" s="87">
        <f t="shared" si="0"/>
        <v>134.29999999999998</v>
      </c>
      <c r="D12" s="83">
        <f t="shared" si="1"/>
        <v>134.14443118536411</v>
      </c>
      <c r="E12" s="83">
        <f t="shared" si="2"/>
        <v>0.15556881463587047</v>
      </c>
      <c r="F12" s="87"/>
      <c r="G12" s="87"/>
      <c r="H12" s="87"/>
      <c r="I12" s="87"/>
      <c r="J12" s="87"/>
    </row>
    <row r="13" spans="1:14">
      <c r="A13" s="87">
        <v>110</v>
      </c>
      <c r="B13" s="86">
        <v>137.80000000000001</v>
      </c>
      <c r="C13" s="87">
        <f t="shared" si="0"/>
        <v>137</v>
      </c>
      <c r="D13" s="83">
        <f t="shared" si="1"/>
        <v>137.30556316043416</v>
      </c>
      <c r="E13" s="83">
        <f t="shared" si="2"/>
        <v>-0.30556316043416132</v>
      </c>
      <c r="F13" s="87"/>
      <c r="G13" s="87"/>
      <c r="H13" s="87"/>
      <c r="I13" s="87"/>
      <c r="J13" s="87"/>
    </row>
    <row r="14" spans="1:14">
      <c r="A14" s="87">
        <v>120</v>
      </c>
      <c r="B14" s="86">
        <v>141.9</v>
      </c>
      <c r="C14" s="87">
        <f t="shared" si="0"/>
        <v>141.1</v>
      </c>
      <c r="D14" s="83">
        <f t="shared" si="1"/>
        <v>141.80309874355459</v>
      </c>
      <c r="E14" s="83">
        <f t="shared" si="2"/>
        <v>-0.70309874355460522</v>
      </c>
      <c r="F14" s="87"/>
      <c r="G14" s="87"/>
      <c r="H14" s="87"/>
      <c r="I14" s="87"/>
      <c r="J14" s="87"/>
      <c r="M14" t="s">
        <v>33</v>
      </c>
      <c r="N14" t="s">
        <v>34</v>
      </c>
    </row>
    <row r="15" spans="1:14">
      <c r="A15" s="87">
        <v>130</v>
      </c>
      <c r="B15" s="86">
        <v>148</v>
      </c>
      <c r="C15" s="87">
        <f t="shared" si="0"/>
        <v>147.19999999999999</v>
      </c>
      <c r="D15" s="83">
        <f t="shared" si="1"/>
        <v>147.90536242211272</v>
      </c>
      <c r="E15" s="83">
        <f t="shared" si="2"/>
        <v>-0.70536242211271372</v>
      </c>
      <c r="F15" s="87"/>
      <c r="G15" s="87"/>
      <c r="H15" s="87"/>
      <c r="I15" s="87"/>
      <c r="J15" s="87"/>
      <c r="M15">
        <f>H8/(1+J8)</f>
        <v>-0.37917141415970135</v>
      </c>
      <c r="N15">
        <f>I8/(1+J8)</f>
        <v>0.13015483281292425</v>
      </c>
    </row>
    <row r="16" spans="1:14">
      <c r="A16" s="87">
        <v>140</v>
      </c>
      <c r="B16" s="86">
        <v>155.4</v>
      </c>
      <c r="C16" s="87">
        <f t="shared" si="0"/>
        <v>154.6</v>
      </c>
      <c r="D16" s="83">
        <f t="shared" si="1"/>
        <v>155.84635195155886</v>
      </c>
      <c r="E16" s="83">
        <f t="shared" si="2"/>
        <v>-1.246351951558875</v>
      </c>
      <c r="F16" s="87"/>
      <c r="G16" s="87"/>
      <c r="H16" s="87"/>
      <c r="I16" s="87"/>
      <c r="J16" s="87"/>
    </row>
    <row r="17" spans="1:14">
      <c r="A17" s="87">
        <v>150</v>
      </c>
      <c r="B17" s="86">
        <v>164.7</v>
      </c>
      <c r="C17" s="87">
        <f t="shared" si="0"/>
        <v>163.89999999999998</v>
      </c>
      <c r="D17" s="83">
        <f t="shared" si="1"/>
        <v>165.63542839209285</v>
      </c>
      <c r="E17" s="83">
        <f t="shared" si="2"/>
        <v>-1.7354283920928602</v>
      </c>
      <c r="F17" s="87"/>
      <c r="G17" s="87"/>
      <c r="H17" s="87"/>
      <c r="I17" s="87"/>
      <c r="J17" s="87"/>
      <c r="M17">
        <f>H10/(1+J10)</f>
        <v>0.46616586002800614</v>
      </c>
      <c r="N17">
        <f>I10/(1+J10)</f>
        <v>0.11917502475496057</v>
      </c>
    </row>
    <row r="18" spans="1:14">
      <c r="A18" s="87">
        <v>160</v>
      </c>
      <c r="B18" s="86">
        <v>176</v>
      </c>
      <c r="C18" s="87">
        <f t="shared" si="0"/>
        <v>175.2</v>
      </c>
      <c r="D18" s="83">
        <f t="shared" si="1"/>
        <v>176.79663756109582</v>
      </c>
      <c r="E18" s="83">
        <f t="shared" si="2"/>
        <v>-1.5966375610958345</v>
      </c>
      <c r="F18" s="87"/>
      <c r="G18" s="87"/>
      <c r="H18" s="87"/>
      <c r="I18" s="87"/>
      <c r="J18" s="87"/>
    </row>
    <row r="19" spans="1:14">
      <c r="A19" s="87">
        <v>170</v>
      </c>
      <c r="B19" s="86">
        <v>188</v>
      </c>
      <c r="C19" s="87">
        <f t="shared" si="0"/>
        <v>7.1999999999999886</v>
      </c>
      <c r="D19" s="83">
        <f t="shared" si="1"/>
        <v>8.2987985048841804</v>
      </c>
      <c r="E19" s="83">
        <f t="shared" si="2"/>
        <v>-1.0987985048841917</v>
      </c>
      <c r="F19" s="87"/>
      <c r="G19" s="87"/>
      <c r="H19" s="87"/>
      <c r="I19" s="106"/>
      <c r="J19" s="87"/>
    </row>
    <row r="20" spans="1:14">
      <c r="A20" s="87">
        <v>180</v>
      </c>
      <c r="B20" s="84">
        <v>200</v>
      </c>
      <c r="C20" s="87">
        <f t="shared" si="0"/>
        <v>19.199999999999989</v>
      </c>
      <c r="D20" s="83">
        <f t="shared" si="1"/>
        <v>18.945357227857148</v>
      </c>
      <c r="E20" s="83">
        <f t="shared" si="2"/>
        <v>0.25464277214284081</v>
      </c>
      <c r="F20" s="87"/>
      <c r="G20" s="87"/>
      <c r="H20" s="87"/>
      <c r="I20" s="87"/>
      <c r="J20" s="87"/>
    </row>
    <row r="21" spans="1:14">
      <c r="A21" s="87"/>
      <c r="B21" s="87"/>
      <c r="C21" s="87"/>
      <c r="D21" s="87"/>
      <c r="E21" s="87"/>
      <c r="F21" s="87"/>
      <c r="G21" s="87"/>
      <c r="H21" s="87"/>
      <c r="I21" s="87"/>
      <c r="J21" s="87"/>
    </row>
    <row r="22" spans="1:14">
      <c r="A22" s="87"/>
      <c r="B22" s="107" t="s">
        <v>80</v>
      </c>
      <c r="C22" s="87"/>
      <c r="D22" s="108" t="s">
        <v>149</v>
      </c>
      <c r="E22" s="82">
        <f>(1.729*(_xlfn.STDEV.P(E2:E20)))/(SQRT(19))</f>
        <v>0.30543343609976065</v>
      </c>
      <c r="F22" s="87"/>
      <c r="G22" s="87"/>
      <c r="H22" s="87"/>
      <c r="I22" s="87"/>
      <c r="J22" s="87"/>
    </row>
    <row r="43" spans="1:23">
      <c r="P43" t="s">
        <v>104</v>
      </c>
      <c r="S43" t="s">
        <v>105</v>
      </c>
      <c r="V43" t="s">
        <v>104</v>
      </c>
    </row>
    <row r="44" spans="1:23">
      <c r="G44" t="s">
        <v>33</v>
      </c>
      <c r="H44" t="s">
        <v>34</v>
      </c>
      <c r="I44" t="s">
        <v>35</v>
      </c>
      <c r="J44" t="s">
        <v>33</v>
      </c>
      <c r="K44" t="s">
        <v>34</v>
      </c>
      <c r="L44" t="s">
        <v>35</v>
      </c>
      <c r="M44" t="s">
        <v>33</v>
      </c>
      <c r="N44" t="s">
        <v>34</v>
      </c>
      <c r="P44" t="s">
        <v>33</v>
      </c>
      <c r="Q44" t="s">
        <v>34</v>
      </c>
      <c r="R44" t="s">
        <v>35</v>
      </c>
      <c r="S44" t="s">
        <v>33</v>
      </c>
      <c r="T44" t="s">
        <v>34</v>
      </c>
      <c r="U44" t="s">
        <v>35</v>
      </c>
      <c r="V44" t="s">
        <v>33</v>
      </c>
      <c r="W44" t="s">
        <v>34</v>
      </c>
    </row>
    <row r="45" spans="1:23">
      <c r="A45">
        <f>IF(B2&lt;180,B2,B2-180)</f>
        <v>161.6</v>
      </c>
      <c r="B45">
        <f>A45-$F$2</f>
        <v>-19.200000000000017</v>
      </c>
      <c r="C45">
        <f>IF(B45&gt;180,B45-180,B45)</f>
        <v>-19.200000000000017</v>
      </c>
      <c r="D45">
        <f>IF(C45&lt;0,C45+180,C45)</f>
        <v>160.79999999999998</v>
      </c>
      <c r="E45">
        <f t="shared" ref="E45:E63" si="3">IF(0&lt;=(B2-$F$2)&lt;=180,(B2-$F$2),(IF(((ABS(B2-$F$2))-(B2-$F$2)=0),ABS(B2-$F$2),180+(B2-$F$2))))</f>
        <v>160.79999999999998</v>
      </c>
      <c r="G45">
        <f>COS(RADIANS(C2+90))</f>
        <v>-0.32886664673858385</v>
      </c>
      <c r="H45">
        <f>(SIN(RADIANS(C2+90)))*(COS(RADIANS(A2)))</f>
        <v>-0.94437637023748089</v>
      </c>
      <c r="I45">
        <f>(SIN(RADIANS(C2+90)))*(SIN(RADIANS(A2)))</f>
        <v>0</v>
      </c>
      <c r="J45">
        <f>IF(I45&lt;0,-G45,G45)</f>
        <v>-0.32886664673858385</v>
      </c>
      <c r="K45">
        <f>IF(I45&lt;0,-H45,H45)</f>
        <v>-0.94437637023748089</v>
      </c>
      <c r="L45">
        <f>IF(I45&lt;0,-I45,I45)</f>
        <v>0</v>
      </c>
      <c r="M45">
        <f>J45/(1+L45)</f>
        <v>-0.32886664673858385</v>
      </c>
      <c r="N45">
        <f>K45/(1+L45)</f>
        <v>-0.94437637023748089</v>
      </c>
      <c r="P45">
        <f t="shared" ref="P45:P63" si="4">COS(RADIANS(C2))</f>
        <v>-0.944376370237481</v>
      </c>
      <c r="Q45">
        <f t="shared" ref="Q45:Q63" si="5">(SIN(RADIANS(C2)))*(COS(RADIANS(A2)))</f>
        <v>0.3288666467385834</v>
      </c>
      <c r="R45">
        <f t="shared" ref="R45:R63" si="6">(SIN(RADIANS(C2)))*(SIN(RADIANS(A2)))</f>
        <v>0</v>
      </c>
      <c r="S45">
        <f t="shared" ref="S45:S63" si="7">IF(R45&lt;0,-P45,P45)</f>
        <v>-0.944376370237481</v>
      </c>
      <c r="T45">
        <f t="shared" ref="T45:T63" si="8">IF(R45&lt;0,-Q45,Q45)</f>
        <v>0.3288666467385834</v>
      </c>
      <c r="U45">
        <f t="shared" ref="U45:U63" si="9">IF(R45&lt;0,-R45,R45)</f>
        <v>0</v>
      </c>
      <c r="V45">
        <f t="shared" ref="V45:V63" si="10">S45/(1+U45)</f>
        <v>-0.944376370237481</v>
      </c>
      <c r="W45">
        <f t="shared" ref="W45:W63" si="11">T45/(1+U45)</f>
        <v>0.3288666467385834</v>
      </c>
    </row>
    <row r="46" spans="1:23">
      <c r="A46">
        <f t="shared" ref="A46:A63" si="12">IF(B3&lt;180,B3,B3-180)</f>
        <v>150.80000000000001</v>
      </c>
      <c r="B46">
        <f t="shared" ref="B46:B63" si="13">A46-$F$2</f>
        <v>-30</v>
      </c>
      <c r="C46">
        <f t="shared" ref="C46:C63" si="14">IF(B46&gt;180,B46-180,B46)</f>
        <v>-30</v>
      </c>
      <c r="D46">
        <f t="shared" ref="D46:D63" si="15">IF(C46&lt;0,C46+180,C46)</f>
        <v>150</v>
      </c>
      <c r="E46">
        <f t="shared" si="3"/>
        <v>150</v>
      </c>
      <c r="G46">
        <f t="shared" ref="G46:G63" si="16">COS(RADIANS(C3+90))</f>
        <v>-0.50000000000000044</v>
      </c>
      <c r="H46">
        <f t="shared" ref="H46:H63" si="17">(SIN(RADIANS(C3+90)))*(COS(RADIANS(A3)))</f>
        <v>-0.85286853195244294</v>
      </c>
      <c r="I46">
        <f t="shared" ref="I46:I63" si="18">(SIN(RADIANS(C3+90)))*(SIN(RADIANS(A3)))</f>
        <v>-0.15038373318043524</v>
      </c>
      <c r="J46">
        <f t="shared" ref="J46:J63" si="19">IF(I46&lt;0,-G46,G46)</f>
        <v>0.50000000000000044</v>
      </c>
      <c r="K46">
        <f t="shared" ref="K46:K63" si="20">IF(I46&lt;0,-H46,H46)</f>
        <v>0.85286853195244294</v>
      </c>
      <c r="L46">
        <f t="shared" ref="L46:L63" si="21">IF(I46&lt;0,-I46,I46)</f>
        <v>0.15038373318043524</v>
      </c>
      <c r="M46">
        <f t="shared" ref="M46:M63" si="22">J46/(1+L46)</f>
        <v>0.4346375783823575</v>
      </c>
      <c r="N46">
        <f t="shared" ref="N46:N63" si="23">K46/(1+L46)</f>
        <v>0.74137742681265151</v>
      </c>
      <c r="P46">
        <f t="shared" si="4"/>
        <v>-0.86602540378443871</v>
      </c>
      <c r="Q46">
        <f t="shared" si="5"/>
        <v>0.49240387650610395</v>
      </c>
      <c r="R46">
        <f t="shared" si="6"/>
        <v>8.6824088833465152E-2</v>
      </c>
      <c r="S46">
        <f t="shared" si="7"/>
        <v>-0.86602540378443871</v>
      </c>
      <c r="T46">
        <f t="shared" si="8"/>
        <v>0.49240387650610395</v>
      </c>
      <c r="U46">
        <f t="shared" si="9"/>
        <v>8.6824088833465152E-2</v>
      </c>
      <c r="V46">
        <f t="shared" si="10"/>
        <v>-0.79684045714700802</v>
      </c>
      <c r="W46">
        <f t="shared" si="11"/>
        <v>0.45306676725818817</v>
      </c>
    </row>
    <row r="47" spans="1:23">
      <c r="A47">
        <f t="shared" si="12"/>
        <v>146.4</v>
      </c>
      <c r="B47">
        <f t="shared" si="13"/>
        <v>-34.400000000000006</v>
      </c>
      <c r="C47">
        <f t="shared" si="14"/>
        <v>-34.400000000000006</v>
      </c>
      <c r="D47">
        <f t="shared" si="15"/>
        <v>145.6</v>
      </c>
      <c r="E47">
        <f t="shared" si="3"/>
        <v>145.6</v>
      </c>
      <c r="G47">
        <f t="shared" si="16"/>
        <v>-0.564967003424938</v>
      </c>
      <c r="H47">
        <f t="shared" si="17"/>
        <v>-0.77535306564296025</v>
      </c>
      <c r="I47">
        <f t="shared" si="18"/>
        <v>-0.28220543694108635</v>
      </c>
      <c r="J47">
        <f t="shared" si="19"/>
        <v>0.564967003424938</v>
      </c>
      <c r="K47">
        <f t="shared" si="20"/>
        <v>0.77535306564296025</v>
      </c>
      <c r="L47">
        <f t="shared" si="21"/>
        <v>0.28220543694108635</v>
      </c>
      <c r="M47">
        <f t="shared" si="22"/>
        <v>0.44062128200981621</v>
      </c>
      <c r="N47">
        <f t="shared" si="23"/>
        <v>0.60470268125885784</v>
      </c>
      <c r="P47">
        <f t="shared" si="4"/>
        <v>-0.82511349827829505</v>
      </c>
      <c r="Q47">
        <f t="shared" si="5"/>
        <v>0.53089532410594131</v>
      </c>
      <c r="R47">
        <f t="shared" si="6"/>
        <v>0.19323009548567086</v>
      </c>
      <c r="S47">
        <f t="shared" si="7"/>
        <v>-0.82511349827829505</v>
      </c>
      <c r="T47">
        <f t="shared" si="8"/>
        <v>0.53089532410594131</v>
      </c>
      <c r="U47">
        <f t="shared" si="9"/>
        <v>0.19323009548567086</v>
      </c>
      <c r="V47">
        <f t="shared" si="10"/>
        <v>-0.69149571520189967</v>
      </c>
      <c r="W47">
        <f t="shared" si="11"/>
        <v>0.44492284104672636</v>
      </c>
    </row>
    <row r="48" spans="1:23">
      <c r="A48">
        <f t="shared" si="12"/>
        <v>140</v>
      </c>
      <c r="B48">
        <f t="shared" si="13"/>
        <v>-40.800000000000011</v>
      </c>
      <c r="C48">
        <f t="shared" si="14"/>
        <v>-40.800000000000011</v>
      </c>
      <c r="D48">
        <f t="shared" si="15"/>
        <v>139.19999999999999</v>
      </c>
      <c r="E48">
        <f t="shared" si="3"/>
        <v>139.19999999999999</v>
      </c>
      <c r="G48">
        <f t="shared" si="16"/>
        <v>-0.6534206039901056</v>
      </c>
      <c r="H48">
        <f t="shared" si="17"/>
        <v>-0.65557694873363592</v>
      </c>
      <c r="I48">
        <f t="shared" si="18"/>
        <v>-0.37849752782587809</v>
      </c>
      <c r="J48">
        <f t="shared" si="19"/>
        <v>0.6534206039901056</v>
      </c>
      <c r="K48">
        <f t="shared" si="20"/>
        <v>0.65557694873363592</v>
      </c>
      <c r="L48">
        <f t="shared" si="21"/>
        <v>0.37849752782587809</v>
      </c>
      <c r="M48">
        <f t="shared" si="22"/>
        <v>0.47400926791697595</v>
      </c>
      <c r="N48">
        <f t="shared" si="23"/>
        <v>0.47557353966937527</v>
      </c>
      <c r="P48">
        <f t="shared" si="4"/>
        <v>-0.75699505565175629</v>
      </c>
      <c r="Q48">
        <f t="shared" si="5"/>
        <v>0.56587884241160302</v>
      </c>
      <c r="R48">
        <f t="shared" si="6"/>
        <v>0.32671030199505274</v>
      </c>
      <c r="S48">
        <f t="shared" si="7"/>
        <v>-0.75699505565175629</v>
      </c>
      <c r="T48">
        <f t="shared" si="8"/>
        <v>0.56587884241160302</v>
      </c>
      <c r="U48">
        <f t="shared" si="9"/>
        <v>0.32671030199505274</v>
      </c>
      <c r="V48">
        <f t="shared" si="10"/>
        <v>-0.57058052124372449</v>
      </c>
      <c r="W48">
        <f t="shared" si="11"/>
        <v>0.42652781210838381</v>
      </c>
    </row>
    <row r="49" spans="1:23">
      <c r="A49">
        <f t="shared" si="12"/>
        <v>134.5</v>
      </c>
      <c r="B49">
        <f t="shared" si="13"/>
        <v>-46.300000000000011</v>
      </c>
      <c r="C49">
        <f t="shared" si="14"/>
        <v>-46.300000000000011</v>
      </c>
      <c r="D49">
        <f t="shared" si="15"/>
        <v>133.69999999999999</v>
      </c>
      <c r="E49">
        <f t="shared" si="3"/>
        <v>133.69999999999999</v>
      </c>
      <c r="G49">
        <f t="shared" si="16"/>
        <v>-0.72296714590956823</v>
      </c>
      <c r="H49">
        <f t="shared" si="17"/>
        <v>-0.52924663185406884</v>
      </c>
      <c r="I49">
        <f t="shared" si="18"/>
        <v>-0.44409065359056676</v>
      </c>
      <c r="J49">
        <f t="shared" si="19"/>
        <v>0.72296714590956823</v>
      </c>
      <c r="K49">
        <f t="shared" si="20"/>
        <v>0.52924663185406884</v>
      </c>
      <c r="L49">
        <f t="shared" si="21"/>
        <v>0.44409065359056676</v>
      </c>
      <c r="M49">
        <f t="shared" si="22"/>
        <v>0.50063833881342068</v>
      </c>
      <c r="N49">
        <f t="shared" si="23"/>
        <v>0.36649127985016555</v>
      </c>
      <c r="P49">
        <f t="shared" si="4"/>
        <v>-0.69088241107685799</v>
      </c>
      <c r="Q49">
        <f t="shared" si="5"/>
        <v>0.55382496468161235</v>
      </c>
      <c r="R49">
        <f t="shared" si="6"/>
        <v>0.46471432360111103</v>
      </c>
      <c r="S49">
        <f t="shared" si="7"/>
        <v>-0.69088241107685799</v>
      </c>
      <c r="T49">
        <f t="shared" si="8"/>
        <v>0.55382496468161235</v>
      </c>
      <c r="U49">
        <f t="shared" si="9"/>
        <v>0.46471432360111103</v>
      </c>
      <c r="V49">
        <f t="shared" si="10"/>
        <v>-0.47168406831597798</v>
      </c>
      <c r="W49">
        <f t="shared" si="11"/>
        <v>0.37811125060891854</v>
      </c>
    </row>
    <row r="50" spans="1:23">
      <c r="A50">
        <f t="shared" si="12"/>
        <v>132.80000000000001</v>
      </c>
      <c r="B50">
        <f t="shared" si="13"/>
        <v>-48</v>
      </c>
      <c r="C50">
        <f t="shared" si="14"/>
        <v>-48</v>
      </c>
      <c r="D50">
        <f t="shared" si="15"/>
        <v>132</v>
      </c>
      <c r="E50">
        <f t="shared" si="3"/>
        <v>132</v>
      </c>
      <c r="G50">
        <f t="shared" si="16"/>
        <v>-0.74314482547739424</v>
      </c>
      <c r="H50">
        <f t="shared" si="17"/>
        <v>-0.43010886302951518</v>
      </c>
      <c r="I50">
        <f t="shared" si="18"/>
        <v>-0.51258378272203564</v>
      </c>
      <c r="J50">
        <f t="shared" si="19"/>
        <v>0.74314482547739424</v>
      </c>
      <c r="K50">
        <f t="shared" si="20"/>
        <v>0.43010886302951518</v>
      </c>
      <c r="L50">
        <f t="shared" si="21"/>
        <v>0.51258378272203564</v>
      </c>
      <c r="M50">
        <f t="shared" si="22"/>
        <v>0.49130820650478996</v>
      </c>
      <c r="N50">
        <f t="shared" si="23"/>
        <v>0.28435374485867759</v>
      </c>
      <c r="P50">
        <f t="shared" si="4"/>
        <v>-0.66913060635885824</v>
      </c>
      <c r="Q50">
        <f t="shared" si="5"/>
        <v>0.47768428601953472</v>
      </c>
      <c r="R50">
        <f t="shared" si="6"/>
        <v>0.56928196398958053</v>
      </c>
      <c r="S50">
        <f t="shared" si="7"/>
        <v>-0.66913060635885824</v>
      </c>
      <c r="T50">
        <f t="shared" si="8"/>
        <v>0.47768428601953472</v>
      </c>
      <c r="U50">
        <f t="shared" si="9"/>
        <v>0.56928196398958053</v>
      </c>
      <c r="V50">
        <f t="shared" si="10"/>
        <v>-0.42639284826655982</v>
      </c>
      <c r="W50">
        <f t="shared" si="11"/>
        <v>0.30439672218313113</v>
      </c>
    </row>
    <row r="51" spans="1:23">
      <c r="A51">
        <f t="shared" si="12"/>
        <v>130.5</v>
      </c>
      <c r="B51">
        <f t="shared" si="13"/>
        <v>-50.300000000000011</v>
      </c>
      <c r="C51">
        <f t="shared" si="14"/>
        <v>-50.300000000000011</v>
      </c>
      <c r="D51">
        <f t="shared" si="15"/>
        <v>129.69999999999999</v>
      </c>
      <c r="E51">
        <f t="shared" si="3"/>
        <v>129.69999999999999</v>
      </c>
      <c r="G51">
        <f t="shared" si="16"/>
        <v>-0.76939955504689517</v>
      </c>
      <c r="H51">
        <f t="shared" si="17"/>
        <v>-0.31938390875779882</v>
      </c>
      <c r="I51">
        <f t="shared" si="18"/>
        <v>-0.55318915708844996</v>
      </c>
      <c r="J51">
        <f t="shared" si="19"/>
        <v>0.76939955504689517</v>
      </c>
      <c r="K51">
        <f t="shared" si="20"/>
        <v>0.31938390875779882</v>
      </c>
      <c r="L51">
        <f t="shared" si="21"/>
        <v>0.55318915708844996</v>
      </c>
      <c r="M51">
        <f t="shared" si="22"/>
        <v>0.49536758065526459</v>
      </c>
      <c r="N51">
        <f t="shared" si="23"/>
        <v>0.2056310445512663</v>
      </c>
      <c r="P51">
        <f t="shared" si="4"/>
        <v>-0.63876781751559764</v>
      </c>
      <c r="Q51">
        <f t="shared" si="5"/>
        <v>0.38469977752344769</v>
      </c>
      <c r="R51">
        <f t="shared" si="6"/>
        <v>0.66631956033105477</v>
      </c>
      <c r="S51">
        <f t="shared" si="7"/>
        <v>-0.63876781751559764</v>
      </c>
      <c r="T51">
        <f t="shared" si="8"/>
        <v>0.38469977752344769</v>
      </c>
      <c r="U51">
        <f t="shared" si="9"/>
        <v>0.66631956033105477</v>
      </c>
      <c r="V51">
        <f t="shared" si="10"/>
        <v>-0.38334052646461819</v>
      </c>
      <c r="W51">
        <f t="shared" si="11"/>
        <v>0.23086794795052262</v>
      </c>
    </row>
    <row r="52" spans="1:23">
      <c r="A52">
        <f t="shared" si="12"/>
        <v>131</v>
      </c>
      <c r="B52">
        <f t="shared" si="13"/>
        <v>-49.800000000000011</v>
      </c>
      <c r="C52">
        <f t="shared" si="14"/>
        <v>-49.800000000000011</v>
      </c>
      <c r="D52">
        <f t="shared" si="15"/>
        <v>130.19999999999999</v>
      </c>
      <c r="E52">
        <f t="shared" si="3"/>
        <v>130.19999999999999</v>
      </c>
      <c r="G52">
        <f t="shared" si="16"/>
        <v>-0.76379602863464235</v>
      </c>
      <c r="H52">
        <f t="shared" si="17"/>
        <v>-0.22075953086600028</v>
      </c>
      <c r="I52">
        <f t="shared" si="18"/>
        <v>-0.60653182618373125</v>
      </c>
      <c r="J52">
        <f t="shared" si="19"/>
        <v>0.76379602863464235</v>
      </c>
      <c r="K52">
        <f t="shared" si="20"/>
        <v>0.22075953086600028</v>
      </c>
      <c r="L52">
        <f t="shared" si="21"/>
        <v>0.60653182618373125</v>
      </c>
      <c r="M52">
        <f t="shared" si="22"/>
        <v>0.47543161995677186</v>
      </c>
      <c r="N52">
        <f t="shared" si="23"/>
        <v>0.1374137301658119</v>
      </c>
      <c r="P52">
        <f t="shared" si="4"/>
        <v>-0.6454576877239504</v>
      </c>
      <c r="Q52">
        <f t="shared" si="5"/>
        <v>0.26123362718519705</v>
      </c>
      <c r="R52">
        <f t="shared" si="6"/>
        <v>0.71773349189355573</v>
      </c>
      <c r="S52">
        <f t="shared" si="7"/>
        <v>-0.6454576877239504</v>
      </c>
      <c r="T52">
        <f t="shared" si="8"/>
        <v>0.26123362718519705</v>
      </c>
      <c r="U52">
        <f t="shared" si="9"/>
        <v>0.71773349189355573</v>
      </c>
      <c r="V52">
        <f t="shared" si="10"/>
        <v>-0.37576125212091288</v>
      </c>
      <c r="W52">
        <f t="shared" si="11"/>
        <v>0.15208041784015303</v>
      </c>
    </row>
    <row r="53" spans="1:23">
      <c r="A53">
        <f t="shared" si="12"/>
        <v>131.6</v>
      </c>
      <c r="B53">
        <f t="shared" si="13"/>
        <v>-49.200000000000017</v>
      </c>
      <c r="C53">
        <f t="shared" si="14"/>
        <v>-49.200000000000017</v>
      </c>
      <c r="D53">
        <f t="shared" si="15"/>
        <v>130.79999999999998</v>
      </c>
      <c r="E53">
        <f t="shared" si="3"/>
        <v>130.79999999999998</v>
      </c>
      <c r="G53">
        <f t="shared" si="16"/>
        <v>-0.75699505565175673</v>
      </c>
      <c r="H53">
        <f t="shared" si="17"/>
        <v>-0.11346529713290675</v>
      </c>
      <c r="I53">
        <f t="shared" si="18"/>
        <v>-0.64349367678737512</v>
      </c>
      <c r="J53">
        <f t="shared" si="19"/>
        <v>0.75699505565175673</v>
      </c>
      <c r="K53">
        <f t="shared" si="20"/>
        <v>0.11346529713290675</v>
      </c>
      <c r="L53">
        <f t="shared" si="21"/>
        <v>0.64349367678737512</v>
      </c>
      <c r="M53">
        <f t="shared" si="22"/>
        <v>0.46060113667823499</v>
      </c>
      <c r="N53">
        <f t="shared" si="23"/>
        <v>6.9039083469249127E-2</v>
      </c>
      <c r="P53">
        <f t="shared" si="4"/>
        <v>-0.65342060399010515</v>
      </c>
      <c r="Q53">
        <f t="shared" si="5"/>
        <v>0.13145081191680413</v>
      </c>
      <c r="R53">
        <f t="shared" si="6"/>
        <v>0.7454945997977579</v>
      </c>
      <c r="S53">
        <f t="shared" si="7"/>
        <v>-0.65342060399010515</v>
      </c>
      <c r="T53">
        <f t="shared" si="8"/>
        <v>0.13145081191680413</v>
      </c>
      <c r="U53">
        <f t="shared" si="9"/>
        <v>0.7454945997977579</v>
      </c>
      <c r="V53">
        <f t="shared" si="10"/>
        <v>-0.37434696392977318</v>
      </c>
      <c r="W53">
        <f t="shared" si="11"/>
        <v>7.5308632826497829E-2</v>
      </c>
    </row>
    <row r="54" spans="1:23">
      <c r="A54">
        <f t="shared" si="12"/>
        <v>131.80000000000001</v>
      </c>
      <c r="B54">
        <f t="shared" si="13"/>
        <v>-49</v>
      </c>
      <c r="C54">
        <f t="shared" si="14"/>
        <v>-49</v>
      </c>
      <c r="D54">
        <f t="shared" si="15"/>
        <v>131</v>
      </c>
      <c r="E54">
        <f t="shared" si="3"/>
        <v>131</v>
      </c>
      <c r="G54">
        <f t="shared" si="16"/>
        <v>-0.75470958022277213</v>
      </c>
      <c r="H54">
        <f t="shared" si="17"/>
        <v>-4.0188485284828462E-17</v>
      </c>
      <c r="I54">
        <f t="shared" si="18"/>
        <v>-0.65605902899050705</v>
      </c>
      <c r="J54">
        <f t="shared" si="19"/>
        <v>0.75470958022277213</v>
      </c>
      <c r="K54">
        <f t="shared" si="20"/>
        <v>4.0188485284828462E-17</v>
      </c>
      <c r="L54">
        <f t="shared" si="21"/>
        <v>0.65605902899050705</v>
      </c>
      <c r="M54">
        <f t="shared" si="22"/>
        <v>0.45572625553258483</v>
      </c>
      <c r="N54">
        <f t="shared" si="23"/>
        <v>2.426754395906188E-17</v>
      </c>
      <c r="P54">
        <f t="shared" si="4"/>
        <v>-0.65605902899050716</v>
      </c>
      <c r="Q54">
        <f t="shared" si="5"/>
        <v>4.6231563805733125E-17</v>
      </c>
      <c r="R54">
        <f t="shared" si="6"/>
        <v>0.75470958022277213</v>
      </c>
      <c r="S54">
        <f t="shared" si="7"/>
        <v>-0.65605902899050716</v>
      </c>
      <c r="T54">
        <f t="shared" si="8"/>
        <v>4.6231563805733125E-17</v>
      </c>
      <c r="U54">
        <f t="shared" si="9"/>
        <v>0.75470958022277213</v>
      </c>
      <c r="V54">
        <f t="shared" si="10"/>
        <v>-0.37388467948480458</v>
      </c>
      <c r="W54">
        <f t="shared" si="11"/>
        <v>2.6347131358263694E-17</v>
      </c>
    </row>
    <row r="55" spans="1:23">
      <c r="A55">
        <f t="shared" si="12"/>
        <v>135.1</v>
      </c>
      <c r="B55">
        <f t="shared" si="13"/>
        <v>-45.700000000000017</v>
      </c>
      <c r="C55">
        <f t="shared" si="14"/>
        <v>-45.700000000000017</v>
      </c>
      <c r="D55">
        <f t="shared" si="15"/>
        <v>134.29999999999998</v>
      </c>
      <c r="E55">
        <f t="shared" si="3"/>
        <v>134.29999999999998</v>
      </c>
      <c r="G55">
        <f t="shared" si="16"/>
        <v>-0.71569273370373609</v>
      </c>
      <c r="H55">
        <f t="shared" si="17"/>
        <v>0.12127854156982312</v>
      </c>
      <c r="I55">
        <f t="shared" si="18"/>
        <v>-0.68780478791468869</v>
      </c>
      <c r="J55">
        <f t="shared" si="19"/>
        <v>0.71569273370373609</v>
      </c>
      <c r="K55">
        <f t="shared" si="20"/>
        <v>-0.12127854156982312</v>
      </c>
      <c r="L55">
        <f t="shared" si="21"/>
        <v>0.68780478791468869</v>
      </c>
      <c r="M55">
        <f t="shared" si="22"/>
        <v>0.42403762498386233</v>
      </c>
      <c r="N55">
        <f t="shared" si="23"/>
        <v>-7.185578713736486E-2</v>
      </c>
      <c r="P55">
        <f t="shared" si="4"/>
        <v>-0.69841528543100573</v>
      </c>
      <c r="Q55">
        <f t="shared" si="5"/>
        <v>-0.12427873897711739</v>
      </c>
      <c r="R55">
        <f t="shared" si="6"/>
        <v>0.70481975292594079</v>
      </c>
      <c r="S55">
        <f t="shared" si="7"/>
        <v>-0.69841528543100573</v>
      </c>
      <c r="T55">
        <f t="shared" si="8"/>
        <v>-0.12427873897711739</v>
      </c>
      <c r="U55">
        <f t="shared" si="9"/>
        <v>0.70481975292594079</v>
      </c>
      <c r="V55">
        <f t="shared" si="10"/>
        <v>-0.40967104248547831</v>
      </c>
      <c r="W55">
        <f t="shared" si="11"/>
        <v>-7.2898462587508622E-2</v>
      </c>
    </row>
    <row r="56" spans="1:23">
      <c r="A56">
        <f t="shared" si="12"/>
        <v>137.80000000000001</v>
      </c>
      <c r="B56">
        <f t="shared" si="13"/>
        <v>-43</v>
      </c>
      <c r="C56">
        <f t="shared" si="14"/>
        <v>-43</v>
      </c>
      <c r="D56">
        <f t="shared" si="15"/>
        <v>137</v>
      </c>
      <c r="E56">
        <f t="shared" si="3"/>
        <v>137</v>
      </c>
      <c r="G56">
        <f t="shared" si="16"/>
        <v>-0.68199836006249859</v>
      </c>
      <c r="H56">
        <f t="shared" si="17"/>
        <v>0.25013769784954704</v>
      </c>
      <c r="I56">
        <f t="shared" si="18"/>
        <v>-0.68724767659599362</v>
      </c>
      <c r="J56">
        <f t="shared" si="19"/>
        <v>0.68199836006249859</v>
      </c>
      <c r="K56">
        <f t="shared" si="20"/>
        <v>-0.25013769784954704</v>
      </c>
      <c r="L56">
        <f t="shared" si="21"/>
        <v>0.68724767659599362</v>
      </c>
      <c r="M56">
        <f t="shared" si="22"/>
        <v>0.40420761546901274</v>
      </c>
      <c r="N56">
        <f t="shared" si="23"/>
        <v>-0.14825191423833964</v>
      </c>
      <c r="P56">
        <f t="shared" si="4"/>
        <v>-0.73135370161917046</v>
      </c>
      <c r="Q56">
        <f t="shared" si="5"/>
        <v>-0.23325717685644679</v>
      </c>
      <c r="R56">
        <f t="shared" si="6"/>
        <v>0.64086882633882092</v>
      </c>
      <c r="S56">
        <f t="shared" si="7"/>
        <v>-0.73135370161917046</v>
      </c>
      <c r="T56">
        <f t="shared" si="8"/>
        <v>-0.23325717685644679</v>
      </c>
      <c r="U56">
        <f t="shared" si="9"/>
        <v>0.64086882633882092</v>
      </c>
      <c r="V56">
        <f t="shared" si="10"/>
        <v>-0.44571125362348385</v>
      </c>
      <c r="W56">
        <f t="shared" si="11"/>
        <v>-0.14215467629847081</v>
      </c>
    </row>
    <row r="57" spans="1:23">
      <c r="A57">
        <f t="shared" si="12"/>
        <v>141.9</v>
      </c>
      <c r="B57">
        <f t="shared" si="13"/>
        <v>-38.900000000000006</v>
      </c>
      <c r="C57">
        <f t="shared" si="14"/>
        <v>-38.900000000000006</v>
      </c>
      <c r="D57">
        <f t="shared" si="15"/>
        <v>141.1</v>
      </c>
      <c r="E57">
        <f t="shared" si="3"/>
        <v>141.1</v>
      </c>
      <c r="G57">
        <f t="shared" si="16"/>
        <v>-0.62796305764933835</v>
      </c>
      <c r="H57">
        <f t="shared" si="17"/>
        <v>0.38912157426301014</v>
      </c>
      <c r="I57">
        <f t="shared" si="18"/>
        <v>-0.67397833694471987</v>
      </c>
      <c r="J57">
        <f t="shared" si="19"/>
        <v>0.62796305764933835</v>
      </c>
      <c r="K57">
        <f t="shared" si="20"/>
        <v>-0.38912157426301014</v>
      </c>
      <c r="L57">
        <f t="shared" si="21"/>
        <v>0.67397833694471987</v>
      </c>
      <c r="M57">
        <f t="shared" si="22"/>
        <v>0.37513212912627775</v>
      </c>
      <c r="N57">
        <f t="shared" si="23"/>
        <v>-0.23245317198860513</v>
      </c>
      <c r="P57">
        <f t="shared" si="4"/>
        <v>-0.77824314852602094</v>
      </c>
      <c r="Q57">
        <f t="shared" si="5"/>
        <v>-0.31398152882466879</v>
      </c>
      <c r="R57">
        <f t="shared" si="6"/>
        <v>0.54383196056247862</v>
      </c>
      <c r="S57">
        <f t="shared" si="7"/>
        <v>-0.77824314852602094</v>
      </c>
      <c r="T57">
        <f t="shared" si="8"/>
        <v>-0.31398152882466879</v>
      </c>
      <c r="U57">
        <f t="shared" si="9"/>
        <v>0.54383196056247862</v>
      </c>
      <c r="V57">
        <f t="shared" si="10"/>
        <v>-0.50409835293374572</v>
      </c>
      <c r="W57">
        <f t="shared" si="11"/>
        <v>-0.20337804686351549</v>
      </c>
    </row>
    <row r="58" spans="1:23">
      <c r="A58">
        <f t="shared" si="12"/>
        <v>148</v>
      </c>
      <c r="B58">
        <f t="shared" si="13"/>
        <v>-32.800000000000011</v>
      </c>
      <c r="C58">
        <f t="shared" si="14"/>
        <v>-32.800000000000011</v>
      </c>
      <c r="D58">
        <f t="shared" si="15"/>
        <v>147.19999999999999</v>
      </c>
      <c r="E58">
        <f t="shared" si="3"/>
        <v>147.19999999999999</v>
      </c>
      <c r="G58">
        <f t="shared" si="16"/>
        <v>-0.54170821028273997</v>
      </c>
      <c r="H58">
        <f t="shared" si="17"/>
        <v>0.540305797843324</v>
      </c>
      <c r="I58">
        <f t="shared" si="18"/>
        <v>-0.64391137567926227</v>
      </c>
      <c r="J58">
        <f t="shared" si="19"/>
        <v>0.54170821028273997</v>
      </c>
      <c r="K58">
        <f t="shared" si="20"/>
        <v>-0.540305797843324</v>
      </c>
      <c r="L58">
        <f t="shared" si="21"/>
        <v>0.64391137567926227</v>
      </c>
      <c r="M58">
        <f t="shared" si="22"/>
        <v>0.32952397452624643</v>
      </c>
      <c r="N58">
        <f t="shared" si="23"/>
        <v>-0.3286708796087443</v>
      </c>
      <c r="P58">
        <f t="shared" si="4"/>
        <v>-0.84056660349568424</v>
      </c>
      <c r="Q58">
        <f t="shared" si="5"/>
        <v>-0.34820332563521555</v>
      </c>
      <c r="R58">
        <f t="shared" si="6"/>
        <v>0.41497256427901968</v>
      </c>
      <c r="S58">
        <f t="shared" si="7"/>
        <v>-0.84056660349568424</v>
      </c>
      <c r="T58">
        <f t="shared" si="8"/>
        <v>-0.34820332563521555</v>
      </c>
      <c r="U58">
        <f t="shared" si="9"/>
        <v>0.41497256427901968</v>
      </c>
      <c r="V58">
        <f t="shared" si="10"/>
        <v>-0.59405152065544375</v>
      </c>
      <c r="W58">
        <f t="shared" si="11"/>
        <v>-0.24608486017722747</v>
      </c>
    </row>
    <row r="59" spans="1:23">
      <c r="A59">
        <f t="shared" si="12"/>
        <v>155.4</v>
      </c>
      <c r="B59">
        <f t="shared" si="13"/>
        <v>-25.400000000000006</v>
      </c>
      <c r="C59">
        <f t="shared" si="14"/>
        <v>-25.400000000000006</v>
      </c>
      <c r="D59">
        <f t="shared" si="15"/>
        <v>154.6</v>
      </c>
      <c r="E59">
        <f t="shared" si="3"/>
        <v>154.6</v>
      </c>
      <c r="G59">
        <f t="shared" si="16"/>
        <v>-0.42893513340314599</v>
      </c>
      <c r="H59">
        <f t="shared" si="17"/>
        <v>0.69199498137118598</v>
      </c>
      <c r="I59">
        <f t="shared" si="18"/>
        <v>-0.58065273364509118</v>
      </c>
      <c r="J59">
        <f t="shared" si="19"/>
        <v>0.42893513340314599</v>
      </c>
      <c r="K59">
        <f t="shared" si="20"/>
        <v>-0.69199498137118598</v>
      </c>
      <c r="L59">
        <f t="shared" si="21"/>
        <v>0.58065273364509118</v>
      </c>
      <c r="M59">
        <f t="shared" si="22"/>
        <v>0.27136582518918806</v>
      </c>
      <c r="N59">
        <f t="shared" si="23"/>
        <v>-0.43779064600445111</v>
      </c>
      <c r="P59">
        <f t="shared" si="4"/>
        <v>-0.90333529286330083</v>
      </c>
      <c r="Q59">
        <f t="shared" si="5"/>
        <v>-0.32858337540197741</v>
      </c>
      <c r="R59">
        <f t="shared" si="6"/>
        <v>0.2757141891107851</v>
      </c>
      <c r="S59">
        <f t="shared" si="7"/>
        <v>-0.90333529286330083</v>
      </c>
      <c r="T59">
        <f t="shared" si="8"/>
        <v>-0.32858337540197741</v>
      </c>
      <c r="U59">
        <f t="shared" si="9"/>
        <v>0.2757141891107851</v>
      </c>
      <c r="V59">
        <f t="shared" si="10"/>
        <v>-0.70810162697410728</v>
      </c>
      <c r="W59">
        <f t="shared" si="11"/>
        <v>-0.25756817491464201</v>
      </c>
    </row>
    <row r="60" spans="1:23">
      <c r="A60">
        <f t="shared" si="12"/>
        <v>164.7</v>
      </c>
      <c r="B60">
        <f t="shared" si="13"/>
        <v>-16.100000000000023</v>
      </c>
      <c r="C60">
        <f t="shared" si="14"/>
        <v>-16.100000000000023</v>
      </c>
      <c r="D60">
        <f t="shared" si="15"/>
        <v>163.89999999999998</v>
      </c>
      <c r="E60">
        <f t="shared" si="3"/>
        <v>163.89999999999998</v>
      </c>
      <c r="G60">
        <f t="shared" si="16"/>
        <v>-0.27731465330237826</v>
      </c>
      <c r="H60">
        <f t="shared" si="17"/>
        <v>0.83205915492700178</v>
      </c>
      <c r="I60">
        <f t="shared" si="18"/>
        <v>-0.48038957707879693</v>
      </c>
      <c r="J60">
        <f t="shared" si="19"/>
        <v>0.27731465330237826</v>
      </c>
      <c r="K60">
        <f t="shared" si="20"/>
        <v>-0.83205915492700178</v>
      </c>
      <c r="L60">
        <f t="shared" si="21"/>
        <v>0.48038957707879693</v>
      </c>
      <c r="M60">
        <f t="shared" si="22"/>
        <v>0.18732545648530838</v>
      </c>
      <c r="N60">
        <f t="shared" si="23"/>
        <v>-0.56205418344600633</v>
      </c>
      <c r="P60">
        <f t="shared" si="4"/>
        <v>-0.96077915415759396</v>
      </c>
      <c r="Q60">
        <f t="shared" si="5"/>
        <v>-0.24016153460153367</v>
      </c>
      <c r="R60">
        <f t="shared" si="6"/>
        <v>0.13865732665118904</v>
      </c>
      <c r="S60">
        <f t="shared" si="7"/>
        <v>-0.96077915415759396</v>
      </c>
      <c r="T60">
        <f t="shared" si="8"/>
        <v>-0.24016153460153367</v>
      </c>
      <c r="U60">
        <f t="shared" si="9"/>
        <v>0.13865732665118904</v>
      </c>
      <c r="V60">
        <f t="shared" si="10"/>
        <v>-0.84378252497023154</v>
      </c>
      <c r="W60">
        <f t="shared" si="11"/>
        <v>-0.21091642672502087</v>
      </c>
    </row>
    <row r="61" spans="1:23">
      <c r="A61">
        <f t="shared" si="12"/>
        <v>176</v>
      </c>
      <c r="B61">
        <f t="shared" si="13"/>
        <v>-4.8000000000000114</v>
      </c>
      <c r="C61">
        <f t="shared" si="14"/>
        <v>-4.8000000000000114</v>
      </c>
      <c r="D61">
        <f t="shared" si="15"/>
        <v>175.2</v>
      </c>
      <c r="E61">
        <f t="shared" si="3"/>
        <v>175.2</v>
      </c>
      <c r="G61">
        <f t="shared" si="16"/>
        <v>-8.3677843332315788E-2</v>
      </c>
      <c r="H61">
        <f t="shared" si="17"/>
        <v>0.93639698650260994</v>
      </c>
      <c r="I61">
        <f t="shared" si="18"/>
        <v>-0.34082063054352102</v>
      </c>
      <c r="J61">
        <f t="shared" si="19"/>
        <v>8.3677843332315788E-2</v>
      </c>
      <c r="K61">
        <f t="shared" si="20"/>
        <v>-0.93639698650260994</v>
      </c>
      <c r="L61">
        <f t="shared" si="21"/>
        <v>0.34082063054352102</v>
      </c>
      <c r="M61">
        <f t="shared" si="22"/>
        <v>6.2407932445367999E-2</v>
      </c>
      <c r="N61">
        <f t="shared" si="23"/>
        <v>-0.69837602821119171</v>
      </c>
      <c r="P61">
        <f t="shared" si="4"/>
        <v>-0.99649285924950437</v>
      </c>
      <c r="Q61">
        <f t="shared" si="5"/>
        <v>-7.8631451902656413E-2</v>
      </c>
      <c r="R61">
        <f t="shared" si="6"/>
        <v>2.8619507969701492E-2</v>
      </c>
      <c r="S61">
        <f t="shared" si="7"/>
        <v>-0.99649285924950437</v>
      </c>
      <c r="T61">
        <f t="shared" si="8"/>
        <v>-7.8631451902656413E-2</v>
      </c>
      <c r="U61">
        <f t="shared" si="9"/>
        <v>2.8619507969701492E-2</v>
      </c>
      <c r="V61">
        <f t="shared" si="10"/>
        <v>-0.96876721812946254</v>
      </c>
      <c r="W61">
        <f t="shared" si="11"/>
        <v>-7.6443671633119104E-2</v>
      </c>
    </row>
    <row r="62" spans="1:23">
      <c r="A62">
        <f t="shared" si="12"/>
        <v>8</v>
      </c>
      <c r="B62">
        <f t="shared" si="13"/>
        <v>-172.8</v>
      </c>
      <c r="C62">
        <f t="shared" si="14"/>
        <v>-172.8</v>
      </c>
      <c r="D62">
        <f t="shared" si="15"/>
        <v>7.1999999999999886</v>
      </c>
      <c r="E62">
        <f t="shared" si="3"/>
        <v>7.1999999999999886</v>
      </c>
      <c r="G62">
        <f t="shared" si="16"/>
        <v>-0.12533323356430393</v>
      </c>
      <c r="H62">
        <f t="shared" si="17"/>
        <v>-0.97704224973188891</v>
      </c>
      <c r="I62">
        <f t="shared" si="18"/>
        <v>0.17227890991982991</v>
      </c>
      <c r="J62">
        <f t="shared" si="19"/>
        <v>-0.12533323356430393</v>
      </c>
      <c r="K62">
        <f t="shared" si="20"/>
        <v>-0.97704224973188891</v>
      </c>
      <c r="L62">
        <f t="shared" si="21"/>
        <v>0.17227890991982991</v>
      </c>
      <c r="M62">
        <f t="shared" si="22"/>
        <v>-0.10691417588743898</v>
      </c>
      <c r="N62">
        <f t="shared" si="23"/>
        <v>-0.83345545284842426</v>
      </c>
      <c r="P62">
        <f t="shared" si="4"/>
        <v>0.99211470131447788</v>
      </c>
      <c r="Q62">
        <f t="shared" si="5"/>
        <v>-0.12342914012421653</v>
      </c>
      <c r="R62">
        <f t="shared" si="6"/>
        <v>2.1763887609545143E-2</v>
      </c>
      <c r="S62">
        <f t="shared" si="7"/>
        <v>0.99211470131447788</v>
      </c>
      <c r="T62">
        <f t="shared" si="8"/>
        <v>-0.12342914012421653</v>
      </c>
      <c r="U62">
        <f t="shared" si="9"/>
        <v>2.1763887609545143E-2</v>
      </c>
      <c r="V62">
        <f t="shared" si="10"/>
        <v>0.97098235056590942</v>
      </c>
      <c r="W62">
        <f t="shared" si="11"/>
        <v>-0.12080006116969315</v>
      </c>
    </row>
    <row r="63" spans="1:23">
      <c r="A63">
        <f t="shared" si="12"/>
        <v>20</v>
      </c>
      <c r="B63">
        <f t="shared" si="13"/>
        <v>-160.80000000000001</v>
      </c>
      <c r="C63">
        <f t="shared" si="14"/>
        <v>-160.80000000000001</v>
      </c>
      <c r="D63">
        <f t="shared" si="15"/>
        <v>19.199999999999989</v>
      </c>
      <c r="E63">
        <f t="shared" si="3"/>
        <v>19.199999999999989</v>
      </c>
      <c r="G63">
        <f t="shared" si="16"/>
        <v>-0.32886664673858301</v>
      </c>
      <c r="H63">
        <f t="shared" si="17"/>
        <v>-0.94437637023748111</v>
      </c>
      <c r="I63">
        <f t="shared" si="18"/>
        <v>1.1570012508486609E-16</v>
      </c>
      <c r="J63">
        <f t="shared" si="19"/>
        <v>-0.32886664673858301</v>
      </c>
      <c r="K63">
        <f t="shared" si="20"/>
        <v>-0.94437637023748111</v>
      </c>
      <c r="L63">
        <f t="shared" si="21"/>
        <v>1.1570012508486609E-16</v>
      </c>
      <c r="M63">
        <f t="shared" si="22"/>
        <v>-0.32886664673858296</v>
      </c>
      <c r="N63">
        <f t="shared" si="23"/>
        <v>-0.94437637023748089</v>
      </c>
      <c r="P63">
        <f t="shared" si="4"/>
        <v>0.94437637023748111</v>
      </c>
      <c r="Q63">
        <f t="shared" si="5"/>
        <v>-0.32886664673858307</v>
      </c>
      <c r="R63">
        <f t="shared" si="6"/>
        <v>4.02910464122754E-17</v>
      </c>
      <c r="S63">
        <f t="shared" si="7"/>
        <v>0.94437637023748111</v>
      </c>
      <c r="T63">
        <f t="shared" si="8"/>
        <v>-0.32886664673858307</v>
      </c>
      <c r="U63">
        <f t="shared" si="9"/>
        <v>4.02910464122754E-17</v>
      </c>
      <c r="V63">
        <f t="shared" si="10"/>
        <v>0.94437637023748111</v>
      </c>
      <c r="W63">
        <f t="shared" si="11"/>
        <v>-0.32886664673858307</v>
      </c>
    </row>
    <row r="68" spans="3:23">
      <c r="C68" s="68"/>
      <c r="D68" s="68"/>
      <c r="F68" t="s">
        <v>114</v>
      </c>
      <c r="G68" s="68" t="s">
        <v>115</v>
      </c>
      <c r="H68" s="68" t="s">
        <v>116</v>
      </c>
      <c r="L68" t="s">
        <v>108</v>
      </c>
      <c r="N68" t="s">
        <v>33</v>
      </c>
      <c r="O68" t="s">
        <v>34</v>
      </c>
      <c r="P68" t="s">
        <v>35</v>
      </c>
      <c r="Q68" t="s">
        <v>33</v>
      </c>
      <c r="R68" t="s">
        <v>34</v>
      </c>
      <c r="S68" t="s">
        <v>35</v>
      </c>
      <c r="T68" t="s">
        <v>33</v>
      </c>
      <c r="U68" t="s">
        <v>34</v>
      </c>
    </row>
    <row r="69" spans="3:23">
      <c r="F69">
        <f>(-((((1/(SQRT(2)))*(COS(RADIANS(45))))*Excelibr1!$B$853+(((1/(SQRT(2)))*(COS(RADIANS(A2))))*(SIN(RADIANS(45))))*Excelibr1!$B$854+(((1/(SQRT(2)))*(SIN(RADIANS(A2))))*(SIN(RADIANS(45))))*Excelibr1!$B$855)^2)+(((-(1/(SQRT(2)))*(SIN(RADIANS(45))))*Excelibr1!$B$853+(((1/(SQRT(2)))*(COS(RADIANS(A2))))*(COS(RADIANS(45))))*Excelibr1!$B$854+(((1/(SQRT(2)))*(SIN(RADIANS(A2))))*(COS(RADIANS(45))))*Excelibr1!$B$855)^2))-(-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0.29304714355407091</v>
      </c>
      <c r="G69">
        <f>(-2*((((1/(SQRT(2)))*(COS(RADIANS(-45))))*Excelibr1!$B$853+(((1/(SQRT(2)))*(COS(RADIANS(A2))))*(SIN(RADIANS(-45))))*Excelibr1!$B$854+(((1/(SQRT(2)))*(SIN(RADIANS(A2))))*(SIN(RADIANS(-45))))*Excelibr1!$B$855)*((-(1/(SQRT(2)))*(SIN(RADIANS(-45))))*Excelibr1!$B$853+(((1/(SQRT(2)))*(COS(RADIANS(A2))))*(COS(RADIANS(-45))))*Excelibr1!$B$854+(((1/(SQRT(2)))*(SIN(RADIANS(A2))))*(COS(RADIANS(-45))))*Excelibr1!$B$855)))+(2*((((1/(SQRT(2)))*(COS(RADIANS(45))))*Excelibr1!$B$853+(((1/(SQRT(2)))*(COS(RADIANS(A2))))*(SIN(RADIANS(45))))*Excelibr1!$B$854+(((1/(SQRT(2)))*(SIN(RADIANS(A2))))*(SIN(RADIANS(45))))*Excelibr1!$B$855)*((-(1/(SQRT(2)))*(SIN(RADIANS(45))))*Excelibr1!$B$853+(((1/(SQRT(2)))*(COS(RADIANS(A2))))*(COS(RADIANS(45))))*Excelibr1!$B$854+(((1/(SQRT(2)))*(SIN(RADIANS(A2))))*(COS(RADIANS(45))))*Excelibr1!$B$855)))</f>
        <v>-0.37656151586244158</v>
      </c>
      <c r="H69">
        <f>(-((((1/(SQRT(2)))*(COS(RADIANS(45))))*Excelibr1!$B$853+(((1/(SQRT(2)))*(COS(RADIANS(A2))))*(SIN(RADIANS(45))))*Excelibr1!$B$854+(((1/(SQRT(2)))*(SIN(RADIANS(A2))))*(SIN(RADIANS(45))))*Excelibr1!$B$855)^2)-(((-(1/(SQRT(2)))*(SIN(RADIANS(45))))*Excelibr1!$B$853+(((1/(SQRT(2)))*(COS(RADIANS(A2))))*(COS(RADIANS(45))))*Excelibr1!$B$854+(((1/(SQRT(2)))*(SIN(RADIANS(A2))))*(COS(RADIANS(45))))*Excelibr1!$B$855)^2))+(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</v>
      </c>
      <c r="J69">
        <f>(DEGREES(ACOS((-(F69*H69)-(G69*(SQRT((F69^2)+(G69^2)+(H69^2))))/((F69^2)+(G69^2))))))/2</f>
        <v>18.945357227857155</v>
      </c>
      <c r="L69">
        <f>IF(C2&gt;90,180-C2,C2)</f>
        <v>19.200000000000017</v>
      </c>
      <c r="N69">
        <f>COS(RADIANS(D2+90))</f>
        <v>-0.32466626898159884</v>
      </c>
      <c r="O69">
        <f>(SIN(RADIANS(D2+90)))*(COS(RADIANS(A2)))</f>
        <v>-0.94582863870025002</v>
      </c>
      <c r="P69">
        <f>(SIN(RADIANS(D2+90)))*(SIN(RADIANS(A2)))</f>
        <v>0</v>
      </c>
      <c r="Q69">
        <f>IF(P69&lt;0,-N69,N69)</f>
        <v>-0.32466626898159884</v>
      </c>
      <c r="R69">
        <f>IF(P69&lt;0,-O69,O69)</f>
        <v>-0.94582863870025002</v>
      </c>
      <c r="S69">
        <f>IF(P69&lt;0,-P69,P69)</f>
        <v>0</v>
      </c>
      <c r="T69">
        <f>Q69/(1+S69)</f>
        <v>-0.32466626898159884</v>
      </c>
      <c r="U69">
        <f>R69/(1+S69)</f>
        <v>-0.94582863870025002</v>
      </c>
      <c r="W69">
        <f t="shared" ref="W69:W87" si="24">J69-L69</f>
        <v>-0.25464277214286213</v>
      </c>
    </row>
    <row r="70" spans="3:23">
      <c r="F70">
        <f>(-((((1/(SQRT(2)))*(COS(RADIANS(45))))*Excelibr1!$B$853+(((1/(SQRT(2)))*(COS(RADIANS(A3))))*(SIN(RADIANS(45))))*Excelibr1!$B$854+(((1/(SQRT(2)))*(SIN(RADIANS(A3))))*(SIN(RADIANS(45))))*Excelibr1!$B$855)^2)+(((-(1/(SQRT(2)))*(SIN(RADIANS(45))))*Excelibr1!$B$853+(((1/(SQRT(2)))*(COS(RADIANS(A3))))*(COS(RADIANS(45))))*Excelibr1!$B$854+(((1/(SQRT(2)))*(SIN(RADIANS(A3))))*(COS(RADIANS(45))))*Excelibr1!$B$855)^2))-(-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0.45266496905663989</v>
      </c>
      <c r="G70">
        <f>(-2*((((1/(SQRT(2)))*(COS(RADIANS(-45))))*Excelibr1!$B$853+(((1/(SQRT(2)))*(COS(RADIANS(A3))))*(SIN(RADIANS(-45))))*Excelibr1!$B$854+(((1/(SQRT(2)))*(SIN(RADIANS(A3))))*(SIN(RADIANS(-45))))*Excelibr1!$B$855)*((-(1/(SQRT(2)))*(SIN(RADIANS(-45))))*Excelibr1!$B$853+(((1/(SQRT(2)))*(COS(RADIANS(A3))))*(COS(RADIANS(-45))))*Excelibr1!$B$854+(((1/(SQRT(2)))*(SIN(RADIANS(A3))))*(COS(RADIANS(-45))))*Excelibr1!$B$855)))+(2*((((1/(SQRT(2)))*(COS(RADIANS(45))))*Excelibr1!$B$853+(((1/(SQRT(2)))*(COS(RADIANS(A3))))*(SIN(RADIANS(45))))*Excelibr1!$B$854+(((1/(SQRT(2)))*(SIN(RADIANS(A3))))*(SIN(RADIANS(45))))*Excelibr1!$B$855)*((-(1/(SQRT(2)))*(SIN(RADIANS(45))))*Excelibr1!$B$853+(((1/(SQRT(2)))*(COS(RADIANS(A3))))*(COS(RADIANS(45))))*Excelibr1!$B$854+(((1/(SQRT(2)))*(SIN(RADIANS(A3))))*(COS(RADIANS(45))))*Excelibr1!$B$855)))</f>
        <v>-0.30684915196314194</v>
      </c>
      <c r="H70">
        <f>(-((((1/(SQRT(2)))*(COS(RADIANS(45))))*Excelibr1!$B$853+(((1/(SQRT(2)))*(COS(RADIANS(A3))))*(SIN(RADIANS(45))))*Excelibr1!$B$854+(((1/(SQRT(2)))*(SIN(RADIANS(A3))))*(SIN(RADIANS(45))))*Excelibr1!$B$855)^2)-(((-(1/(SQRT(2)))*(SIN(RADIANS(45))))*Excelibr1!$B$853+(((1/(SQRT(2)))*(COS(RADIANS(A3))))*(COS(RADIANS(45))))*Excelibr1!$B$854+(((1/(SQRT(2)))*(SIN(RADIANS(A3))))*(COS(RADIANS(45))))*Excelibr1!$B$855)^2))+(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</v>
      </c>
      <c r="J70">
        <f>(DEGREES(ACOS((-(F70*H70)-(G70*(SQRT((F70^2)+(G70^2)+(H70^2))))/((F70^2)+(G70^2))))))/2</f>
        <v>27.93386636541873</v>
      </c>
      <c r="L70">
        <f t="shared" ref="L70:L87" si="25">IF(C3&gt;90,180-C3,C3)</f>
        <v>30</v>
      </c>
      <c r="N70">
        <f t="shared" ref="N70:N87" si="26">COS(RADIANS(D3+90))</f>
        <v>-0.46845210830808315</v>
      </c>
      <c r="O70">
        <f t="shared" ref="O70:O87" si="27">(SIN(RADIANS(D3+90)))*(COS(RADIANS(A3)))</f>
        <v>-0.8700667105051616</v>
      </c>
      <c r="P70">
        <f t="shared" ref="P70:P87" si="28">(SIN(RADIANS(D3+90)))*(SIN(RADIANS(A3)))</f>
        <v>-0.15341623607832119</v>
      </c>
      <c r="Q70">
        <f t="shared" ref="Q70:Q87" si="29">IF(P70&lt;0,-N70,N70)</f>
        <v>0.46845210830808315</v>
      </c>
      <c r="R70">
        <f t="shared" ref="R70:R87" si="30">IF(P70&lt;0,-O70,O70)</f>
        <v>0.8700667105051616</v>
      </c>
      <c r="S70">
        <f t="shared" ref="S70:S87" si="31">IF(P70&lt;0,-P70,P70)</f>
        <v>0.15341623607832119</v>
      </c>
      <c r="T70">
        <f t="shared" ref="T70:T87" si="32">Q70/(1+S70)</f>
        <v>0.40614315427086944</v>
      </c>
      <c r="U70">
        <f t="shared" ref="U70:U87" si="33">R70/(1+S70)</f>
        <v>0.75433887896657015</v>
      </c>
      <c r="W70">
        <f t="shared" si="24"/>
        <v>-2.06613363458127</v>
      </c>
    </row>
    <row r="71" spans="3:23">
      <c r="F71">
        <f>(-((((1/(SQRT(2)))*(COS(RADIANS(45))))*Excelibr1!$B$853+(((1/(SQRT(2)))*(COS(RADIANS(A4))))*(SIN(RADIANS(45))))*Excelibr1!$B$854+(((1/(SQRT(2)))*(SIN(RADIANS(A4))))*(SIN(RADIANS(45))))*Excelibr1!$B$855)^2)+(((-(1/(SQRT(2)))*(SIN(RADIANS(45))))*Excelibr1!$B$853+(((1/(SQRT(2)))*(COS(RADIANS(A4))))*(COS(RADIANS(45))))*Excelibr1!$B$854+(((1/(SQRT(2)))*(SIN(RADIANS(A4))))*(COS(RADIANS(45))))*Excelibr1!$B$855)^2))-(-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0.59852879853394947</v>
      </c>
      <c r="G71">
        <f>(-2*((((1/(SQRT(2)))*(COS(RADIANS(-45))))*Excelibr1!$B$853+(((1/(SQRT(2)))*(COS(RADIANS(A4))))*(SIN(RADIANS(-45))))*Excelibr1!$B$854+(((1/(SQRT(2)))*(SIN(RADIANS(A4))))*(SIN(RADIANS(-45))))*Excelibr1!$B$855)*((-(1/(SQRT(2)))*(SIN(RADIANS(-45))))*Excelibr1!$B$853+(((1/(SQRT(2)))*(COS(RADIANS(A4))))*(COS(RADIANS(-45))))*Excelibr1!$B$854+(((1/(SQRT(2)))*(SIN(RADIANS(A4))))*(COS(RADIANS(-45))))*Excelibr1!$B$855)))+(2*((((1/(SQRT(2)))*(COS(RADIANS(45))))*Excelibr1!$B$853+(((1/(SQRT(2)))*(COS(RADIANS(A4))))*(SIN(RADIANS(45))))*Excelibr1!$B$854+(((1/(SQRT(2)))*(SIN(RADIANS(A4))))*(SIN(RADIANS(45))))*Excelibr1!$B$855)*((-(1/(SQRT(2)))*(SIN(RADIANS(45))))*Excelibr1!$B$853+(((1/(SQRT(2)))*(COS(RADIANS(A4))))*(COS(RADIANS(45))))*Excelibr1!$B$854+(((1/(SQRT(2)))*(SIN(RADIANS(A4))))*(COS(RADIANS(45))))*Excelibr1!$B$855)))</f>
        <v>-0.21704682076524751</v>
      </c>
      <c r="H71">
        <f>(-((((1/(SQRT(2)))*(COS(RADIANS(45))))*Excelibr1!$B$853+(((1/(SQRT(2)))*(COS(RADIANS(A4))))*(SIN(RADIANS(45))))*Excelibr1!$B$854+(((1/(SQRT(2)))*(SIN(RADIANS(A4))))*(SIN(RADIANS(45))))*Excelibr1!$B$855)^2)-(((-(1/(SQRT(2)))*(SIN(RADIANS(45))))*Excelibr1!$B$853+(((1/(SQRT(2)))*(COS(RADIANS(A4))))*(COS(RADIANS(45))))*Excelibr1!$B$854+(((1/(SQRT(2)))*(SIN(RADIANS(A4))))*(COS(RADIANS(45))))*Excelibr1!$B$855)^2))+(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</v>
      </c>
      <c r="J71">
        <f>(DEGREES(ACOS((-(F71*H71)-(G71*(SQRT((F71^2)+(G71^2)+(H71^2))))/((F71^2)+(G71^2))))))/2</f>
        <v>35.033819882801232</v>
      </c>
      <c r="L71">
        <f t="shared" si="25"/>
        <v>34.400000000000006</v>
      </c>
      <c r="N71">
        <f t="shared" si="26"/>
        <v>-0.57405985589195829</v>
      </c>
      <c r="O71">
        <f t="shared" si="27"/>
        <v>-0.76943285115622528</v>
      </c>
      <c r="P71">
        <f t="shared" si="28"/>
        <v>-0.28005065508744331</v>
      </c>
      <c r="Q71">
        <f t="shared" si="29"/>
        <v>0.57405985589195829</v>
      </c>
      <c r="R71">
        <f t="shared" si="30"/>
        <v>0.76943285115622528</v>
      </c>
      <c r="S71">
        <f t="shared" si="31"/>
        <v>0.28005065508744331</v>
      </c>
      <c r="T71">
        <f t="shared" si="32"/>
        <v>0.44846651467300169</v>
      </c>
      <c r="U71">
        <f t="shared" si="33"/>
        <v>0.60109562703490316</v>
      </c>
      <c r="W71">
        <f t="shared" si="24"/>
        <v>0.6338198828012267</v>
      </c>
    </row>
    <row r="72" spans="3:23">
      <c r="F72">
        <f>(-((((1/(SQRT(2)))*(COS(RADIANS(45))))*Excelibr1!$B$853+(((1/(SQRT(2)))*(COS(RADIANS(A5))))*(SIN(RADIANS(45))))*Excelibr1!$B$854+(((1/(SQRT(2)))*(SIN(RADIANS(A5))))*(SIN(RADIANS(45))))*Excelibr1!$B$855)^2)+(((-(1/(SQRT(2)))*(SIN(RADIANS(45))))*Excelibr1!$B$853+(((1/(SQRT(2)))*(COS(RADIANS(A5))))*(COS(RADIANS(45))))*Excelibr1!$B$854+(((1/(SQRT(2)))*(SIN(RADIANS(A5))))*(COS(RADIANS(45))))*Excelibr1!$B$855)^2))-(-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0.72620663333799074</v>
      </c>
      <c r="G72">
        <f>(-2*((((1/(SQRT(2)))*(COS(RADIANS(-45))))*Excelibr1!$B$853+(((1/(SQRT(2)))*(COS(RADIANS(A5))))*(SIN(RADIANS(-45))))*Excelibr1!$B$854+(((1/(SQRT(2)))*(SIN(RADIANS(A5))))*(SIN(RADIANS(-45))))*Excelibr1!$B$855)*((-(1/(SQRT(2)))*(SIN(RADIANS(-45))))*Excelibr1!$B$853+(((1/(SQRT(2)))*(COS(RADIANS(A5))))*(COS(RADIANS(-45))))*Excelibr1!$B$854+(((1/(SQRT(2)))*(SIN(RADIANS(A5))))*(COS(RADIANS(-45))))*Excelibr1!$B$855)))+(2*((((1/(SQRT(2)))*(COS(RADIANS(45))))*Excelibr1!$B$853+(((1/(SQRT(2)))*(COS(RADIANS(A5))))*(SIN(RADIANS(45))))*Excelibr1!$B$854+(((1/(SQRT(2)))*(SIN(RADIANS(A5))))*(SIN(RADIANS(45))))*Excelibr1!$B$855)*((-(1/(SQRT(2)))*(SIN(RADIANS(45))))*Excelibr1!$B$853+(((1/(SQRT(2)))*(COS(RADIANS(A5))))*(COS(RADIANS(45))))*Excelibr1!$B$854+(((1/(SQRT(2)))*(SIN(RADIANS(A5))))*(COS(RADIANS(45))))*Excelibr1!$B$855)))</f>
        <v>-0.11798600875248005</v>
      </c>
      <c r="H72">
        <f>(-((((1/(SQRT(2)))*(COS(RADIANS(45))))*Excelibr1!$B$853+(((1/(SQRT(2)))*(COS(RADIANS(A5))))*(SIN(RADIANS(45))))*Excelibr1!$B$854+(((1/(SQRT(2)))*(SIN(RADIANS(A5))))*(SIN(RADIANS(45))))*Excelibr1!$B$855)^2)-(((-(1/(SQRT(2)))*(SIN(RADIANS(45))))*Excelibr1!$B$853+(((1/(SQRT(2)))*(COS(RADIANS(A5))))*(COS(RADIANS(45))))*Excelibr1!$B$854+(((1/(SQRT(2)))*(SIN(RADIANS(A5))))*(COS(RADIANS(45))))*Excelibr1!$B$855)^2))+(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</v>
      </c>
      <c r="J72">
        <f t="shared" ref="J72:J83" si="34">(DEGREES(ACOS((-(F72*H72)-(G72*(SQRT((F72^2)+(G72^2)+(H72^2))))/((F72^2)+(G72^2))))))/2</f>
        <v>40.385924300798891</v>
      </c>
      <c r="L72">
        <f t="shared" si="25"/>
        <v>40.800000000000011</v>
      </c>
      <c r="N72">
        <f t="shared" si="26"/>
        <v>-0.64793279645071788</v>
      </c>
      <c r="O72">
        <f t="shared" si="27"/>
        <v>-0.65964939055733585</v>
      </c>
      <c r="P72">
        <f t="shared" si="28"/>
        <v>-0.38084875320905032</v>
      </c>
      <c r="Q72">
        <f t="shared" si="29"/>
        <v>0.64793279645071788</v>
      </c>
      <c r="R72">
        <f t="shared" si="30"/>
        <v>0.65964939055733585</v>
      </c>
      <c r="S72">
        <f t="shared" si="31"/>
        <v>0.38084875320905032</v>
      </c>
      <c r="T72">
        <f t="shared" si="32"/>
        <v>0.46922792590060414</v>
      </c>
      <c r="U72">
        <f t="shared" si="33"/>
        <v>0.47771299284177998</v>
      </c>
      <c r="W72">
        <f t="shared" si="24"/>
        <v>-0.41407569920112053</v>
      </c>
    </row>
    <row r="73" spans="3:23">
      <c r="F73">
        <f>(-((((1/(SQRT(2)))*(COS(RADIANS(45))))*Excelibr1!$B$853+(((1/(SQRT(2)))*(COS(RADIANS(A6))))*(SIN(RADIANS(45))))*Excelibr1!$B$854+(((1/(SQRT(2)))*(SIN(RADIANS(A6))))*(SIN(RADIANS(45))))*Excelibr1!$B$855)^2)+(((-(1/(SQRT(2)))*(SIN(RADIANS(45))))*Excelibr1!$B$853+(((1/(SQRT(2)))*(COS(RADIANS(A6))))*(COS(RADIANS(45))))*Excelibr1!$B$854+(((1/(SQRT(2)))*(SIN(RADIANS(A6))))*(COS(RADIANS(45))))*Excelibr1!$B$855)^2))-(-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0.83181904706634491</v>
      </c>
      <c r="G73">
        <f>(-2*((((1/(SQRT(2)))*(COS(RADIANS(-45))))*Excelibr1!$B$853+(((1/(SQRT(2)))*(COS(RADIANS(A6))))*(SIN(RADIANS(-45))))*Excelibr1!$B$854+(((1/(SQRT(2)))*(SIN(RADIANS(A6))))*(SIN(RADIANS(-45))))*Excelibr1!$B$855)*((-(1/(SQRT(2)))*(SIN(RADIANS(-45))))*Excelibr1!$B$853+(((1/(SQRT(2)))*(COS(RADIANS(A6))))*(COS(RADIANS(-45))))*Excelibr1!$B$854+(((1/(SQRT(2)))*(SIN(RADIANS(A6))))*(COS(RADIANS(-45))))*Excelibr1!$B$855)))+(2*((((1/(SQRT(2)))*(COS(RADIANS(45))))*Excelibr1!$B$853+(((1/(SQRT(2)))*(COS(RADIANS(A6))))*(SIN(RADIANS(45))))*Excelibr1!$B$854+(((1/(SQRT(2)))*(SIN(RADIANS(A6))))*(SIN(RADIANS(45))))*Excelibr1!$B$855)*((-(1/(SQRT(2)))*(SIN(RADIANS(45))))*Excelibr1!$B$853+(((1/(SQRT(2)))*(COS(RADIANS(A6))))*(COS(RADIANS(45))))*Excelibr1!$B$854+(((1/(SQRT(2)))*(SIN(RADIANS(A6))))*(COS(RADIANS(45))))*Excelibr1!$B$855)))</f>
        <v>-2.1614911835459102E-2</v>
      </c>
      <c r="H73">
        <f>(-((((1/(SQRT(2)))*(COS(RADIANS(45))))*Excelibr1!$B$853+(((1/(SQRT(2)))*(COS(RADIANS(A6))))*(SIN(RADIANS(45))))*Excelibr1!$B$854+(((1/(SQRT(2)))*(SIN(RADIANS(A6))))*(SIN(RADIANS(45))))*Excelibr1!$B$855)^2)-(((-(1/(SQRT(2)))*(SIN(RADIANS(45))))*Excelibr1!$B$853+(((1/(SQRT(2)))*(COS(RADIANS(A6))))*(COS(RADIANS(45))))*Excelibr1!$B$854+(((1/(SQRT(2)))*(SIN(RADIANS(A6))))*(COS(RADIANS(45))))*Excelibr1!$B$855)^2))+(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</v>
      </c>
      <c r="J73">
        <f t="shared" si="34"/>
        <v>44.255748833294142</v>
      </c>
      <c r="L73">
        <f t="shared" si="25"/>
        <v>46.300000000000011</v>
      </c>
      <c r="N73">
        <f t="shared" si="26"/>
        <v>-0.6978623272504314</v>
      </c>
      <c r="O73">
        <f t="shared" si="27"/>
        <v>-0.54866548710149066</v>
      </c>
      <c r="P73">
        <f t="shared" si="28"/>
        <v>-0.46038500786656344</v>
      </c>
      <c r="Q73">
        <f t="shared" si="29"/>
        <v>0.6978623272504314</v>
      </c>
      <c r="R73">
        <f t="shared" si="30"/>
        <v>0.54866548710149066</v>
      </c>
      <c r="S73">
        <f t="shared" si="31"/>
        <v>0.46038500786656344</v>
      </c>
      <c r="T73">
        <f t="shared" si="32"/>
        <v>0.47786188127877277</v>
      </c>
      <c r="U73">
        <f t="shared" si="33"/>
        <v>0.37569920544652885</v>
      </c>
      <c r="W73">
        <f t="shared" si="24"/>
        <v>-2.0442511667058696</v>
      </c>
    </row>
    <row r="74" spans="3:23">
      <c r="F74">
        <f>(-((((1/(SQRT(2)))*(COS(RADIANS(45))))*Excelibr1!$B$853+(((1/(SQRT(2)))*(COS(RADIANS(A7))))*(SIN(RADIANS(45))))*Excelibr1!$B$854+(((1/(SQRT(2)))*(SIN(RADIANS(A7))))*(SIN(RADIANS(45))))*Excelibr1!$B$855)^2)+(((-(1/(SQRT(2)))*(SIN(RADIANS(45))))*Excelibr1!$B$853+(((1/(SQRT(2)))*(COS(RADIANS(A7))))*(COS(RADIANS(45))))*Excelibr1!$B$854+(((1/(SQRT(2)))*(SIN(RADIANS(A7))))*(COS(RADIANS(45))))*Excelibr1!$B$855)^2))-(-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0.91215705997033614</v>
      </c>
      <c r="G74">
        <f>(-2*((((1/(SQRT(2)))*(COS(RADIANS(-45))))*Excelibr1!$B$853+(((1/(SQRT(2)))*(COS(RADIANS(A7))))*(SIN(RADIANS(-45))))*Excelibr1!$B$854+(((1/(SQRT(2)))*(SIN(RADIANS(A7))))*(SIN(RADIANS(-45))))*Excelibr1!$B$855)*((-(1/(SQRT(2)))*(SIN(RADIANS(-45))))*Excelibr1!$B$853+(((1/(SQRT(2)))*(COS(RADIANS(A7))))*(COS(RADIANS(-45))))*Excelibr1!$B$854+(((1/(SQRT(2)))*(SIN(RADIANS(A7))))*(COS(RADIANS(-45))))*Excelibr1!$B$855)))+(2*((((1/(SQRT(2)))*(COS(RADIANS(45))))*Excelibr1!$B$853+(((1/(SQRT(2)))*(COS(RADIANS(A7))))*(SIN(RADIANS(45))))*Excelibr1!$B$854+(((1/(SQRT(2)))*(SIN(RADIANS(A7))))*(SIN(RADIANS(45))))*Excelibr1!$B$855)*((-(1/(SQRT(2)))*(SIN(RADIANS(45))))*Excelibr1!$B$853+(((1/(SQRT(2)))*(COS(RADIANS(A7))))*(COS(RADIANS(45))))*Excelibr1!$B$854+(((1/(SQRT(2)))*(SIN(RADIANS(A7))))*(COS(RADIANS(45))))*Excelibr1!$B$855)))</f>
        <v>6.0442693411709852E-2</v>
      </c>
      <c r="H74">
        <f>(-((((1/(SQRT(2)))*(COS(RADIANS(45))))*Excelibr1!$B$853+(((1/(SQRT(2)))*(COS(RADIANS(A7))))*(SIN(RADIANS(45))))*Excelibr1!$B$854+(((1/(SQRT(2)))*(SIN(RADIANS(A7))))*(SIN(RADIANS(45))))*Excelibr1!$B$855)^2)-(((-(1/(SQRT(2)))*(SIN(RADIANS(45))))*Excelibr1!$B$853+(((1/(SQRT(2)))*(COS(RADIANS(A7))))*(COS(RADIANS(45))))*Excelibr1!$B$854+(((1/(SQRT(2)))*(SIN(RADIANS(A7))))*(COS(RADIANS(45))))*Excelibr1!$B$855)^2))+(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</v>
      </c>
      <c r="J74">
        <f t="shared" si="34"/>
        <v>46.89553753061066</v>
      </c>
      <c r="L74">
        <f t="shared" si="25"/>
        <v>48</v>
      </c>
      <c r="N74">
        <f t="shared" si="26"/>
        <v>-0.73010905777619783</v>
      </c>
      <c r="O74">
        <f t="shared" si="27"/>
        <v>-0.43923646880069805</v>
      </c>
      <c r="P74">
        <f t="shared" si="28"/>
        <v>-0.52346163969162651</v>
      </c>
      <c r="Q74">
        <f t="shared" si="29"/>
        <v>0.73010905777619783</v>
      </c>
      <c r="R74">
        <f t="shared" si="30"/>
        <v>0.43923646880069805</v>
      </c>
      <c r="S74">
        <f t="shared" si="31"/>
        <v>0.52346163969162651</v>
      </c>
      <c r="T74">
        <f t="shared" si="32"/>
        <v>0.47924347995003264</v>
      </c>
      <c r="U74">
        <f t="shared" si="33"/>
        <v>0.28831475460688771</v>
      </c>
      <c r="W74">
        <f t="shared" si="24"/>
        <v>-1.1044624693893397</v>
      </c>
    </row>
    <row r="75" spans="3:23">
      <c r="F75">
        <f>(-((((1/(SQRT(2)))*(COS(RADIANS(45))))*Excelibr1!$B$853+(((1/(SQRT(2)))*(COS(RADIANS(A8))))*(SIN(RADIANS(45))))*Excelibr1!$B$854+(((1/(SQRT(2)))*(SIN(RADIANS(A8))))*(SIN(RADIANS(45))))*Excelibr1!$B$855)^2)+(((-(1/(SQRT(2)))*(SIN(RADIANS(45))))*Excelibr1!$B$853+(((1/(SQRT(2)))*(COS(RADIANS(A8))))*(COS(RADIANS(45))))*Excelibr1!$B$854+(((1/(SQRT(2)))*(SIN(RADIANS(A8))))*(COS(RADIANS(45))))*Excelibr1!$B$855)^2))-(-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0.96477964218087209</v>
      </c>
      <c r="G75">
        <f>(-2*((((1/(SQRT(2)))*(COS(RADIANS(-45))))*Excelibr1!$B$853+(((1/(SQRT(2)))*(COS(RADIANS(A8))))*(SIN(RADIANS(-45))))*Excelibr1!$B$854+(((1/(SQRT(2)))*(SIN(RADIANS(A8))))*(SIN(RADIANS(-45))))*Excelibr1!$B$855)*((-(1/(SQRT(2)))*(SIN(RADIANS(-45))))*Excelibr1!$B$853+(((1/(SQRT(2)))*(COS(RADIANS(A8))))*(COS(RADIANS(-45))))*Excelibr1!$B$854+(((1/(SQRT(2)))*(SIN(RADIANS(A8))))*(COS(RADIANS(-45))))*Excelibr1!$B$855)))+(2*((((1/(SQRT(2)))*(COS(RADIANS(45))))*Excelibr1!$B$853+(((1/(SQRT(2)))*(COS(RADIANS(A8))))*(SIN(RADIANS(45))))*Excelibr1!$B$854+(((1/(SQRT(2)))*(SIN(RADIANS(A8))))*(SIN(RADIANS(45))))*Excelibr1!$B$855)*((-(1/(SQRT(2)))*(SIN(RADIANS(45))))*Excelibr1!$B$853+(((1/(SQRT(2)))*(COS(RADIANS(A8))))*(COS(RADIANS(45))))*Excelibr1!$B$854+(((1/(SQRT(2)))*(SIN(RADIANS(A8))))*(COS(RADIANS(45))))*Excelibr1!$B$855)))</f>
        <v>0.11828944875494406</v>
      </c>
      <c r="H75">
        <f>(-((((1/(SQRT(2)))*(COS(RADIANS(45))))*Excelibr1!$B$853+(((1/(SQRT(2)))*(COS(RADIANS(A8))))*(SIN(RADIANS(45))))*Excelibr1!$B$854+(((1/(SQRT(2)))*(SIN(RADIANS(A8))))*(SIN(RADIANS(45))))*Excelibr1!$B$855)^2)-(((-(1/(SQRT(2)))*(SIN(RADIANS(45))))*Excelibr1!$B$853+(((1/(SQRT(2)))*(COS(RADIANS(A8))))*(COS(RADIANS(45))))*Excelibr1!$B$854+(((1/(SQRT(2)))*(SIN(RADIANS(A8))))*(COS(RADIANS(45))))*Excelibr1!$B$855)^2))+(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</v>
      </c>
      <c r="J75">
        <f t="shared" si="34"/>
        <v>48.495009500700107</v>
      </c>
      <c r="L75">
        <f t="shared" si="25"/>
        <v>50.300000000000011</v>
      </c>
      <c r="N75">
        <f t="shared" si="26"/>
        <v>-0.74889800331509648</v>
      </c>
      <c r="O75">
        <f t="shared" si="27"/>
        <v>-0.33134264011392417</v>
      </c>
      <c r="P75">
        <f t="shared" si="28"/>
        <v>-0.57390228739132609</v>
      </c>
      <c r="Q75">
        <f t="shared" si="29"/>
        <v>0.74889800331509648</v>
      </c>
      <c r="R75">
        <f t="shared" si="30"/>
        <v>0.33134264011392417</v>
      </c>
      <c r="S75">
        <f t="shared" si="31"/>
        <v>0.57390228739132609</v>
      </c>
      <c r="T75">
        <f t="shared" si="32"/>
        <v>0.47582242513692635</v>
      </c>
      <c r="U75">
        <f t="shared" si="33"/>
        <v>0.21052300563277662</v>
      </c>
      <c r="W75">
        <f t="shared" si="24"/>
        <v>-1.8049904992999046</v>
      </c>
    </row>
    <row r="76" spans="3:23">
      <c r="F76">
        <f>(-((((1/(SQRT(2)))*(COS(RADIANS(45))))*Excelibr1!$B$853+(((1/(SQRT(2)))*(COS(RADIANS(A9))))*(SIN(RADIANS(45))))*Excelibr1!$B$854+(((1/(SQRT(2)))*(SIN(RADIANS(A9))))*(SIN(RADIANS(45))))*Excelibr1!$B$855)^2)+(((-(1/(SQRT(2)))*(SIN(RADIANS(45))))*Excelibr1!$B$853+(((1/(SQRT(2)))*(COS(RADIANS(A9))))*(COS(RADIANS(45))))*Excelibr1!$B$854+(((1/(SQRT(2)))*(SIN(RADIANS(A9))))*(COS(RADIANS(45))))*Excelibr1!$B$855)^2))-(-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0.98808788316579699</v>
      </c>
      <c r="G76">
        <f>(-2*((((1/(SQRT(2)))*(COS(RADIANS(-45))))*Excelibr1!$B$853+(((1/(SQRT(2)))*(COS(RADIANS(A9))))*(SIN(RADIANS(-45))))*Excelibr1!$B$854+(((1/(SQRT(2)))*(SIN(RADIANS(A9))))*(SIN(RADIANS(-45))))*Excelibr1!$B$855)*((-(1/(SQRT(2)))*(SIN(RADIANS(-45))))*Excelibr1!$B$853+(((1/(SQRT(2)))*(COS(RADIANS(A9))))*(COS(RADIANS(-45))))*Excelibr1!$B$854+(((1/(SQRT(2)))*(SIN(RADIANS(A9))))*(COS(RADIANS(-45))))*Excelibr1!$B$855)))+(2*((((1/(SQRT(2)))*(COS(RADIANS(45))))*Excelibr1!$B$853+(((1/(SQRT(2)))*(COS(RADIANS(A9))))*(SIN(RADIANS(45))))*Excelibr1!$B$854+(((1/(SQRT(2)))*(SIN(RADIANS(A9))))*(SIN(RADIANS(45))))*Excelibr1!$B$855)*((-(1/(SQRT(2)))*(SIN(RADIANS(45))))*Excelibr1!$B$853+(((1/(SQRT(2)))*(COS(RADIANS(A9))))*(COS(RADIANS(45))))*Excelibr1!$B$854+(((1/(SQRT(2)))*(SIN(RADIANS(A9))))*(COS(RADIANS(45))))*Excelibr1!$B$855)))</f>
        <v>0.14494818177266519</v>
      </c>
      <c r="H76">
        <f>(-((((1/(SQRT(2)))*(COS(RADIANS(45))))*Excelibr1!$B$853+(((1/(SQRT(2)))*(COS(RADIANS(A9))))*(SIN(RADIANS(45))))*Excelibr1!$B$854+(((1/(SQRT(2)))*(SIN(RADIANS(A9))))*(SIN(RADIANS(45))))*Excelibr1!$B$855)^2)-(((-(1/(SQRT(2)))*(SIN(RADIANS(45))))*Excelibr1!$B$853+(((1/(SQRT(2)))*(COS(RADIANS(A9))))*(COS(RADIANS(45))))*Excelibr1!$B$854+(((1/(SQRT(2)))*(SIN(RADIANS(A9))))*(COS(RADIANS(45))))*Excelibr1!$B$855)^2))+(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</v>
      </c>
      <c r="J76">
        <f t="shared" si="34"/>
        <v>49.172758260233913</v>
      </c>
      <c r="L76">
        <f t="shared" si="25"/>
        <v>49.800000000000011</v>
      </c>
      <c r="N76">
        <f t="shared" si="26"/>
        <v>-0.75668429601208476</v>
      </c>
      <c r="O76">
        <f t="shared" si="27"/>
        <v>-0.2236060830468132</v>
      </c>
      <c r="P76">
        <f t="shared" si="28"/>
        <v>-0.61435266402381405</v>
      </c>
      <c r="Q76">
        <f t="shared" si="29"/>
        <v>0.75668429601208476</v>
      </c>
      <c r="R76">
        <f t="shared" si="30"/>
        <v>0.2236060830468132</v>
      </c>
      <c r="S76">
        <f t="shared" si="31"/>
        <v>0.61435266402381405</v>
      </c>
      <c r="T76">
        <f t="shared" si="32"/>
        <v>0.46872304476893573</v>
      </c>
      <c r="U76">
        <f t="shared" si="33"/>
        <v>0.13851129807626389</v>
      </c>
      <c r="W76">
        <f t="shared" si="24"/>
        <v>-0.62724173976609876</v>
      </c>
    </row>
    <row r="77" spans="3:23">
      <c r="F77">
        <f>(-((((1/(SQRT(2)))*(COS(RADIANS(45))))*Excelibr1!$B$853+(((1/(SQRT(2)))*(COS(RADIANS(A10))))*(SIN(RADIANS(45))))*Excelibr1!$B$854+(((1/(SQRT(2)))*(SIN(RADIANS(A10))))*(SIN(RADIANS(45))))*Excelibr1!$B$855)^2)+(((-(1/(SQRT(2)))*(SIN(RADIANS(45))))*Excelibr1!$B$853+(((1/(SQRT(2)))*(COS(RADIANS(A10))))*(COS(RADIANS(45))))*Excelibr1!$B$854+(((1/(SQRT(2)))*(SIN(RADIANS(A10))))*(COS(RADIANS(45))))*Excelibr1!$B$855)^2))-(-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0.98137357381732382</v>
      </c>
      <c r="G77">
        <f>(-2*((((1/(SQRT(2)))*(COS(RADIANS(-45))))*Excelibr1!$B$853+(((1/(SQRT(2)))*(COS(RADIANS(A10))))*(SIN(RADIANS(-45))))*Excelibr1!$B$854+(((1/(SQRT(2)))*(SIN(RADIANS(A10))))*(SIN(RADIANS(-45))))*Excelibr1!$B$855)*((-(1/(SQRT(2)))*(SIN(RADIANS(-45))))*Excelibr1!$B$853+(((1/(SQRT(2)))*(COS(RADIANS(A10))))*(COS(RADIANS(-45))))*Excelibr1!$B$854+(((1/(SQRT(2)))*(SIN(RADIANS(A10))))*(COS(RADIANS(-45))))*Excelibr1!$B$855)))+(2*((((1/(SQRT(2)))*(COS(RADIANS(45))))*Excelibr1!$B$853+(((1/(SQRT(2)))*(COS(RADIANS(A10))))*(SIN(RADIANS(45))))*Excelibr1!$B$854+(((1/(SQRT(2)))*(SIN(RADIANS(A10))))*(SIN(RADIANS(45))))*Excelibr1!$B$855)*((-(1/(SQRT(2)))*(SIN(RADIANS(45))))*Excelibr1!$B$853+(((1/(SQRT(2)))*(COS(RADIANS(A10))))*(COS(RADIANS(45))))*Excelibr1!$B$854+(((1/(SQRT(2)))*(SIN(RADIANS(A10))))*(COS(RADIANS(45))))*Excelibr1!$B$855)))</f>
        <v>0.13720345582193971</v>
      </c>
      <c r="H77">
        <f>(-((((1/(SQRT(2)))*(COS(RADIANS(45))))*Excelibr1!$B$853+(((1/(SQRT(2)))*(COS(RADIANS(A10))))*(SIN(RADIANS(45))))*Excelibr1!$B$854+(((1/(SQRT(2)))*(SIN(RADIANS(A10))))*(SIN(RADIANS(45))))*Excelibr1!$B$855)^2)-(((-(1/(SQRT(2)))*(SIN(RADIANS(45))))*Excelibr1!$B$853+(((1/(SQRT(2)))*(COS(RADIANS(A10))))*(COS(RADIANS(45))))*Excelibr1!$B$854+(((1/(SQRT(2)))*(SIN(RADIANS(A10))))*(COS(RADIANS(45))))*Excelibr1!$B$855)^2))+(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</v>
      </c>
      <c r="J77">
        <f t="shared" si="34"/>
        <v>48.979398347548184</v>
      </c>
      <c r="L77">
        <f t="shared" si="25"/>
        <v>49.200000000000017</v>
      </c>
      <c r="N77">
        <f t="shared" si="26"/>
        <v>-0.75447363448216809</v>
      </c>
      <c r="O77">
        <f t="shared" si="27"/>
        <v>-0.11397057009017597</v>
      </c>
      <c r="P77">
        <f t="shared" si="28"/>
        <v>-0.64635922212388064</v>
      </c>
      <c r="Q77">
        <f t="shared" si="29"/>
        <v>0.75447363448216809</v>
      </c>
      <c r="R77">
        <f t="shared" si="30"/>
        <v>0.11397057009017597</v>
      </c>
      <c r="S77">
        <f t="shared" si="31"/>
        <v>0.64635922212388064</v>
      </c>
      <c r="T77">
        <f t="shared" si="32"/>
        <v>0.45826793104658031</v>
      </c>
      <c r="U77">
        <f t="shared" si="33"/>
        <v>6.9225821776093668E-2</v>
      </c>
      <c r="W77">
        <f t="shared" si="24"/>
        <v>-0.22060165245183327</v>
      </c>
    </row>
    <row r="78" spans="3:23">
      <c r="F78">
        <f>(-((((1/(SQRT(2)))*(COS(RADIANS(45))))*Excelibr1!$B$853+(((1/(SQRT(2)))*(COS(RADIANS(A11))))*(SIN(RADIANS(45))))*Excelibr1!$B$854+(((1/(SQRT(2)))*(SIN(RADIANS(A11))))*(SIN(RADIANS(45))))*Excelibr1!$B$855)^2)+(((-(1/(SQRT(2)))*(SIN(RADIANS(45))))*Excelibr1!$B$853+(((1/(SQRT(2)))*(COS(RADIANS(A11))))*(COS(RADIANS(45))))*Excelibr1!$B$854+(((1/(SQRT(2)))*(SIN(RADIANS(A11))))*(COS(RADIANS(45))))*Excelibr1!$B$855)^2))-(-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0.94484072502740057</v>
      </c>
      <c r="G78">
        <f>(-2*((((1/(SQRT(2)))*(COS(RADIANS(-45))))*Excelibr1!$B$853+(((1/(SQRT(2)))*(COS(RADIANS(A11))))*(SIN(RADIANS(-45))))*Excelibr1!$B$854+(((1/(SQRT(2)))*(SIN(RADIANS(A11))))*(SIN(RADIANS(-45))))*Excelibr1!$B$855)*((-(1/(SQRT(2)))*(SIN(RADIANS(-45))))*Excelibr1!$B$853+(((1/(SQRT(2)))*(COS(RADIANS(A11))))*(COS(RADIANS(-45))))*Excelibr1!$B$854+(((1/(SQRT(2)))*(SIN(RADIANS(A11))))*(COS(RADIANS(-45))))*Excelibr1!$B$855)))+(2*((((1/(SQRT(2)))*(COS(RADIANS(45))))*Excelibr1!$B$853+(((1/(SQRT(2)))*(COS(RADIANS(A11))))*(SIN(RADIANS(45))))*Excelibr1!$B$854+(((1/(SQRT(2)))*(SIN(RADIANS(A11))))*(SIN(RADIANS(45))))*Excelibr1!$B$855)*((-(1/(SQRT(2)))*(SIN(RADIANS(45))))*Excelibr1!$B$853+(((1/(SQRT(2)))*(COS(RADIANS(A11))))*(COS(RADIANS(45))))*Excelibr1!$B$854+(((1/(SQRT(2)))*(SIN(RADIANS(A11))))*(COS(RADIANS(45))))*Excelibr1!$B$855)))</f>
        <v>9.5989399152406507E-2</v>
      </c>
      <c r="H78">
        <f>(-((((1/(SQRT(2)))*(COS(RADIANS(45))))*Excelibr1!$B$853+(((1/(SQRT(2)))*(COS(RADIANS(A11))))*(SIN(RADIANS(45))))*Excelibr1!$B$854+(((1/(SQRT(2)))*(SIN(RADIANS(A11))))*(SIN(RADIANS(45))))*Excelibr1!$B$855)^2)-(((-(1/(SQRT(2)))*(SIN(RADIANS(45))))*Excelibr1!$B$853+(((1/(SQRT(2)))*(COS(RADIANS(A11))))*(COS(RADIANS(45))))*Excelibr1!$B$854+(((1/(SQRT(2)))*(SIN(RADIANS(A11))))*(COS(RADIANS(45))))*Excelibr1!$B$855)^2))+(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</v>
      </c>
      <c r="J78">
        <f t="shared" si="34"/>
        <v>47.900479515073002</v>
      </c>
      <c r="L78">
        <f t="shared" si="25"/>
        <v>49</v>
      </c>
      <c r="N78">
        <f t="shared" si="26"/>
        <v>-0.74198145182833619</v>
      </c>
      <c r="O78">
        <f t="shared" si="27"/>
        <v>-4.1068226426764661E-17</v>
      </c>
      <c r="P78">
        <f t="shared" si="28"/>
        <v>-0.67042040925281676</v>
      </c>
      <c r="Q78">
        <f t="shared" si="29"/>
        <v>0.74198145182833619</v>
      </c>
      <c r="R78">
        <f t="shared" si="30"/>
        <v>4.1068226426764661E-17</v>
      </c>
      <c r="S78">
        <f t="shared" si="31"/>
        <v>0.67042040925281676</v>
      </c>
      <c r="T78">
        <f t="shared" si="32"/>
        <v>0.44418844963719423</v>
      </c>
      <c r="U78">
        <f t="shared" si="33"/>
        <v>2.4585563130861517E-17</v>
      </c>
      <c r="W78">
        <f t="shared" si="24"/>
        <v>-1.0995204849269982</v>
      </c>
    </row>
    <row r="79" spans="3:23">
      <c r="F79">
        <f>(-((((1/(SQRT(2)))*(COS(RADIANS(45))))*Excelibr1!$B$853+(((1/(SQRT(2)))*(COS(RADIANS(A12))))*(SIN(RADIANS(45))))*Excelibr1!$B$854+(((1/(SQRT(2)))*(SIN(RADIANS(A12))))*(SIN(RADIANS(45))))*Excelibr1!$B$855)^2)+(((-(1/(SQRT(2)))*(SIN(RADIANS(45))))*Excelibr1!$B$853+(((1/(SQRT(2)))*(COS(RADIANS(A12))))*(COS(RADIANS(45))))*Excelibr1!$B$854+(((1/(SQRT(2)))*(SIN(RADIANS(A12))))*(COS(RADIANS(45))))*Excelibr1!$B$855)^2))-(-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0.87959936891999624</v>
      </c>
      <c r="G79">
        <f>(-2*((((1/(SQRT(2)))*(COS(RADIANS(-45))))*Excelibr1!$B$853+(((1/(SQRT(2)))*(COS(RADIANS(A12))))*(SIN(RADIANS(-45))))*Excelibr1!$B$854+(((1/(SQRT(2)))*(SIN(RADIANS(A12))))*(SIN(RADIANS(-45))))*Excelibr1!$B$855)*((-(1/(SQRT(2)))*(SIN(RADIANS(-45))))*Excelibr1!$B$853+(((1/(SQRT(2)))*(COS(RADIANS(A12))))*(COS(RADIANS(-45))))*Excelibr1!$B$854+(((1/(SQRT(2)))*(SIN(RADIANS(A12))))*(COS(RADIANS(-45))))*Excelibr1!$B$855)))+(2*((((1/(SQRT(2)))*(COS(RADIANS(45))))*Excelibr1!$B$853+(((1/(SQRT(2)))*(COS(RADIANS(A12))))*(SIN(RADIANS(45))))*Excelibr1!$B$854+(((1/(SQRT(2)))*(SIN(RADIANS(A12))))*(SIN(RADIANS(45))))*Excelibr1!$B$855)*((-(1/(SQRT(2)))*(SIN(RADIANS(45))))*Excelibr1!$B$853+(((1/(SQRT(2)))*(COS(RADIANS(A12))))*(COS(RADIANS(45))))*Excelibr1!$B$854+(((1/(SQRT(2)))*(SIN(RADIANS(A12))))*(COS(RADIANS(45))))*Excelibr1!$B$855)))</f>
        <v>2.6277035253106762E-2</v>
      </c>
      <c r="H79">
        <f>(-((((1/(SQRT(2)))*(COS(RADIANS(45))))*Excelibr1!$B$853+(((1/(SQRT(2)))*(COS(RADIANS(A12))))*(SIN(RADIANS(45))))*Excelibr1!$B$854+(((1/(SQRT(2)))*(SIN(RADIANS(A12))))*(SIN(RADIANS(45))))*Excelibr1!$B$855)^2)-(((-(1/(SQRT(2)))*(SIN(RADIANS(45))))*Excelibr1!$B$853+(((1/(SQRT(2)))*(COS(RADIANS(A12))))*(COS(RADIANS(45))))*Excelibr1!$B$854+(((1/(SQRT(2)))*(SIN(RADIANS(A12))))*(COS(RADIANS(45))))*Excelibr1!$B$855)^2))+(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</v>
      </c>
      <c r="J79">
        <f t="shared" si="34"/>
        <v>45.855568814635888</v>
      </c>
      <c r="L79">
        <f t="shared" si="25"/>
        <v>45.700000000000017</v>
      </c>
      <c r="N79">
        <f t="shared" si="26"/>
        <v>-0.71758642206601353</v>
      </c>
      <c r="O79">
        <f t="shared" si="27"/>
        <v>0.12094065479278188</v>
      </c>
      <c r="P79">
        <f t="shared" si="28"/>
        <v>-0.68588853677896544</v>
      </c>
      <c r="Q79">
        <f t="shared" si="29"/>
        <v>0.71758642206601353</v>
      </c>
      <c r="R79">
        <f t="shared" si="30"/>
        <v>-0.12094065479278188</v>
      </c>
      <c r="S79">
        <f t="shared" si="31"/>
        <v>0.68588853677896544</v>
      </c>
      <c r="T79">
        <f t="shared" si="32"/>
        <v>0.42564286215328556</v>
      </c>
      <c r="U79">
        <f t="shared" si="33"/>
        <v>-7.1737040827058091E-2</v>
      </c>
      <c r="W79">
        <f t="shared" si="24"/>
        <v>0.15556881463587047</v>
      </c>
    </row>
    <row r="80" spans="3:23">
      <c r="F80">
        <f>(-((((1/(SQRT(2)))*(COS(RADIANS(45))))*Excelibr1!$B$853+(((1/(SQRT(2)))*(COS(RADIANS(A13))))*(SIN(RADIANS(45))))*Excelibr1!$B$854+(((1/(SQRT(2)))*(SIN(RADIANS(A13))))*(SIN(RADIANS(45))))*Excelibr1!$B$855)^2)+(((-(1/(SQRT(2)))*(SIN(RADIANS(45))))*Excelibr1!$B$853+(((1/(SQRT(2)))*(COS(RADIANS(A13))))*(COS(RADIANS(45))))*Excelibr1!$B$854+(((1/(SQRT(2)))*(SIN(RADIANS(A13))))*(COS(RADIANS(45))))*Excelibr1!$B$855)^2))-(-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0.78763183108671464</v>
      </c>
      <c r="G80">
        <f>(-2*((((1/(SQRT(2)))*(COS(RADIANS(-45))))*Excelibr1!$B$853+(((1/(SQRT(2)))*(COS(RADIANS(A13))))*(SIN(RADIANS(-45))))*Excelibr1!$B$854+(((1/(SQRT(2)))*(SIN(RADIANS(A13))))*(SIN(RADIANS(-45))))*Excelibr1!$B$855)*((-(1/(SQRT(2)))*(SIN(RADIANS(-45))))*Excelibr1!$B$853+(((1/(SQRT(2)))*(COS(RADIANS(A13))))*(COS(RADIANS(-45))))*Excelibr1!$B$854+(((1/(SQRT(2)))*(SIN(RADIANS(A13))))*(COS(RADIANS(-45))))*Excelibr1!$B$855)))+(2*((((1/(SQRT(2)))*(COS(RADIANS(45))))*Excelibr1!$B$853+(((1/(SQRT(2)))*(COS(RADIANS(A13))))*(SIN(RADIANS(45))))*Excelibr1!$B$854+(((1/(SQRT(2)))*(SIN(RADIANS(A13))))*(SIN(RADIANS(45))))*Excelibr1!$B$855)*((-(1/(SQRT(2)))*(SIN(RADIANS(45))))*Excelibr1!$B$853+(((1/(SQRT(2)))*(COS(RADIANS(A13))))*(COS(RADIANS(45))))*Excelibr1!$B$854+(((1/(SQRT(2)))*(SIN(RADIANS(A13))))*(COS(RADIANS(45))))*Excelibr1!$B$855)))</f>
        <v>-6.3525295944787633E-2</v>
      </c>
      <c r="H80">
        <f>(-((((1/(SQRT(2)))*(COS(RADIANS(45))))*Excelibr1!$B$853+(((1/(SQRT(2)))*(COS(RADIANS(A13))))*(SIN(RADIANS(45))))*Excelibr1!$B$854+(((1/(SQRT(2)))*(SIN(RADIANS(A13))))*(SIN(RADIANS(45))))*Excelibr1!$B$855)^2)-(((-(1/(SQRT(2)))*(SIN(RADIANS(45))))*Excelibr1!$B$853+(((1/(SQRT(2)))*(COS(RADIANS(A13))))*(COS(RADIANS(45))))*Excelibr1!$B$854+(((1/(SQRT(2)))*(SIN(RADIANS(A13))))*(COS(RADIANS(45))))*Excelibr1!$B$855)^2))+(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</v>
      </c>
      <c r="J80">
        <f t="shared" si="34"/>
        <v>42.694436839565839</v>
      </c>
      <c r="L80">
        <f t="shared" si="25"/>
        <v>43</v>
      </c>
      <c r="N80">
        <f t="shared" si="26"/>
        <v>-0.67808830979612256</v>
      </c>
      <c r="O80">
        <f t="shared" si="27"/>
        <v>0.25137811471727722</v>
      </c>
      <c r="P80">
        <f t="shared" si="28"/>
        <v>-0.69065569393079285</v>
      </c>
      <c r="Q80">
        <f t="shared" si="29"/>
        <v>0.67808830979612256</v>
      </c>
      <c r="R80">
        <f t="shared" si="30"/>
        <v>-0.25137811471727722</v>
      </c>
      <c r="S80">
        <f t="shared" si="31"/>
        <v>0.69065569393079285</v>
      </c>
      <c r="T80">
        <f t="shared" si="32"/>
        <v>0.40108007338830765</v>
      </c>
      <c r="U80">
        <f t="shared" si="33"/>
        <v>-0.14868675840958509</v>
      </c>
      <c r="W80">
        <f t="shared" si="24"/>
        <v>-0.30556316043416132</v>
      </c>
    </row>
    <row r="81" spans="1:23">
      <c r="F81">
        <f>(-((((1/(SQRT(2)))*(COS(RADIANS(45))))*Excelibr1!$B$853+(((1/(SQRT(2)))*(COS(RADIANS(A14))))*(SIN(RADIANS(45))))*Excelibr1!$B$854+(((1/(SQRT(2)))*(SIN(RADIANS(A14))))*(SIN(RADIANS(45))))*Excelibr1!$B$855)^2)+(((-(1/(SQRT(2)))*(SIN(RADIANS(45))))*Excelibr1!$B$853+(((1/(SQRT(2)))*(COS(RADIANS(A14))))*(COS(RADIANS(45))))*Excelibr1!$B$854+(((1/(SQRT(2)))*(SIN(RADIANS(A14))))*(COS(RADIANS(45))))*Excelibr1!$B$855)^2))-(-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0.67173249862680096</v>
      </c>
      <c r="G81">
        <f>(-2*((((1/(SQRT(2)))*(COS(RADIANS(-45))))*Excelibr1!$B$853+(((1/(SQRT(2)))*(COS(RADIANS(A14))))*(SIN(RADIANS(-45))))*Excelibr1!$B$854+(((1/(SQRT(2)))*(SIN(RADIANS(A14))))*(SIN(RADIANS(-45))))*Excelibr1!$B$855)*((-(1/(SQRT(2)))*(SIN(RADIANS(-45))))*Excelibr1!$B$853+(((1/(SQRT(2)))*(COS(RADIANS(A14))))*(COS(RADIANS(-45))))*Excelibr1!$B$854+(((1/(SQRT(2)))*(SIN(RADIANS(A14))))*(COS(RADIANS(-45))))*Excelibr1!$B$855)))+(2*((((1/(SQRT(2)))*(COS(RADIANS(45))))*Excelibr1!$B$853+(((1/(SQRT(2)))*(COS(RADIANS(A14))))*(SIN(RADIANS(45))))*Excelibr1!$B$854+(((1/(SQRT(2)))*(SIN(RADIANS(A14))))*(SIN(RADIANS(45))))*Excelibr1!$B$855)*((-(1/(SQRT(2)))*(SIN(RADIANS(45))))*Excelibr1!$B$853+(((1/(SQRT(2)))*(COS(RADIANS(A14))))*(COS(RADIANS(45))))*Excelibr1!$B$854+(((1/(SQRT(2)))*(SIN(RADIANS(A14))))*(COS(RADIANS(45))))*Excelibr1!$B$855)))</f>
        <v>-0.16258610795755504</v>
      </c>
      <c r="H81">
        <f>(-((((1/(SQRT(2)))*(COS(RADIANS(45))))*Excelibr1!$B$853+(((1/(SQRT(2)))*(COS(RADIANS(A14))))*(SIN(RADIANS(45))))*Excelibr1!$B$854+(((1/(SQRT(2)))*(SIN(RADIANS(A14))))*(SIN(RADIANS(45))))*Excelibr1!$B$855)^2)-(((-(1/(SQRT(2)))*(SIN(RADIANS(45))))*Excelibr1!$B$853+(((1/(SQRT(2)))*(COS(RADIANS(A14))))*(COS(RADIANS(45))))*Excelibr1!$B$854+(((1/(SQRT(2)))*(SIN(RADIANS(A14))))*(COS(RADIANS(45))))*Excelibr1!$B$855)^2))+(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</v>
      </c>
      <c r="J81">
        <f t="shared" si="34"/>
        <v>38.1969012564454</v>
      </c>
      <c r="L81">
        <f t="shared" si="25"/>
        <v>38.900000000000006</v>
      </c>
      <c r="N81">
        <f t="shared" si="26"/>
        <v>-0.61836589273656462</v>
      </c>
      <c r="O81">
        <f t="shared" si="27"/>
        <v>0.39294516878952429</v>
      </c>
      <c r="P81">
        <f t="shared" si="28"/>
        <v>-0.68060099693218468</v>
      </c>
      <c r="Q81">
        <f t="shared" si="29"/>
        <v>0.61836589273656462</v>
      </c>
      <c r="R81">
        <f t="shared" si="30"/>
        <v>-0.39294516878952429</v>
      </c>
      <c r="S81">
        <f t="shared" si="31"/>
        <v>0.68060099693218468</v>
      </c>
      <c r="T81">
        <f t="shared" si="32"/>
        <v>0.36794330948592008</v>
      </c>
      <c r="U81">
        <f t="shared" si="33"/>
        <v>-0.23381229066674197</v>
      </c>
      <c r="W81">
        <f t="shared" si="24"/>
        <v>-0.70309874355460522</v>
      </c>
    </row>
    <row r="82" spans="1:23">
      <c r="F82">
        <f>(-((((1/(SQRT(2)))*(COS(RADIANS(45))))*Excelibr1!$B$853+(((1/(SQRT(2)))*(COS(RADIANS(A15))))*(SIN(RADIANS(45))))*Excelibr1!$B$854+(((1/(SQRT(2)))*(SIN(RADIANS(A15))))*(SIN(RADIANS(45))))*Excelibr1!$B$855)^2)+(((-(1/(SQRT(2)))*(SIN(RADIANS(45))))*Excelibr1!$B$853+(((1/(SQRT(2)))*(COS(RADIANS(A15))))*(COS(RADIANS(45))))*Excelibr1!$B$854+(((1/(SQRT(2)))*(SIN(RADIANS(A15))))*(COS(RADIANS(45))))*Excelibr1!$B$855)^2))-(-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0.53542291410915721</v>
      </c>
      <c r="G82">
        <f>(-2*((((1/(SQRT(2)))*(COS(RADIANS(-45))))*Excelibr1!$B$853+(((1/(SQRT(2)))*(COS(RADIANS(A15))))*(SIN(RADIANS(-45))))*Excelibr1!$B$854+(((1/(SQRT(2)))*(SIN(RADIANS(A15))))*(SIN(RADIANS(-45))))*Excelibr1!$B$855)*((-(1/(SQRT(2)))*(SIN(RADIANS(-45))))*Excelibr1!$B$853+(((1/(SQRT(2)))*(COS(RADIANS(A15))))*(COS(RADIANS(-45))))*Excelibr1!$B$854+(((1/(SQRT(2)))*(SIN(RADIANS(A15))))*(COS(RADIANS(-45))))*Excelibr1!$B$855)))+(2*((((1/(SQRT(2)))*(COS(RADIANS(45))))*Excelibr1!$B$853+(((1/(SQRT(2)))*(COS(RADIANS(A15))))*(SIN(RADIANS(45))))*Excelibr1!$B$854+(((1/(SQRT(2)))*(SIN(RADIANS(A15))))*(SIN(RADIANS(45))))*Excelibr1!$B$855)*((-(1/(SQRT(2)))*(SIN(RADIANS(45))))*Excelibr1!$B$853+(((1/(SQRT(2)))*(COS(RADIANS(A15))))*(COS(RADIANS(45))))*Excelibr1!$B$854+(((1/(SQRT(2)))*(SIN(RADIANS(A15))))*(COS(RADIANS(45))))*Excelibr1!$B$855)))</f>
        <v>-0.25895720487457607</v>
      </c>
      <c r="H82">
        <f>(-((((1/(SQRT(2)))*(COS(RADIANS(45))))*Excelibr1!$B$853+(((1/(SQRT(2)))*(COS(RADIANS(A15))))*(SIN(RADIANS(45))))*Excelibr1!$B$854+(((1/(SQRT(2)))*(SIN(RADIANS(A15))))*(SIN(RADIANS(45))))*Excelibr1!$B$855)^2)-(((-(1/(SQRT(2)))*(SIN(RADIANS(45))))*Excelibr1!$B$853+(((1/(SQRT(2)))*(COS(RADIANS(A15))))*(COS(RADIANS(45))))*Excelibr1!$B$854+(((1/(SQRT(2)))*(SIN(RADIANS(A15))))*(COS(RADIANS(45))))*Excelibr1!$B$855)^2))+(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</v>
      </c>
      <c r="J82">
        <f t="shared" si="34"/>
        <v>32.094637577887298</v>
      </c>
      <c r="L82">
        <f t="shared" si="25"/>
        <v>32.800000000000011</v>
      </c>
      <c r="N82">
        <f t="shared" si="26"/>
        <v>-0.53131929342224193</v>
      </c>
      <c r="O82">
        <f t="shared" si="27"/>
        <v>0.54455144136722711</v>
      </c>
      <c r="P82">
        <f t="shared" si="28"/>
        <v>-0.6489711366017481</v>
      </c>
      <c r="Q82">
        <f t="shared" si="29"/>
        <v>0.53131929342224193</v>
      </c>
      <c r="R82">
        <f t="shared" si="30"/>
        <v>-0.54455144136722711</v>
      </c>
      <c r="S82">
        <f t="shared" si="31"/>
        <v>0.6489711366017481</v>
      </c>
      <c r="T82">
        <f t="shared" si="32"/>
        <v>0.32221260980783539</v>
      </c>
      <c r="U82">
        <f t="shared" si="33"/>
        <v>-0.33023709710859822</v>
      </c>
      <c r="W82">
        <f t="shared" si="24"/>
        <v>-0.70536242211271372</v>
      </c>
    </row>
    <row r="83" spans="1:23">
      <c r="F83">
        <f>(-((((1/(SQRT(2)))*(COS(RADIANS(45))))*Excelibr1!$B$853+(((1/(SQRT(2)))*(COS(RADIANS(A16))))*(SIN(RADIANS(45))))*Excelibr1!$B$854+(((1/(SQRT(2)))*(SIN(RADIANS(A16))))*(SIN(RADIANS(45))))*Excelibr1!$B$855)^2)+(((-(1/(SQRT(2)))*(SIN(RADIANS(45))))*Excelibr1!$B$853+(((1/(SQRT(2)))*(COS(RADIANS(A16))))*(COS(RADIANS(45))))*Excelibr1!$B$854+(((1/(SQRT(2)))*(SIN(RADIANS(A16))))*(COS(RADIANS(45))))*Excelibr1!$B$855)^2))-(-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0.38284477528337435</v>
      </c>
      <c r="G83">
        <f>(-2*((((1/(SQRT(2)))*(COS(RADIANS(-45))))*Excelibr1!$B$853+(((1/(SQRT(2)))*(COS(RADIANS(A16))))*(SIN(RADIANS(-45))))*Excelibr1!$B$854+(((1/(SQRT(2)))*(SIN(RADIANS(A16))))*(SIN(RADIANS(-45))))*Excelibr1!$B$855)*((-(1/(SQRT(2)))*(SIN(RADIANS(-45))))*Excelibr1!$B$853+(((1/(SQRT(2)))*(COS(RADIANS(A16))))*(COS(RADIANS(-45))))*Excelibr1!$B$854+(((1/(SQRT(2)))*(SIN(RADIANS(A16))))*(COS(RADIANS(-45))))*Excelibr1!$B$855)))+(2*((((1/(SQRT(2)))*(COS(RADIANS(45))))*Excelibr1!$B$853+(((1/(SQRT(2)))*(COS(RADIANS(A16))))*(SIN(RADIANS(45))))*Excelibr1!$B$854+(((1/(SQRT(2)))*(SIN(RADIANS(A16))))*(SIN(RADIANS(45))))*Excelibr1!$B$855)*((-(1/(SQRT(2)))*(SIN(RADIANS(45))))*Excelibr1!$B$853+(((1/(SQRT(2)))*(COS(RADIANS(A16))))*(COS(RADIANS(45))))*Excelibr1!$B$854+(((1/(SQRT(2)))*(SIN(RADIANS(A16))))*(COS(RADIANS(45))))*Excelibr1!$B$855)))</f>
        <v>-0.34101481012174484</v>
      </c>
      <c r="H83">
        <f>(-((((1/(SQRT(2)))*(COS(RADIANS(45))))*Excelibr1!$B$853+(((1/(SQRT(2)))*(COS(RADIANS(A16))))*(SIN(RADIANS(45))))*Excelibr1!$B$854+(((1/(SQRT(2)))*(SIN(RADIANS(A16))))*(SIN(RADIANS(45))))*Excelibr1!$B$855)^2)-(((-(1/(SQRT(2)))*(SIN(RADIANS(45))))*Excelibr1!$B$853+(((1/(SQRT(2)))*(COS(RADIANS(A16))))*(COS(RADIANS(45))))*Excelibr1!$B$854+(((1/(SQRT(2)))*(SIN(RADIANS(A16))))*(COS(RADIANS(45))))*Excelibr1!$B$855)^2))+(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</v>
      </c>
      <c r="J83">
        <f t="shared" si="34"/>
        <v>24.153648048441131</v>
      </c>
      <c r="L83">
        <f t="shared" si="25"/>
        <v>25.400000000000006</v>
      </c>
      <c r="N83">
        <f t="shared" si="26"/>
        <v>-0.40918499992478347</v>
      </c>
      <c r="O83">
        <f t="shared" si="27"/>
        <v>0.69897835752762649</v>
      </c>
      <c r="P83">
        <f t="shared" si="28"/>
        <v>-0.58651248200233264</v>
      </c>
      <c r="Q83">
        <f t="shared" si="29"/>
        <v>0.40918499992478347</v>
      </c>
      <c r="R83">
        <f t="shared" si="30"/>
        <v>-0.69897835752762649</v>
      </c>
      <c r="S83">
        <f t="shared" si="31"/>
        <v>0.58651248200233264</v>
      </c>
      <c r="T83">
        <f t="shared" si="32"/>
        <v>0.25791476875640607</v>
      </c>
      <c r="U83">
        <f t="shared" si="33"/>
        <v>-0.44057539127927187</v>
      </c>
      <c r="W83">
        <f t="shared" si="24"/>
        <v>-1.246351951558875</v>
      </c>
    </row>
    <row r="84" spans="1:23">
      <c r="F84">
        <f>(-((((1/(SQRT(2)))*(COS(RADIANS(45))))*Excelibr1!$B$853+(((1/(SQRT(2)))*(COS(RADIANS(A17))))*(SIN(RADIANS(45))))*Excelibr1!$B$854+(((1/(SQRT(2)))*(SIN(RADIANS(A17))))*(SIN(RADIANS(45))))*Excelibr1!$B$855)^2)+(((-(1/(SQRT(2)))*(SIN(RADIANS(45))))*Excelibr1!$B$853+(((1/(SQRT(2)))*(COS(RADIANS(A17))))*(COS(RADIANS(45))))*Excelibr1!$B$854+(((1/(SQRT(2)))*(SIN(RADIANS(A17))))*(COS(RADIANS(45))))*Excelibr1!$B$855)^2))-(-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0.21863409168940962</v>
      </c>
      <c r="G84">
        <f>(-2*((((1/(SQRT(2)))*(COS(RADIANS(-45))))*Excelibr1!$B$853+(((1/(SQRT(2)))*(COS(RADIANS(A17))))*(SIN(RADIANS(-45))))*Excelibr1!$B$854+(((1/(SQRT(2)))*(SIN(RADIANS(A17))))*(SIN(RADIANS(-45))))*Excelibr1!$B$855)*((-(1/(SQRT(2)))*(SIN(RADIANS(-45))))*Excelibr1!$B$853+(((1/(SQRT(2)))*(COS(RADIANS(A17))))*(COS(RADIANS(-45))))*Excelibr1!$B$854+(((1/(SQRT(2)))*(SIN(RADIANS(A17))))*(COS(RADIANS(-45))))*Excelibr1!$B$855)))+(2*((((1/(SQRT(2)))*(COS(RADIANS(45))))*Excelibr1!$B$853+(((1/(SQRT(2)))*(COS(RADIANS(A17))))*(SIN(RADIANS(45))))*Excelibr1!$B$854+(((1/(SQRT(2)))*(SIN(RADIANS(A17))))*(SIN(RADIANS(45))))*Excelibr1!$B$855)*((-(1/(SQRT(2)))*(SIN(RADIANS(45))))*Excelibr1!$B$853+(((1/(SQRT(2)))*(COS(RADIANS(A17))))*(COS(RADIANS(45))))*Excelibr1!$B$854+(((1/(SQRT(2)))*(SIN(RADIANS(A17))))*(COS(RADIANS(45))))*Excelibr1!$B$855)))</f>
        <v>-0.3988615654649792</v>
      </c>
      <c r="H84">
        <f>(-((((1/(SQRT(2)))*(COS(RADIANS(45))))*Excelibr1!$B$853+(((1/(SQRT(2)))*(COS(RADIANS(A17))))*(SIN(RADIANS(45))))*Excelibr1!$B$854+(((1/(SQRT(2)))*(SIN(RADIANS(A17))))*(SIN(RADIANS(45))))*Excelibr1!$B$855)^2)-(((-(1/(SQRT(2)))*(SIN(RADIANS(45))))*Excelibr1!$B$853+(((1/(SQRT(2)))*(COS(RADIANS(A17))))*(COS(RADIANS(45))))*Excelibr1!$B$854+(((1/(SQRT(2)))*(SIN(RADIANS(A17))))*(COS(RADIANS(45))))*Excelibr1!$B$855)^2))+(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</v>
      </c>
      <c r="J84">
        <f t="shared" ref="J84:J87" si="35">(DEGREES(ACOS((-(F84*H84)-(G84*(SQRT((F84^2)+(G84^2)+(H84^2))))/((F84^2)+(G84^2))))))/2</f>
        <v>14.364571607907163</v>
      </c>
      <c r="L84">
        <f t="shared" si="25"/>
        <v>16.100000000000023</v>
      </c>
      <c r="N84">
        <f t="shared" si="26"/>
        <v>-0.24809092392323676</v>
      </c>
      <c r="O84">
        <f t="shared" si="27"/>
        <v>0.83895063627139954</v>
      </c>
      <c r="P84">
        <f t="shared" si="28"/>
        <v>-0.48436837568810026</v>
      </c>
      <c r="Q84">
        <f t="shared" si="29"/>
        <v>0.24809092392323676</v>
      </c>
      <c r="R84">
        <f t="shared" si="30"/>
        <v>-0.83895063627139954</v>
      </c>
      <c r="S84">
        <f t="shared" si="31"/>
        <v>0.48436837568810026</v>
      </c>
      <c r="T84">
        <f t="shared" si="32"/>
        <v>0.1671356840974402</v>
      </c>
      <c r="U84">
        <f t="shared" si="33"/>
        <v>-0.56519031933868291</v>
      </c>
      <c r="W84">
        <f t="shared" si="24"/>
        <v>-1.7354283920928602</v>
      </c>
    </row>
    <row r="85" spans="1:23">
      <c r="F85">
        <f>(-((((1/(SQRT(2)))*(COS(RADIANS(45))))*Excelibr1!$B$853+(((1/(SQRT(2)))*(COS(RADIANS(A18))))*(SIN(RADIANS(45))))*Excelibr1!$B$854+(((1/(SQRT(2)))*(SIN(RADIANS(A18))))*(SIN(RADIANS(45))))*Excelibr1!$B$855)^2)+(((-(1/(SQRT(2)))*(SIN(RADIANS(45))))*Excelibr1!$B$853+(((1/(SQRT(2)))*(COS(RADIANS(A18))))*(COS(RADIANS(45))))*Excelibr1!$B$854+(((1/(SQRT(2)))*(SIN(RADIANS(A18))))*(COS(RADIANS(45))))*Excelibr1!$B$855)^2))-(-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4.7780321853651275E-2</v>
      </c>
      <c r="G85">
        <f>(-2*((((1/(SQRT(2)))*(COS(RADIANS(-45))))*Excelibr1!$B$853+(((1/(SQRT(2)))*(COS(RADIANS(A18))))*(SIN(RADIANS(-45))))*Excelibr1!$B$854+(((1/(SQRT(2)))*(SIN(RADIANS(A18))))*(SIN(RADIANS(-45))))*Excelibr1!$B$855)*((-(1/(SQRT(2)))*(SIN(RADIANS(-45))))*Excelibr1!$B$853+(((1/(SQRT(2)))*(COS(RADIANS(A18))))*(COS(RADIANS(-45))))*Excelibr1!$B$854+(((1/(SQRT(2)))*(SIN(RADIANS(A18))))*(COS(RADIANS(-45))))*Excelibr1!$B$855)))+(2*((((1/(SQRT(2)))*(COS(RADIANS(45))))*Excelibr1!$B$853+(((1/(SQRT(2)))*(COS(RADIANS(A18))))*(SIN(RADIANS(45))))*Excelibr1!$B$854+(((1/(SQRT(2)))*(SIN(RADIANS(A18))))*(SIN(RADIANS(45))))*Excelibr1!$B$855)*((-(1/(SQRT(2)))*(SIN(RADIANS(45))))*Excelibr1!$B$853+(((1/(SQRT(2)))*(COS(RADIANS(A18))))*(COS(RADIANS(45))))*Excelibr1!$B$854+(((1/(SQRT(2)))*(SIN(RADIANS(A18))))*(COS(RADIANS(45))))*Excelibr1!$B$855)))</f>
        <v>-0.42552029848270045</v>
      </c>
      <c r="H85">
        <f>(-((((1/(SQRT(2)))*(COS(RADIANS(45))))*Excelibr1!$B$853+(((1/(SQRT(2)))*(COS(RADIANS(A18))))*(SIN(RADIANS(45))))*Excelibr1!$B$854+(((1/(SQRT(2)))*(SIN(RADIANS(A18))))*(SIN(RADIANS(45))))*Excelibr1!$B$855)^2)-(((-(1/(SQRT(2)))*(SIN(RADIANS(45))))*Excelibr1!$B$853+(((1/(SQRT(2)))*(COS(RADIANS(A18))))*(COS(RADIANS(45))))*Excelibr1!$B$854+(((1/(SQRT(2)))*(SIN(RADIANS(A18))))*(COS(RADIANS(45))))*Excelibr1!$B$855)^2))+(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0</v>
      </c>
      <c r="J85">
        <f t="shared" si="35"/>
        <v>3.2033624389041768</v>
      </c>
      <c r="L85">
        <f t="shared" si="25"/>
        <v>4.8000000000000114</v>
      </c>
      <c r="N85">
        <f t="shared" si="26"/>
        <v>-5.5880099022044168E-2</v>
      </c>
      <c r="O85">
        <f t="shared" si="27"/>
        <v>0.9382243384200083</v>
      </c>
      <c r="P85">
        <f t="shared" si="28"/>
        <v>-0.34148573224898332</v>
      </c>
      <c r="Q85">
        <f t="shared" si="29"/>
        <v>5.5880099022044168E-2</v>
      </c>
      <c r="R85">
        <f t="shared" si="30"/>
        <v>-0.9382243384200083</v>
      </c>
      <c r="S85">
        <f t="shared" si="31"/>
        <v>0.34148573224898332</v>
      </c>
      <c r="T85">
        <f t="shared" si="32"/>
        <v>4.1655380805550507E-2</v>
      </c>
      <c r="U85">
        <f t="shared" si="33"/>
        <v>-0.6993919621098672</v>
      </c>
      <c r="W85">
        <f t="shared" si="24"/>
        <v>-1.5966375610958345</v>
      </c>
    </row>
    <row r="86" spans="1:23">
      <c r="F86">
        <f>(-((((1/(SQRT(2)))*(COS(RADIANS(45))))*Excelibr1!$B$853+(((1/(SQRT(2)))*(COS(RADIANS(A19))))*(SIN(RADIANS(45))))*Excelibr1!$B$854+(((1/(SQRT(2)))*(SIN(RADIANS(A19))))*(SIN(RADIANS(45))))*Excelibr1!$B$855)^2)+(((-(1/(SQRT(2)))*(SIN(RADIANS(45))))*Excelibr1!$B$853+(((1/(SQRT(2)))*(COS(RADIANS(A19))))*(COS(RADIANS(45))))*Excelibr1!$B$854+(((1/(SQRT(2)))*(SIN(RADIANS(A19))))*(COS(RADIANS(45))))*Excelibr1!$B$855)^2))-(-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-0.1245252288836213</v>
      </c>
      <c r="G86">
        <f>(-2*((((1/(SQRT(2)))*(COS(RADIANS(-45))))*Excelibr1!$B$853+(((1/(SQRT(2)))*(COS(RADIANS(A19))))*(SIN(RADIANS(-45))))*Excelibr1!$B$854+(((1/(SQRT(2)))*(SIN(RADIANS(A19))))*(SIN(RADIANS(-45))))*Excelibr1!$B$855)*((-(1/(SQRT(2)))*(SIN(RADIANS(-45))))*Excelibr1!$B$853+(((1/(SQRT(2)))*(COS(RADIANS(A19))))*(COS(RADIANS(-45))))*Excelibr1!$B$854+(((1/(SQRT(2)))*(SIN(RADIANS(A19))))*(COS(RADIANS(-45))))*Excelibr1!$B$855)))+(2*((((1/(SQRT(2)))*(COS(RADIANS(45))))*Excelibr1!$B$853+(((1/(SQRT(2)))*(COS(RADIANS(A19))))*(SIN(RADIANS(45))))*Excelibr1!$B$854+(((1/(SQRT(2)))*(SIN(RADIANS(A19))))*(SIN(RADIANS(45))))*Excelibr1!$B$855)*((-(1/(SQRT(2)))*(SIN(RADIANS(45))))*Excelibr1!$B$853+(((1/(SQRT(2)))*(COS(RADIANS(A19))))*(COS(RADIANS(45))))*Excelibr1!$B$854+(((1/(SQRT(2)))*(SIN(RADIANS(A19))))*(COS(RADIANS(45))))*Excelibr1!$B$855)))</f>
        <v>-0.41777557253197484</v>
      </c>
      <c r="H86">
        <f>(-((((1/(SQRT(2)))*(COS(RADIANS(45))))*Excelibr1!$B$853+(((1/(SQRT(2)))*(COS(RADIANS(A19))))*(SIN(RADIANS(45))))*Excelibr1!$B$854+(((1/(SQRT(2)))*(SIN(RADIANS(A19))))*(SIN(RADIANS(45))))*Excelibr1!$B$855)^2)-(((-(1/(SQRT(2)))*(SIN(RADIANS(45))))*Excelibr1!$B$853+(((1/(SQRT(2)))*(COS(RADIANS(A19))))*(COS(RADIANS(45))))*Excelibr1!$B$854+(((1/(SQRT(2)))*(SIN(RADIANS(A19))))*(COS(RADIANS(45))))*Excelibr1!$B$855)^2))+(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0</v>
      </c>
      <c r="J86">
        <f t="shared" si="35"/>
        <v>8.2987985048841804</v>
      </c>
      <c r="L86">
        <f t="shared" si="25"/>
        <v>7.1999999999999886</v>
      </c>
      <c r="N86">
        <f t="shared" si="26"/>
        <v>-0.14433545056819916</v>
      </c>
      <c r="O86">
        <f t="shared" si="27"/>
        <v>-0.97449564983321157</v>
      </c>
      <c r="P86">
        <f t="shared" si="28"/>
        <v>0.17182987564862368</v>
      </c>
      <c r="Q86">
        <f t="shared" si="29"/>
        <v>-0.14433545056819916</v>
      </c>
      <c r="R86">
        <f t="shared" si="30"/>
        <v>-0.97449564983321157</v>
      </c>
      <c r="S86">
        <f t="shared" si="31"/>
        <v>0.17182987564862368</v>
      </c>
      <c r="T86">
        <f t="shared" si="32"/>
        <v>-0.12317099398776425</v>
      </c>
      <c r="U86">
        <f t="shared" si="33"/>
        <v>-0.83160164293798633</v>
      </c>
      <c r="W86">
        <f t="shared" si="24"/>
        <v>1.0987985048841917</v>
      </c>
    </row>
    <row r="87" spans="1:23">
      <c r="F87">
        <f>(-((((1/(SQRT(2)))*(COS(RADIANS(45))))*Excelibr1!$B$853+(((1/(SQRT(2)))*(COS(RADIANS(A20))))*(SIN(RADIANS(45))))*Excelibr1!$B$854+(((1/(SQRT(2)))*(SIN(RADIANS(A20))))*(SIN(RADIANS(45))))*Excelibr1!$B$855)^2)+(((-(1/(SQRT(2)))*(SIN(RADIANS(45))))*Excelibr1!$B$853+(((1/(SQRT(2)))*(COS(RADIANS(A20))))*(COS(RADIANS(45))))*Excelibr1!$B$854+(((1/(SQRT(2)))*(SIN(RADIANS(A20))))*(COS(RADIANS(45))))*Excelibr1!$B$855)^2))-(-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-0.29304714355407074</v>
      </c>
      <c r="G87">
        <f>(-2*((((1/(SQRT(2)))*(COS(RADIANS(-45))))*Excelibr1!$B$853+(((1/(SQRT(2)))*(COS(RADIANS(A20))))*(SIN(RADIANS(-45))))*Excelibr1!$B$854+(((1/(SQRT(2)))*(SIN(RADIANS(A20))))*(SIN(RADIANS(-45))))*Excelibr1!$B$855)*((-(1/(SQRT(2)))*(SIN(RADIANS(-45))))*Excelibr1!$B$853+(((1/(SQRT(2)))*(COS(RADIANS(A20))))*(COS(RADIANS(-45))))*Excelibr1!$B$854+(((1/(SQRT(2)))*(SIN(RADIANS(A20))))*(COS(RADIANS(-45))))*Excelibr1!$B$855)))+(2*((((1/(SQRT(2)))*(COS(RADIANS(45))))*Excelibr1!$B$853+(((1/(SQRT(2)))*(COS(RADIANS(A20))))*(SIN(RADIANS(45))))*Excelibr1!$B$854+(((1/(SQRT(2)))*(SIN(RADIANS(A20))))*(SIN(RADIANS(45))))*Excelibr1!$B$855)*((-(1/(SQRT(2)))*(SIN(RADIANS(45))))*Excelibr1!$B$853+(((1/(SQRT(2)))*(COS(RADIANS(A20))))*(COS(RADIANS(45))))*Excelibr1!$B$854+(((1/(SQRT(2)))*(SIN(RADIANS(A20))))*(COS(RADIANS(45))))*Excelibr1!$B$855)))</f>
        <v>-0.37656151586244169</v>
      </c>
      <c r="H87">
        <f>(-((((1/(SQRT(2)))*(COS(RADIANS(45))))*Excelibr1!$B$853+(((1/(SQRT(2)))*(COS(RADIANS(A20))))*(SIN(RADIANS(45))))*Excelibr1!$B$854+(((1/(SQRT(2)))*(SIN(RADIANS(A20))))*(SIN(RADIANS(45))))*Excelibr1!$B$855)^2)-(((-(1/(SQRT(2)))*(SIN(RADIANS(45))))*Excelibr1!$B$853+(((1/(SQRT(2)))*(COS(RADIANS(A20))))*(COS(RADIANS(45))))*Excelibr1!$B$854+(((1/(SQRT(2)))*(SIN(RADIANS(A20))))*(COS(RADIANS(45))))*Excelibr1!$B$855)^2))+(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0</v>
      </c>
      <c r="J87">
        <f t="shared" si="35"/>
        <v>18.945357227857148</v>
      </c>
      <c r="L87">
        <f t="shared" si="25"/>
        <v>19.199999999999989</v>
      </c>
      <c r="N87">
        <f t="shared" si="26"/>
        <v>-0.32466626898159839</v>
      </c>
      <c r="O87">
        <f t="shared" si="27"/>
        <v>-0.94582863870025013</v>
      </c>
      <c r="P87">
        <f t="shared" si="28"/>
        <v>1.1587804953119348E-16</v>
      </c>
      <c r="Q87">
        <f t="shared" si="29"/>
        <v>-0.32466626898159839</v>
      </c>
      <c r="R87">
        <f t="shared" si="30"/>
        <v>-0.94582863870025013</v>
      </c>
      <c r="S87">
        <f t="shared" si="31"/>
        <v>1.1587804953119348E-16</v>
      </c>
      <c r="T87">
        <f t="shared" si="32"/>
        <v>-0.32466626898159834</v>
      </c>
      <c r="U87">
        <f t="shared" si="33"/>
        <v>-0.94582863870024991</v>
      </c>
      <c r="W87">
        <f t="shared" si="24"/>
        <v>-0.25464277214284081</v>
      </c>
    </row>
    <row r="89" spans="1:23">
      <c r="B89" t="s">
        <v>33</v>
      </c>
      <c r="C89" t="s">
        <v>34</v>
      </c>
      <c r="D89" t="s">
        <v>35</v>
      </c>
      <c r="E89" t="s">
        <v>59</v>
      </c>
    </row>
    <row r="90" spans="1:23">
      <c r="A90" t="s">
        <v>61</v>
      </c>
      <c r="B90">
        <f>Excelibr1!B853</f>
        <v>0.65334322697696834</v>
      </c>
      <c r="C90">
        <f>Excelibr1!B854</f>
        <v>-0.22426737697274809</v>
      </c>
      <c r="D90">
        <f>Excelibr1!B855</f>
        <v>-0.72308144174019906</v>
      </c>
      <c r="E90">
        <f>SQRT(B90^2+C90^2+D90^2)</f>
        <v>1</v>
      </c>
      <c r="G90" s="70">
        <f>C97+$F$2</f>
        <v>311.59414371243713</v>
      </c>
      <c r="H90" s="70">
        <f>J3+90</f>
        <v>401.59414371243713</v>
      </c>
    </row>
    <row r="91" spans="1:23">
      <c r="G91" s="70">
        <f>C99+$F$2</f>
        <v>401.59414371243713</v>
      </c>
      <c r="H91">
        <f>J5+90</f>
        <v>131.59414371243713</v>
      </c>
    </row>
    <row r="92" spans="1:23">
      <c r="A92" t="s">
        <v>60</v>
      </c>
      <c r="B92">
        <f>COS(RADIANS(C99))</f>
        <v>-0.75706183879741407</v>
      </c>
      <c r="C92">
        <f>(COS(RADIANS(H5)))*(SIN(RADIANS(C99)))</f>
        <v>-0.19354240864892469</v>
      </c>
      <c r="D92">
        <f>(SIN(RADIANS(C99)))*(SIN(RADIANS(H5)))</f>
        <v>-0.62401819548074944</v>
      </c>
      <c r="E92">
        <f>SQRT(B92^2+C92^2+D92^2)</f>
        <v>1</v>
      </c>
    </row>
    <row r="94" spans="1:23">
      <c r="E94">
        <f>H8^2+I8^2+J8^2</f>
        <v>1</v>
      </c>
    </row>
    <row r="95" spans="1:23">
      <c r="C95" t="s">
        <v>49</v>
      </c>
    </row>
    <row r="97" spans="3:3">
      <c r="C97" s="71">
        <f>(DEGREES(ACOS(H8)))</f>
        <v>130.79414371243712</v>
      </c>
    </row>
    <row r="98" spans="3:3">
      <c r="C98" s="70"/>
    </row>
    <row r="99" spans="3:3">
      <c r="C99" s="75">
        <f>C97+90</f>
        <v>220.79414371243712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5"/>
  <sheetViews>
    <sheetView topLeftCell="A833" workbookViewId="0">
      <selection activeCell="O76" sqref="O76"/>
    </sheetView>
  </sheetViews>
  <sheetFormatPr baseColWidth="10" defaultRowHeight="15" x14ac:dyDescent="0"/>
  <cols>
    <col min="2" max="2" width="8.6640625" customWidth="1"/>
    <col min="6" max="6" width="12.1640625" bestFit="1" customWidth="1"/>
    <col min="7" max="7" width="12.83203125" bestFit="1" customWidth="1"/>
    <col min="12" max="12" width="11.6640625" customWidth="1"/>
    <col min="13" max="13" width="12.83203125" bestFit="1" customWidth="1"/>
    <col min="14" max="14" width="12.1640625" bestFit="1" customWidth="1"/>
    <col min="15" max="15" width="11.5" customWidth="1"/>
    <col min="16" max="16" width="13.83203125" customWidth="1"/>
    <col min="17" max="17" width="11.83203125" customWidth="1"/>
    <col min="18" max="18" width="6.83203125" customWidth="1"/>
  </cols>
  <sheetData>
    <row r="1" spans="1:11">
      <c r="A1" s="2" t="s">
        <v>25</v>
      </c>
      <c r="B1" t="s">
        <v>26</v>
      </c>
      <c r="C1" t="s">
        <v>27</v>
      </c>
    </row>
    <row r="2" spans="1:11">
      <c r="A2" s="2">
        <f>'Uniaxial Input'!A2</f>
        <v>0</v>
      </c>
      <c r="B2">
        <f>'Uniaxial Input'!B2</f>
        <v>161.6</v>
      </c>
      <c r="C2">
        <f>'Uniaxial Input'!C2</f>
        <v>160.79999999999998</v>
      </c>
      <c r="E2" s="12" t="s">
        <v>29</v>
      </c>
      <c r="F2" s="17" t="s">
        <v>31</v>
      </c>
      <c r="G2" s="18" t="s">
        <v>11</v>
      </c>
      <c r="H2">
        <v>1</v>
      </c>
      <c r="I2" s="19" t="s">
        <v>32</v>
      </c>
      <c r="K2" s="20"/>
    </row>
    <row r="3" spans="1:11">
      <c r="A3" s="2">
        <f>'Uniaxial Input'!A3</f>
        <v>10</v>
      </c>
      <c r="B3">
        <f>'Uniaxial Input'!B3</f>
        <v>150.80000000000001</v>
      </c>
      <c r="C3">
        <f>'Uniaxial Input'!C3</f>
        <v>150</v>
      </c>
      <c r="D3" s="2" t="s">
        <v>33</v>
      </c>
      <c r="E3" s="12">
        <f>0.936</f>
        <v>0.93600000000000005</v>
      </c>
      <c r="F3" s="17">
        <f>COS((RADIANS(45+$C$2)))</f>
        <v>-0.90031877140219363</v>
      </c>
      <c r="G3" s="18">
        <f>COS((RADIANS($C$2-45)))</f>
        <v>-0.43523109937232701</v>
      </c>
      <c r="I3" s="19">
        <f>((SUMPRODUCT(E3:E5,G3:G5))*(SUMPRODUCT(-(E3:E5),G3:G5)))-((SUMPRODUCT(E3:E5,F3:F5))*(SUMPRODUCT(-(E3:E5),F3:F5)))</f>
        <v>0.19310497770781943</v>
      </c>
      <c r="K3" s="20"/>
    </row>
    <row r="4" spans="1:11">
      <c r="A4" s="2">
        <f>'Uniaxial Input'!A4</f>
        <v>20</v>
      </c>
      <c r="B4">
        <f>'Uniaxial Input'!B4</f>
        <v>146.4</v>
      </c>
      <c r="C4">
        <f>'Uniaxial Input'!C4</f>
        <v>145.6</v>
      </c>
      <c r="D4" s="20" t="s">
        <v>34</v>
      </c>
      <c r="E4" s="12">
        <v>-0.219</v>
      </c>
      <c r="F4" s="17">
        <f>(SIN((RADIANS(45+$C$2))))*(COS(RADIANS($A$2)))</f>
        <v>-0.43523109937232735</v>
      </c>
      <c r="G4" s="18">
        <f>(SIN((RADIANS($C$2-45))))*(COS(RADIANS($A$2)))</f>
        <v>0.90031877140219374</v>
      </c>
      <c r="I4" s="20"/>
      <c r="K4" s="20"/>
    </row>
    <row r="5" spans="1:11">
      <c r="A5" s="2">
        <f>'Uniaxial Input'!A5</f>
        <v>30</v>
      </c>
      <c r="B5">
        <f>'Uniaxial Input'!B5</f>
        <v>140</v>
      </c>
      <c r="C5">
        <f>'Uniaxial Input'!C5</f>
        <v>139.19999999999999</v>
      </c>
      <c r="D5" s="20" t="s">
        <v>35</v>
      </c>
      <c r="E5" s="12">
        <v>0.27500000000000002</v>
      </c>
      <c r="F5" s="17">
        <f>(SIN((RADIANS(45+$C$2))))*(SIN(RADIANS($A$2)))</f>
        <v>0</v>
      </c>
      <c r="G5" s="18">
        <f>(SIN((RADIANS($C$2-45))))*(SIN(RADIANS($A$2)))</f>
        <v>0</v>
      </c>
      <c r="I5" s="20"/>
      <c r="K5" s="20"/>
    </row>
    <row r="6" spans="1:11">
      <c r="A6" s="2">
        <f>'Uniaxial Input'!A6</f>
        <v>40</v>
      </c>
      <c r="B6">
        <f>'Uniaxial Input'!B6</f>
        <v>134.5</v>
      </c>
      <c r="C6">
        <f>'Uniaxial Input'!C6</f>
        <v>133.69999999999999</v>
      </c>
      <c r="I6" s="20"/>
      <c r="K6" s="20"/>
    </row>
    <row r="7" spans="1:11">
      <c r="A7" s="2">
        <f>'Uniaxial Input'!A7</f>
        <v>50</v>
      </c>
      <c r="B7">
        <f>'Uniaxial Input'!B7</f>
        <v>132.80000000000001</v>
      </c>
      <c r="C7">
        <f>'Uniaxial Input'!C7</f>
        <v>132</v>
      </c>
      <c r="E7" s="12" t="s">
        <v>29</v>
      </c>
      <c r="F7" s="17" t="s">
        <v>31</v>
      </c>
      <c r="G7" s="18" t="s">
        <v>11</v>
      </c>
      <c r="H7">
        <v>2</v>
      </c>
      <c r="I7" s="19" t="s">
        <v>32</v>
      </c>
      <c r="K7" s="20"/>
    </row>
    <row r="8" spans="1:11">
      <c r="A8" s="2">
        <f>'Uniaxial Input'!A8</f>
        <v>60</v>
      </c>
      <c r="B8">
        <f>'Uniaxial Input'!B8</f>
        <v>130.5</v>
      </c>
      <c r="C8">
        <f>'Uniaxial Input'!C8</f>
        <v>129.69999999999999</v>
      </c>
      <c r="D8" t="s">
        <v>33</v>
      </c>
      <c r="E8" s="12">
        <f>E3</f>
        <v>0.93600000000000005</v>
      </c>
      <c r="F8" s="17">
        <f>COS((RADIANS(45+$C$3)))</f>
        <v>-0.96592582628906831</v>
      </c>
      <c r="G8" s="18">
        <f>COS((RADIANS($C$3-45)))</f>
        <v>-0.25881904510252085</v>
      </c>
      <c r="I8" s="19">
        <f>((SUMPRODUCT(E8:E10,G8:G10))*(SUMPRODUCT(-(E8:E10),G8:G10)))-((SUMPRODUCT(E8:E10,F8:F10))*(SUMPRODUCT(-(E8:E10),F8:F10)))</f>
        <v>0.57712927493774258</v>
      </c>
      <c r="K8" s="20"/>
    </row>
    <row r="9" spans="1:11">
      <c r="A9" s="2">
        <f>'Uniaxial Input'!A9</f>
        <v>70</v>
      </c>
      <c r="B9">
        <f>'Uniaxial Input'!B9</f>
        <v>131</v>
      </c>
      <c r="C9">
        <f>'Uniaxial Input'!C9</f>
        <v>130.19999999999999</v>
      </c>
      <c r="D9" t="s">
        <v>34</v>
      </c>
      <c r="E9" s="12">
        <f>E4</f>
        <v>-0.219</v>
      </c>
      <c r="F9" s="17">
        <f>(SIN((RADIANS(45+$C$3))))*(COS(RADIANS($A$3)))</f>
        <v>-0.25488700224417882</v>
      </c>
      <c r="G9" s="18">
        <f>(SIN((RADIANS($C$3-45))))*(COS(RADIANS($A$3)))</f>
        <v>0.95125124256419769</v>
      </c>
      <c r="K9" s="20"/>
    </row>
    <row r="10" spans="1:11">
      <c r="A10" s="2">
        <f>'Uniaxial Input'!A10</f>
        <v>80</v>
      </c>
      <c r="B10">
        <f>'Uniaxial Input'!B10</f>
        <v>131.6</v>
      </c>
      <c r="C10">
        <f>'Uniaxial Input'!C10</f>
        <v>130.79999999999998</v>
      </c>
      <c r="D10" t="s">
        <v>35</v>
      </c>
      <c r="E10" s="12">
        <f>E5</f>
        <v>0.27500000000000002</v>
      </c>
      <c r="F10" s="17">
        <f>(SIN((RADIANS(45+$C$3))))*(SIN(RADIANS($A$3)))</f>
        <v>-4.4943455527547783E-2</v>
      </c>
      <c r="G10" s="18">
        <f>(SIN((RADIANS($C$3-45))))*(SIN(RADIANS($A$3)))</f>
        <v>0.16773125949652062</v>
      </c>
      <c r="K10" s="20"/>
    </row>
    <row r="11" spans="1:11">
      <c r="A11" s="2">
        <f>'Uniaxial Input'!A11</f>
        <v>90</v>
      </c>
      <c r="B11">
        <f>'Uniaxial Input'!B11</f>
        <v>131.80000000000001</v>
      </c>
      <c r="C11">
        <f>'Uniaxial Input'!C11</f>
        <v>131</v>
      </c>
      <c r="K11" s="20"/>
    </row>
    <row r="12" spans="1:11">
      <c r="A12" s="2">
        <f>'Uniaxial Input'!A12</f>
        <v>100</v>
      </c>
      <c r="B12">
        <f>'Uniaxial Input'!B12</f>
        <v>135.1</v>
      </c>
      <c r="C12">
        <f>'Uniaxial Input'!C12</f>
        <v>134.29999999999998</v>
      </c>
      <c r="E12" s="12" t="s">
        <v>29</v>
      </c>
      <c r="F12" s="17" t="s">
        <v>31</v>
      </c>
      <c r="G12" s="18" t="s">
        <v>11</v>
      </c>
      <c r="H12">
        <v>3</v>
      </c>
      <c r="I12" s="19" t="s">
        <v>32</v>
      </c>
      <c r="K12" s="20"/>
    </row>
    <row r="13" spans="1:11">
      <c r="A13" s="2">
        <f>'Uniaxial Input'!A13</f>
        <v>110</v>
      </c>
      <c r="B13">
        <f>'Uniaxial Input'!B13</f>
        <v>137.80000000000001</v>
      </c>
      <c r="C13">
        <f>'Uniaxial Input'!C13</f>
        <v>137</v>
      </c>
      <c r="D13" t="s">
        <v>33</v>
      </c>
      <c r="E13" s="12">
        <f>E8</f>
        <v>0.93600000000000005</v>
      </c>
      <c r="F13" s="17">
        <f>COS((RADIANS(45+$C$4)))</f>
        <v>-0.98293534914955427</v>
      </c>
      <c r="G13" s="18">
        <f>COS((RADIANS($C$4-45)))</f>
        <v>-0.18395135061272014</v>
      </c>
      <c r="I13" s="19">
        <f>((SUMPRODUCT(E13:E15,G13:G15))*(SUMPRODUCT(-(E13:E15),G13:G15)))-((SUMPRODUCT(E13:E15,F13:F15))*(SUMPRODUCT(-(E13:E15),F13:F15)))</f>
        <v>0.72952320273102078</v>
      </c>
      <c r="K13" s="20"/>
    </row>
    <row r="14" spans="1:11">
      <c r="A14" s="2">
        <f>'Uniaxial Input'!A14</f>
        <v>120</v>
      </c>
      <c r="B14">
        <f>'Uniaxial Input'!B14</f>
        <v>141.9</v>
      </c>
      <c r="C14">
        <f>'Uniaxial Input'!C14</f>
        <v>141.1</v>
      </c>
      <c r="D14" t="s">
        <v>34</v>
      </c>
      <c r="E14" s="12">
        <f>E9</f>
        <v>-0.219</v>
      </c>
      <c r="F14" s="17">
        <f>(SIN((RADIANS(45+$C$4))))*(COS(RADIANS($A$4)))</f>
        <v>-0.17285772675437447</v>
      </c>
      <c r="G14" s="18">
        <f>(SIN((RADIANS($C$4-45))))*(COS(RADIANS($A$4)))</f>
        <v>0.92365709430545662</v>
      </c>
      <c r="I14" s="20"/>
      <c r="K14" s="20"/>
    </row>
    <row r="15" spans="1:11">
      <c r="A15" s="2">
        <f>'Uniaxial Input'!A15</f>
        <v>130</v>
      </c>
      <c r="B15">
        <f>'Uniaxial Input'!B15</f>
        <v>148</v>
      </c>
      <c r="C15">
        <f>'Uniaxial Input'!C15</f>
        <v>147.19999999999999</v>
      </c>
      <c r="D15" t="s">
        <v>35</v>
      </c>
      <c r="E15" s="12">
        <f>E10</f>
        <v>0.27500000000000002</v>
      </c>
      <c r="F15" s="17">
        <f>(SIN((RADIANS(45+$C$4))))*(SIN(RADIANS($A$4)))</f>
        <v>-6.2915067301512861E-2</v>
      </c>
      <c r="G15" s="18">
        <f>(SIN((RADIANS($C$4-45))))*(SIN(RADIANS($A$4)))</f>
        <v>0.33618368899599677</v>
      </c>
      <c r="I15" s="20"/>
      <c r="K15" s="20"/>
    </row>
    <row r="16" spans="1:11">
      <c r="A16" s="2">
        <f>'Uniaxial Input'!A16</f>
        <v>140</v>
      </c>
      <c r="B16">
        <f>'Uniaxial Input'!B16</f>
        <v>155.4</v>
      </c>
      <c r="C16">
        <f>'Uniaxial Input'!C16</f>
        <v>154.6</v>
      </c>
      <c r="I16" s="20"/>
      <c r="K16" s="20"/>
    </row>
    <row r="17" spans="1:14">
      <c r="A17" s="2">
        <f>'Uniaxial Input'!A17</f>
        <v>150</v>
      </c>
      <c r="B17">
        <f>'Uniaxial Input'!B17</f>
        <v>164.7</v>
      </c>
      <c r="C17">
        <f>'Uniaxial Input'!C17</f>
        <v>163.89999999999998</v>
      </c>
      <c r="E17" s="12" t="s">
        <v>29</v>
      </c>
      <c r="F17" s="17" t="s">
        <v>31</v>
      </c>
      <c r="G17" s="18" t="s">
        <v>11</v>
      </c>
      <c r="H17">
        <v>4</v>
      </c>
      <c r="I17" s="19" t="s">
        <v>32</v>
      </c>
      <c r="K17" s="20"/>
    </row>
    <row r="18" spans="1:14">
      <c r="A18" s="2">
        <f>'Uniaxial Input'!A18</f>
        <v>160</v>
      </c>
      <c r="B18">
        <f>'Uniaxial Input'!B18</f>
        <v>176</v>
      </c>
      <c r="C18">
        <f>'Uniaxial Input'!C18</f>
        <v>175.2</v>
      </c>
      <c r="D18" t="s">
        <v>33</v>
      </c>
      <c r="E18" s="12">
        <f>E13</f>
        <v>0.93600000000000005</v>
      </c>
      <c r="F18" s="17">
        <f>COS((RADIANS(45+$C$5)))</f>
        <v>-0.9973144772244581</v>
      </c>
      <c r="G18" s="18">
        <f>COS((RADIANS($C$5-45)))</f>
        <v>-7.3238197127631507E-2</v>
      </c>
      <c r="I18" s="19">
        <f>((SUMPRODUCT(E18:E20,G18:G20))*(SUMPRODUCT(-(E18:E20),G18:G20)))-((SUMPRODUCT(E18:E20,F18:F20))*(SUMPRODUCT(-(E18:E20),F18:F20)))</f>
        <v>0.84974215793547825</v>
      </c>
      <c r="K18" s="20"/>
    </row>
    <row r="19" spans="1:14">
      <c r="A19" s="2">
        <f>'Uniaxial Input'!A19</f>
        <v>170</v>
      </c>
      <c r="B19">
        <f>'Uniaxial Input'!B19</f>
        <v>188</v>
      </c>
      <c r="C19">
        <f>'Uniaxial Input'!C19</f>
        <v>7.1999999999999886</v>
      </c>
      <c r="D19" t="s">
        <v>34</v>
      </c>
      <c r="E19" s="12">
        <f>E14</f>
        <v>-0.219</v>
      </c>
      <c r="F19" s="17">
        <f>(SIN((RADIANS(45+$C$5))))*(COS(RADIANS($A$5)))</f>
        <v>-6.3426139239901341E-2</v>
      </c>
      <c r="G19" s="18">
        <f>(SIN((RADIANS($C$5-45))))*(COS(RADIANS($A$5)))</f>
        <v>0.86369967283837767</v>
      </c>
      <c r="K19" s="20"/>
    </row>
    <row r="20" spans="1:14">
      <c r="A20" s="2">
        <f>'Uniaxial Input'!A20</f>
        <v>180</v>
      </c>
      <c r="B20">
        <f>'Uniaxial Input'!B20</f>
        <v>200</v>
      </c>
      <c r="C20">
        <f>'Uniaxial Input'!C20</f>
        <v>19.199999999999989</v>
      </c>
      <c r="D20" t="s">
        <v>35</v>
      </c>
      <c r="E20" s="12">
        <f>E15</f>
        <v>0.27500000000000002</v>
      </c>
      <c r="F20" s="17">
        <f>(SIN((RADIANS(45+$C$5))))*(SIN(RADIANS($A$5)))</f>
        <v>-3.6619098563815719E-2</v>
      </c>
      <c r="G20" s="18">
        <f>(SIN((RADIANS($C$5-45))))*(SIN(RADIANS($A$5)))</f>
        <v>0.49865723861222899</v>
      </c>
      <c r="K20" s="20"/>
    </row>
    <row r="21" spans="1:14">
      <c r="A21" s="2"/>
      <c r="K21" s="20"/>
    </row>
    <row r="22" spans="1:14">
      <c r="A22" s="2"/>
      <c r="E22" s="12" t="s">
        <v>29</v>
      </c>
      <c r="F22" s="17" t="s">
        <v>31</v>
      </c>
      <c r="G22" s="18" t="s">
        <v>11</v>
      </c>
      <c r="H22">
        <v>5</v>
      </c>
      <c r="I22" s="19" t="s">
        <v>32</v>
      </c>
      <c r="K22" s="20"/>
    </row>
    <row r="23" spans="1:14">
      <c r="A23" s="2"/>
      <c r="D23" t="s">
        <v>33</v>
      </c>
      <c r="E23" s="12">
        <f>E18</f>
        <v>0.93600000000000005</v>
      </c>
      <c r="F23" s="17">
        <f>COS((RADIANS(45+$C$6)))</f>
        <v>-0.99974260932269832</v>
      </c>
      <c r="G23" s="18">
        <f>COS((RADIANS($C$6-45)))</f>
        <v>2.2687333572781562E-2</v>
      </c>
      <c r="I23" s="19">
        <f>((SUMPRODUCT(E23:E25,G23:G25))*(SUMPRODUCT(-(E23:E25),G23:G25)))-((SUMPRODUCT(E23:E25,F23:F25))*(SUMPRODUCT(-(E23:E25),F23:F25)))</f>
        <v>0.87434863380525385</v>
      </c>
      <c r="K23" s="20"/>
    </row>
    <row r="24" spans="1:14">
      <c r="A24" s="2"/>
      <c r="D24" t="s">
        <v>34</v>
      </c>
      <c r="E24" s="12">
        <f>E19</f>
        <v>-0.219</v>
      </c>
      <c r="F24" s="17">
        <f>(SIN((RADIANS(45+$C$6))))*(COS(RADIANS($A$6)))</f>
        <v>1.7379505812615822E-2</v>
      </c>
      <c r="G24" s="18">
        <f>(SIN((RADIANS($C$6-45))))*(COS(RADIANS($A$6)))</f>
        <v>0.76584727042092038</v>
      </c>
      <c r="I24" s="20"/>
      <c r="K24" s="20"/>
    </row>
    <row r="25" spans="1:14">
      <c r="A25" s="2"/>
      <c r="D25" t="s">
        <v>35</v>
      </c>
      <c r="E25" s="12">
        <f>E20</f>
        <v>0.27500000000000002</v>
      </c>
      <c r="F25" s="17">
        <f>(SIN((RADIANS(45+$C$6))))*(SIN(RADIANS($A$6)))</f>
        <v>1.4583136917409327E-2</v>
      </c>
      <c r="G25" s="18">
        <f>(SIN((RADIANS($C$6-45))))*(SIN(RADIANS($A$6)))</f>
        <v>0.64262216214832091</v>
      </c>
      <c r="I25" s="20"/>
      <c r="K25" s="20"/>
      <c r="L25" s="20"/>
      <c r="M25" s="20"/>
      <c r="N25" s="20"/>
    </row>
    <row r="26" spans="1:14">
      <c r="A26" s="2"/>
      <c r="I26" s="20"/>
      <c r="K26" s="20"/>
      <c r="L26" s="20"/>
      <c r="M26" s="20"/>
      <c r="N26" s="20"/>
    </row>
    <row r="27" spans="1:14">
      <c r="A27" s="2"/>
      <c r="E27" s="12" t="s">
        <v>29</v>
      </c>
      <c r="F27" s="17" t="s">
        <v>31</v>
      </c>
      <c r="G27" s="18" t="s">
        <v>11</v>
      </c>
      <c r="H27">
        <v>6</v>
      </c>
      <c r="I27" s="19" t="s">
        <v>32</v>
      </c>
      <c r="K27" s="20"/>
      <c r="L27" s="20"/>
      <c r="M27" s="20"/>
      <c r="N27" s="20"/>
    </row>
    <row r="28" spans="1:14">
      <c r="A28" s="2"/>
      <c r="D28" t="s">
        <v>33</v>
      </c>
      <c r="E28" s="12">
        <f>E23</f>
        <v>0.93600000000000005</v>
      </c>
      <c r="F28" s="17">
        <f>COS((RADIANS(45+$C$7)))</f>
        <v>-0.99862953475457383</v>
      </c>
      <c r="G28" s="18">
        <f>COS((RADIANS($C$7-45)))</f>
        <v>5.2335956242943966E-2</v>
      </c>
      <c r="I28" s="19">
        <f>((SUMPRODUCT(E28:E30,G28:G30))*(SUMPRODUCT(-(E28:E30),G28:G30)))-((SUMPRODUCT(E28:E30,F28:F30))*(SUMPRODUCT(-(E28:E30),F28:F30)))</f>
        <v>0.85276233462987483</v>
      </c>
      <c r="K28" s="20"/>
    </row>
    <row r="29" spans="1:14">
      <c r="A29" s="2"/>
      <c r="D29" t="s">
        <v>34</v>
      </c>
      <c r="E29" s="12">
        <f>E24</f>
        <v>-0.219</v>
      </c>
      <c r="F29" s="17">
        <f>(SIN((RADIANS(45+$C$7))))*(COS(RADIANS($A$7)))</f>
        <v>3.3640904214061164E-2</v>
      </c>
      <c r="G29" s="18">
        <f>(SIN((RADIANS($C$7-45))))*(COS(RADIANS($A$7)))</f>
        <v>0.64190669160727343</v>
      </c>
      <c r="K29" s="20"/>
    </row>
    <row r="30" spans="1:14">
      <c r="A30" s="2"/>
      <c r="D30" t="s">
        <v>35</v>
      </c>
      <c r="E30" s="12">
        <f>E25</f>
        <v>0.27500000000000002</v>
      </c>
      <c r="F30" s="17">
        <f>(SIN((RADIANS(45+$C$7))))*(SIN(RADIANS($A$7)))</f>
        <v>4.0091668455225091E-2</v>
      </c>
      <c r="G30" s="18">
        <f>(SIN((RADIANS($C$7-45))))*(SIN(RADIANS($A$7)))</f>
        <v>0.76499460583323164</v>
      </c>
      <c r="K30" s="20"/>
    </row>
    <row r="31" spans="1:14">
      <c r="A31" s="2"/>
      <c r="K31" s="20"/>
    </row>
    <row r="32" spans="1:14">
      <c r="A32" s="2"/>
      <c r="E32" s="12" t="s">
        <v>29</v>
      </c>
      <c r="F32" s="17" t="s">
        <v>31</v>
      </c>
      <c r="G32" s="18" t="s">
        <v>11</v>
      </c>
      <c r="H32">
        <v>7</v>
      </c>
      <c r="I32" s="19" t="s">
        <v>32</v>
      </c>
      <c r="K32" s="20"/>
    </row>
    <row r="33" spans="1:11">
      <c r="A33" s="2"/>
      <c r="D33" t="s">
        <v>33</v>
      </c>
      <c r="E33" s="12">
        <f>E28</f>
        <v>0.93600000000000005</v>
      </c>
      <c r="F33" s="17">
        <f>COS((RADIANS(45+$C$8)))</f>
        <v>-0.99572469818458209</v>
      </c>
      <c r="G33" s="18">
        <f>COS((RADIANS($C$8-45)))</f>
        <v>9.2370587446561875E-2</v>
      </c>
      <c r="I33" s="19">
        <f>((SUMPRODUCT(E33:E35,G33:G35))*(SUMPRODUCT(-(E33:E35),G33:G35)))-((SUMPRODUCT(E33:E35,F33:F35))*(SUMPRODUCT(-(E33:E35),F33:F35)))</f>
        <v>0.80057164775001288</v>
      </c>
      <c r="K33" s="20"/>
    </row>
    <row r="34" spans="1:11">
      <c r="A34" s="2"/>
      <c r="D34" t="s">
        <v>34</v>
      </c>
      <c r="E34" s="12">
        <f>E29</f>
        <v>-0.219</v>
      </c>
      <c r="F34" s="17">
        <f>(SIN((RADIANS(45+$C$8))))*(COS(RADIANS($A$8)))</f>
        <v>4.6185293723280868E-2</v>
      </c>
      <c r="G34" s="18">
        <f>(SIN((RADIANS($C$8-45))))*(COS(RADIANS($A$8)))</f>
        <v>0.49786234909229116</v>
      </c>
      <c r="I34" s="20"/>
      <c r="K34" s="20"/>
    </row>
    <row r="35" spans="1:11">
      <c r="A35" s="2"/>
      <c r="D35" t="s">
        <v>35</v>
      </c>
      <c r="E35" s="12">
        <f>E30</f>
        <v>0.27500000000000002</v>
      </c>
      <c r="F35" s="17">
        <f>(SIN((RADIANS(45+$C$8))))*(SIN(RADIANS($A$8)))</f>
        <v>7.9995275291214404E-2</v>
      </c>
      <c r="G35" s="18">
        <f>(SIN((RADIANS($C$8-45))))*(SIN(RADIANS($A$8)))</f>
        <v>0.86232288380344091</v>
      </c>
      <c r="I35" s="20"/>
      <c r="K35" s="20"/>
    </row>
    <row r="36" spans="1:11">
      <c r="A36" s="2"/>
      <c r="I36" s="20"/>
      <c r="K36" s="20"/>
    </row>
    <row r="37" spans="1:11">
      <c r="A37" s="2"/>
      <c r="E37" s="12" t="s">
        <v>29</v>
      </c>
      <c r="F37" s="17" t="s">
        <v>31</v>
      </c>
      <c r="G37" s="18" t="s">
        <v>11</v>
      </c>
      <c r="H37">
        <v>8</v>
      </c>
      <c r="I37" s="19" t="s">
        <v>32</v>
      </c>
      <c r="K37" s="20"/>
    </row>
    <row r="38" spans="1:11">
      <c r="A38" s="2"/>
      <c r="D38" t="s">
        <v>33</v>
      </c>
      <c r="E38" s="12">
        <f>E33</f>
        <v>0.93600000000000005</v>
      </c>
      <c r="F38" s="17">
        <f>COS((RADIANS(45+$C$9)))</f>
        <v>-0.99649285924950437</v>
      </c>
      <c r="G38" s="18">
        <f>COS((RADIANS($C$9-45)))</f>
        <v>8.3677843332315663E-2</v>
      </c>
      <c r="I38" s="19">
        <f>((SUMPRODUCT(E38:E40,G38:G40))*(SUMPRODUCT(-(E38:E40),G38:G40)))-((SUMPRODUCT(E38:E40,F38:F40))*(SUMPRODUCT(-(E38:E40),F38:F40)))</f>
        <v>0.77333061048265828</v>
      </c>
      <c r="K38" s="20"/>
    </row>
    <row r="39" spans="1:11">
      <c r="A39" s="2"/>
      <c r="D39" t="s">
        <v>34</v>
      </c>
      <c r="E39" s="12">
        <f>E34</f>
        <v>-0.219</v>
      </c>
      <c r="F39" s="17">
        <f>(SIN((RADIANS(45+$C$9))))*(COS(RADIANS($A$9)))</f>
        <v>2.8619507969701488E-2</v>
      </c>
      <c r="G39" s="18">
        <f>(SIN((RADIANS($C$9-45))))*(COS(RADIANS($A$9)))</f>
        <v>0.34082063054352102</v>
      </c>
      <c r="K39" s="20"/>
    </row>
    <row r="40" spans="1:11">
      <c r="A40" s="2"/>
      <c r="D40" t="s">
        <v>35</v>
      </c>
      <c r="E40" s="12">
        <f>E35</f>
        <v>0.27500000000000002</v>
      </c>
      <c r="F40" s="17">
        <f>(SIN((RADIANS(45+$C$9))))*(SIN(RADIANS($A$9)))</f>
        <v>7.8631451902656413E-2</v>
      </c>
      <c r="G40" s="18">
        <f>(SIN((RADIANS($C$9-45))))*(SIN(RADIANS($A$9)))</f>
        <v>0.93639698650261005</v>
      </c>
      <c r="K40" s="20"/>
    </row>
    <row r="41" spans="1:11">
      <c r="A41" s="2"/>
      <c r="K41" s="20"/>
    </row>
    <row r="42" spans="1:11">
      <c r="E42" s="12" t="s">
        <v>29</v>
      </c>
      <c r="F42" s="17" t="s">
        <v>31</v>
      </c>
      <c r="G42" s="18" t="s">
        <v>11</v>
      </c>
      <c r="H42">
        <v>9</v>
      </c>
      <c r="I42" s="19" t="s">
        <v>32</v>
      </c>
      <c r="K42" s="20"/>
    </row>
    <row r="43" spans="1:11">
      <c r="D43" t="s">
        <v>33</v>
      </c>
      <c r="E43" s="12">
        <f>E38</f>
        <v>0.93600000000000005</v>
      </c>
      <c r="F43" s="17">
        <f>COS((RADIANS(45+$C$10)))</f>
        <v>-0.9973144772244581</v>
      </c>
      <c r="G43" s="18">
        <f>COS((RADIANS($C$10-45)))</f>
        <v>7.3238197127632076E-2</v>
      </c>
      <c r="I43" s="19">
        <f>((SUMPRODUCT(E43:E45,G43:G45))*(SUMPRODUCT(-(E43:E45),G43:G45)))-((SUMPRODUCT(E43:E45,F43:F45))*(SUMPRODUCT(-(E43:E45),F43:F45)))</f>
        <v>0.74942487663648072</v>
      </c>
      <c r="K43" s="20"/>
    </row>
    <row r="44" spans="1:11">
      <c r="D44" t="s">
        <v>34</v>
      </c>
      <c r="E44" s="12">
        <f>E39</f>
        <v>-0.219</v>
      </c>
      <c r="F44" s="17">
        <f>(SIN((RADIANS(45+$C$10))))*(COS(RADIANS($A$10)))</f>
        <v>1.2717679466824738E-2</v>
      </c>
      <c r="G44" s="18">
        <f>(SIN((RADIANS($C$10-45))))*(COS(RADIANS($A$10)))</f>
        <v>0.17318184153087451</v>
      </c>
      <c r="I44" s="20"/>
      <c r="K44" s="20"/>
    </row>
    <row r="45" spans="1:11">
      <c r="D45" t="s">
        <v>35</v>
      </c>
      <c r="E45" s="12">
        <f>E40</f>
        <v>0.27500000000000002</v>
      </c>
      <c r="F45" s="17">
        <f>(SIN((RADIANS(45+$C$10))))*(SIN(RADIANS($A$10)))</f>
        <v>7.2125544347928547E-2</v>
      </c>
      <c r="G45" s="18">
        <f>(SIN((RADIANS($C$10-45))))*(SIN(RADIANS($A$10)))</f>
        <v>0.98216302936196354</v>
      </c>
      <c r="I45" s="20"/>
      <c r="K45" s="20"/>
    </row>
    <row r="46" spans="1:11">
      <c r="I46" s="20"/>
      <c r="K46" s="20"/>
    </row>
    <row r="47" spans="1:11">
      <c r="E47" s="12" t="s">
        <v>29</v>
      </c>
      <c r="F47" s="17" t="s">
        <v>31</v>
      </c>
      <c r="G47" s="18" t="s">
        <v>11</v>
      </c>
      <c r="H47">
        <v>10</v>
      </c>
      <c r="I47" s="19" t="s">
        <v>32</v>
      </c>
      <c r="K47" s="20"/>
    </row>
    <row r="48" spans="1:11">
      <c r="D48" t="s">
        <v>33</v>
      </c>
      <c r="E48" s="12">
        <f>E43</f>
        <v>0.93600000000000005</v>
      </c>
      <c r="F48" s="17">
        <f>COS((RADIANS(45+$C$11)))</f>
        <v>-0.9975640502598242</v>
      </c>
      <c r="G48" s="18">
        <f>COS((RADIANS($C$11-45)))</f>
        <v>6.9756473744125233E-2</v>
      </c>
      <c r="I48" s="19">
        <f>((SUMPRODUCT(E48:E50,G48:G50))*(SUMPRODUCT(-(E48:E50),G48:G50)))-((SUMPRODUCT(E48:E50,F48:F50))*(SUMPRODUCT(-(E48:E50),F48:F50)))</f>
        <v>0.72103455887939183</v>
      </c>
      <c r="K48" s="20"/>
    </row>
    <row r="49" spans="1:11">
      <c r="D49" t="s">
        <v>34</v>
      </c>
      <c r="E49" s="12">
        <f>E44</f>
        <v>-0.219</v>
      </c>
      <c r="F49" s="17">
        <f>(SIN((RADIANS(45+$C$11))))*(COS(RADIANS($A$11)))</f>
        <v>4.2731018013744551E-18</v>
      </c>
      <c r="G49" s="18">
        <f>(SIN((RADIANS($C$11-45))))*(COS(RADIANS($A$11)))</f>
        <v>6.1108202742410423E-17</v>
      </c>
      <c r="K49" s="20"/>
    </row>
    <row r="50" spans="1:11">
      <c r="D50" t="s">
        <v>35</v>
      </c>
      <c r="E50" s="12">
        <f>E45</f>
        <v>0.27500000000000002</v>
      </c>
      <c r="F50" s="17">
        <f>(SIN((RADIANS(45+$C$11))))*(SIN(RADIANS($A$11)))</f>
        <v>6.9756473744125524E-2</v>
      </c>
      <c r="G50" s="18">
        <f>(SIN((RADIANS($C$11-45))))*(SIN(RADIANS($A$11)))</f>
        <v>0.9975640502598242</v>
      </c>
      <c r="K50" s="20"/>
    </row>
    <row r="51" spans="1:11">
      <c r="K51" s="20"/>
    </row>
    <row r="52" spans="1:11">
      <c r="E52" s="12" t="s">
        <v>29</v>
      </c>
      <c r="F52" s="17" t="s">
        <v>31</v>
      </c>
      <c r="G52" s="18" t="s">
        <v>11</v>
      </c>
      <c r="H52">
        <v>11</v>
      </c>
      <c r="I52" s="19" t="s">
        <v>32</v>
      </c>
      <c r="K52" s="20"/>
    </row>
    <row r="53" spans="1:11">
      <c r="D53" t="s">
        <v>33</v>
      </c>
      <c r="E53" s="12">
        <f>E48</f>
        <v>0.93600000000000005</v>
      </c>
      <c r="F53" s="17">
        <f>COS((RADIANS(45+$C$12)))</f>
        <v>-0.99992536966045198</v>
      </c>
      <c r="G53" s="18">
        <f>COS((RADIANS($C$12-45)))</f>
        <v>1.221700083524758E-2</v>
      </c>
      <c r="I53" s="19">
        <f>((SUMPRODUCT(E53:E55,G53:G55))*(SUMPRODUCT(-(E53:E55),G53:G55)))-((SUMPRODUCT(E53:E55,F53:F55))*(SUMPRODUCT(-(E53:E55),F53:F55)))</f>
        <v>0.76634802595249363</v>
      </c>
      <c r="K53" s="20"/>
    </row>
    <row r="54" spans="1:11">
      <c r="D54" t="s">
        <v>34</v>
      </c>
      <c r="E54" s="12">
        <f>E49</f>
        <v>-0.219</v>
      </c>
      <c r="F54" s="17">
        <f>(SIN((RADIANS(45+$C$12))))*(COS(RADIANS($A$12)))</f>
        <v>-2.1214599315960798E-3</v>
      </c>
      <c r="G54" s="18">
        <f>(SIN((RADIANS($C$12-45))))*(COS(RADIANS($A$12)))</f>
        <v>-0.17363521824446912</v>
      </c>
      <c r="I54" s="20"/>
      <c r="K54" s="20"/>
    </row>
    <row r="55" spans="1:11">
      <c r="D55" t="s">
        <v>35</v>
      </c>
      <c r="E55" s="12">
        <f>E50</f>
        <v>0.27500000000000002</v>
      </c>
      <c r="F55" s="17">
        <f>(SIN((RADIANS(45+$C$12))))*(SIN(RADIANS($A$12)))</f>
        <v>1.2031397141108279E-2</v>
      </c>
      <c r="G55" s="18">
        <f>(SIN((RADIANS($C$12-45))))*(SIN(RADIANS($A$12)))</f>
        <v>0.98473425647521118</v>
      </c>
      <c r="I55" s="20"/>
      <c r="K55" s="20"/>
    </row>
    <row r="56" spans="1:11">
      <c r="I56" s="20"/>
      <c r="K56" s="20"/>
    </row>
    <row r="57" spans="1:11">
      <c r="E57" s="12" t="s">
        <v>29</v>
      </c>
      <c r="F57" s="17" t="s">
        <v>31</v>
      </c>
      <c r="G57" s="18" t="s">
        <v>11</v>
      </c>
      <c r="H57">
        <v>12</v>
      </c>
      <c r="I57" s="19" t="s">
        <v>32</v>
      </c>
      <c r="K57" s="20"/>
    </row>
    <row r="58" spans="1:11">
      <c r="D58" t="s">
        <v>33</v>
      </c>
      <c r="E58" s="12">
        <f>E53</f>
        <v>0.93600000000000005</v>
      </c>
      <c r="F58" s="17">
        <f>COS((RADIANS(45+$C$13)))</f>
        <v>-0.99939082701909576</v>
      </c>
      <c r="G58" s="18">
        <f>COS((RADIANS($C$13-45)))</f>
        <v>-3.4899496702500955E-2</v>
      </c>
      <c r="I58" s="19">
        <f>((SUMPRODUCT(E58:E60,G58:G60))*(SUMPRODUCT(-(E58:E60),G58:G60)))-((SUMPRODUCT(E58:E60,F58:F60))*(SUMPRODUCT(-(E58:E60),F58:F60)))</f>
        <v>0.80665772156760773</v>
      </c>
      <c r="K58" s="20"/>
    </row>
    <row r="59" spans="1:11">
      <c r="D59" t="s">
        <v>34</v>
      </c>
      <c r="E59" s="12">
        <f>E54</f>
        <v>-0.219</v>
      </c>
      <c r="F59" s="17">
        <f>(SIN((RADIANS(45+$C$13))))*(COS(RADIANS($A$13)))</f>
        <v>1.193633086418306E-2</v>
      </c>
      <c r="G59" s="18">
        <f>(SIN((RADIANS($C$13-45))))*(COS(RADIANS($A$13)))</f>
        <v>-0.34181179389542971</v>
      </c>
      <c r="K59" s="20"/>
    </row>
    <row r="60" spans="1:11">
      <c r="D60" t="s">
        <v>35</v>
      </c>
      <c r="E60" s="12">
        <f>E55</f>
        <v>0.27500000000000002</v>
      </c>
      <c r="F60" s="17">
        <f>(SIN((RADIANS(45+$C$13))))*(SIN(RADIANS($A$13)))</f>
        <v>-3.279479952048224E-2</v>
      </c>
      <c r="G60" s="18">
        <f>(SIN((RADIANS($C$13-45))))*(SIN(RADIANS($A$13)))</f>
        <v>0.93912018543097053</v>
      </c>
      <c r="K60" s="20"/>
    </row>
    <row r="61" spans="1:11">
      <c r="K61" s="20"/>
    </row>
    <row r="62" spans="1:11">
      <c r="A62" s="20"/>
      <c r="B62" s="20"/>
      <c r="C62" s="20"/>
      <c r="E62" s="12" t="s">
        <v>29</v>
      </c>
      <c r="F62" s="17" t="s">
        <v>31</v>
      </c>
      <c r="G62" s="18" t="s">
        <v>11</v>
      </c>
      <c r="H62">
        <v>13</v>
      </c>
      <c r="I62" s="19" t="s">
        <v>32</v>
      </c>
      <c r="K62" s="20"/>
    </row>
    <row r="63" spans="1:11">
      <c r="A63" s="20"/>
      <c r="B63" s="20"/>
      <c r="C63" s="20"/>
      <c r="D63" t="s">
        <v>33</v>
      </c>
      <c r="E63" s="12">
        <f>E58</f>
        <v>0.93600000000000005</v>
      </c>
      <c r="F63" s="17">
        <f>COS((RADIANS(45+$C$14)))</f>
        <v>-0.99433794413320464</v>
      </c>
      <c r="G63" s="18">
        <f>COS((RADIANS($C$14-45)))</f>
        <v>-0.10626407133623318</v>
      </c>
      <c r="I63" s="19">
        <f>((SUMPRODUCT(E63:E65,G63:G65))*(SUMPRODUCT(-(E63:E65),G63:G65)))-((SUMPRODUCT(E63:E65,F63:F65))*(SUMPRODUCT(-(E63:E65),F63:F65)))</f>
        <v>0.87570752216618142</v>
      </c>
      <c r="K63" s="20"/>
    </row>
    <row r="64" spans="1:11">
      <c r="A64" s="20"/>
      <c r="B64" s="20"/>
      <c r="C64" s="20"/>
      <c r="D64" t="s">
        <v>34</v>
      </c>
      <c r="E64" s="12">
        <f>E59</f>
        <v>-0.219</v>
      </c>
      <c r="F64" s="17">
        <f>(SIN((RADIANS(45+$C$14))))*(COS(RADIANS($A$14)))</f>
        <v>5.3132035668116542E-2</v>
      </c>
      <c r="G64" s="18">
        <f>(SIN((RADIANS($C$14-45))))*(COS(RADIANS($A$14)))</f>
        <v>-0.4971689720666021</v>
      </c>
      <c r="I64" s="20"/>
      <c r="K64" s="20"/>
    </row>
    <row r="65" spans="1:15">
      <c r="A65" s="20"/>
      <c r="B65" s="20"/>
      <c r="C65" s="20"/>
      <c r="D65" t="s">
        <v>35</v>
      </c>
      <c r="E65" s="12">
        <f>E60</f>
        <v>0.27500000000000002</v>
      </c>
      <c r="F65" s="17">
        <f>(SIN((RADIANS(45+$C$14))))*(SIN(RADIANS($A$14)))</f>
        <v>-9.2027385286739691E-2</v>
      </c>
      <c r="G65" s="18">
        <f>(SIN((RADIANS($C$14-45))))*(SIN(RADIANS($A$14)))</f>
        <v>0.86112191956614725</v>
      </c>
      <c r="I65" s="20"/>
      <c r="K65" s="20"/>
    </row>
    <row r="66" spans="1:15">
      <c r="A66" s="20"/>
      <c r="B66" s="20"/>
      <c r="C66" s="20"/>
      <c r="I66" s="20"/>
      <c r="K66" s="20"/>
    </row>
    <row r="67" spans="1:15">
      <c r="A67" s="20"/>
      <c r="B67" s="20"/>
      <c r="C67" s="20"/>
      <c r="E67" s="12" t="s">
        <v>29</v>
      </c>
      <c r="F67" s="17" t="s">
        <v>31</v>
      </c>
      <c r="G67" s="18" t="s">
        <v>11</v>
      </c>
      <c r="H67">
        <v>14</v>
      </c>
      <c r="I67" s="19" t="s">
        <v>32</v>
      </c>
      <c r="K67" s="20"/>
    </row>
    <row r="68" spans="1:15">
      <c r="A68" s="20"/>
      <c r="B68" s="20"/>
      <c r="C68" s="20"/>
      <c r="D68" t="s">
        <v>33</v>
      </c>
      <c r="E68" s="12">
        <f>E63</f>
        <v>0.93600000000000005</v>
      </c>
      <c r="F68" s="17">
        <f>COS((RADIANS(45+$C$15)))</f>
        <v>-0.97741589428609588</v>
      </c>
      <c r="G68" s="18">
        <f>COS((RADIANS($C$15-45)))</f>
        <v>-0.21132479645538843</v>
      </c>
      <c r="I68" s="19">
        <f>((SUMPRODUCT(E68:E70,G68:G70))*(SUMPRODUCT(-(E68:E70),G68:G70)))-((SUMPRODUCT(E68:E70,F68:F70))*(SUMPRODUCT(-(E68:E70),F68:F70)))</f>
        <v>0.9571463547833392</v>
      </c>
      <c r="K68" s="20"/>
    </row>
    <row r="69" spans="1:15">
      <c r="A69" s="20"/>
      <c r="B69" s="20"/>
      <c r="C69" s="20"/>
      <c r="D69" t="s">
        <v>34</v>
      </c>
      <c r="E69" s="12">
        <f>E64</f>
        <v>-0.219</v>
      </c>
      <c r="F69" s="17">
        <f>(SIN((RADIANS(45+$C$15))))*(COS(RADIANS($A$15)))</f>
        <v>0.1358369607810537</v>
      </c>
      <c r="G69" s="18">
        <f>(SIN((RADIANS($C$15-45))))*(COS(RADIANS($A$15)))</f>
        <v>-0.62827082635779086</v>
      </c>
    </row>
    <row r="70" spans="1:15">
      <c r="A70" s="20"/>
      <c r="B70" s="20"/>
      <c r="C70" s="20"/>
      <c r="D70" t="s">
        <v>35</v>
      </c>
      <c r="E70" s="12">
        <f>E65</f>
        <v>0.27500000000000002</v>
      </c>
      <c r="F70" s="17">
        <f>(SIN((RADIANS(45+$C$15))))*(SIN(RADIANS($A$15)))</f>
        <v>-0.16188418601789953</v>
      </c>
      <c r="G70" s="18">
        <f>(SIN((RADIANS($C$15-45))))*(SIN(RADIANS($A$15)))</f>
        <v>0.74874401443403016</v>
      </c>
    </row>
    <row r="71" spans="1:15">
      <c r="A71" s="20"/>
      <c r="B71" s="20"/>
      <c r="C71" s="20"/>
    </row>
    <row r="72" spans="1:15">
      <c r="A72" s="20"/>
      <c r="B72" s="20"/>
      <c r="C72" s="20"/>
      <c r="E72" s="12" t="s">
        <v>29</v>
      </c>
      <c r="F72" s="17" t="s">
        <v>31</v>
      </c>
      <c r="G72" s="18" t="s">
        <v>11</v>
      </c>
      <c r="H72">
        <v>15</v>
      </c>
      <c r="I72" s="19" t="s">
        <v>32</v>
      </c>
    </row>
    <row r="73" spans="1:15">
      <c r="A73" s="20"/>
      <c r="B73" s="20"/>
      <c r="C73" s="20"/>
      <c r="D73" t="s">
        <v>33</v>
      </c>
      <c r="E73" s="12">
        <f>E68</f>
        <v>0.93600000000000005</v>
      </c>
      <c r="F73" s="17">
        <f>COS((RADIANS(45+$C$16)))</f>
        <v>-0.9420574527872968</v>
      </c>
      <c r="G73" s="18">
        <f>COS((RADIANS($C$16-45)))</f>
        <v>-0.33545156975025497</v>
      </c>
      <c r="I73" s="19">
        <f>((SUMPRODUCT(E73:E75,G73:G75))*(SUMPRODUCT(-(E73:E75),G73:G75)))-((SUMPRODUCT(E73:E75,F73:F75))*(SUMPRODUCT(-(E73:E75),F73:F75)))</f>
        <v>0.99457307393248406</v>
      </c>
    </row>
    <row r="74" spans="1:15">
      <c r="A74" s="20"/>
      <c r="B74" s="20"/>
      <c r="C74" s="20"/>
      <c r="D74" t="s">
        <v>34</v>
      </c>
      <c r="E74" s="12">
        <f>E69</f>
        <v>-0.219</v>
      </c>
      <c r="F74" s="17">
        <f>(SIN((RADIANS(45+$C$16))))*(COS(RADIANS($A$16)))</f>
        <v>0.25697081094272101</v>
      </c>
      <c r="G74" s="18">
        <f>(SIN((RADIANS($C$16-45))))*(COS(RADIANS($A$16)))</f>
        <v>-0.72165787680652749</v>
      </c>
      <c r="I74" s="20"/>
    </row>
    <row r="75" spans="1:15">
      <c r="A75" s="20"/>
      <c r="B75" s="20"/>
      <c r="C75" s="20"/>
      <c r="D75" t="s">
        <v>35</v>
      </c>
      <c r="E75" s="12">
        <f>E70</f>
        <v>0.27500000000000002</v>
      </c>
      <c r="F75" s="17">
        <f>(SIN((RADIANS(45+$C$16))))*(SIN(RADIANS($A$16)))</f>
        <v>-0.21562411268536383</v>
      </c>
      <c r="G75" s="18">
        <f>(SIN((RADIANS($C$16-45))))*(SIN(RADIANS($A$16)))</f>
        <v>0.60554285826453647</v>
      </c>
      <c r="I75" s="20"/>
      <c r="K75" s="20"/>
      <c r="L75" t="s">
        <v>38</v>
      </c>
      <c r="M75" t="s">
        <v>39</v>
      </c>
      <c r="N75" t="s">
        <v>40</v>
      </c>
      <c r="O75" s="20"/>
    </row>
    <row r="76" spans="1:15">
      <c r="I76" s="20"/>
      <c r="K76" s="20"/>
      <c r="L76" s="4">
        <f>((-2*E3*(G3^2))-(2*E4*G3*G4)-(2*E5*G3*G5))-((2*E3*(F3^2))-(2*E4*F3*F4)-(2*E5*F3*F5))</f>
        <v>-2.2152577343087172</v>
      </c>
      <c r="M76" s="4">
        <f>((-(2*E3*G3*G4))-(2*E4*(G4^2))-(2*E5*G4*G5))-((-(2*E3*F3*F4))-(2*E4*(F4^2))-(2*E5*F4*F5))</f>
        <v>1.7391368798758715</v>
      </c>
      <c r="N76" s="4">
        <f>((-(2*E3*G3*G5))-(2*E4*G4*G5)-(2*E5*(G5^2)))-((-(2*E3*F3*F5))-(2*E4*F4*F5)-(2*E5*(F5^2)))</f>
        <v>0</v>
      </c>
      <c r="O76" s="20">
        <f>I3</f>
        <v>0.19310497770781943</v>
      </c>
    </row>
    <row r="77" spans="1:15">
      <c r="E77" s="12" t="s">
        <v>29</v>
      </c>
      <c r="F77" s="17" t="s">
        <v>31</v>
      </c>
      <c r="G77" s="18" t="s">
        <v>11</v>
      </c>
      <c r="H77">
        <v>16</v>
      </c>
      <c r="I77" s="19" t="s">
        <v>32</v>
      </c>
      <c r="K77" s="20"/>
      <c r="L77" s="4">
        <f>((-2*E8*(G8^2))-(2*E9*G8*G9)-(2*E10*G8*G10))-((2*E8*(F8^2))-(2*E9*F8*F9)-(2*E10*F8*F10))</f>
        <v>-2.0399196490512681</v>
      </c>
      <c r="M77" s="4">
        <f>((-(2*E8*G8*G9))-(2*E9*(G9^2))-(2*E10*G9*G10))-((-(2*E8*F8*F9))-(2*E9*(F9^2))-(2*E10*F9*F10))</f>
        <v>1.2082068259640752</v>
      </c>
      <c r="N77" s="4">
        <f>((-(2*E8*G8*G10))-(2*E9*G9*G10)-(2*E10*(G10^2)))-((-(2*E8*F8*F10))-(2*E9*F9*F10)-(2*E10*(F10^2)))</f>
        <v>0.21303946169360322</v>
      </c>
      <c r="O77" s="20">
        <f>I8</f>
        <v>0.57712927493774258</v>
      </c>
    </row>
    <row r="78" spans="1:15">
      <c r="D78" t="s">
        <v>33</v>
      </c>
      <c r="E78" s="12">
        <f>E73</f>
        <v>0.93600000000000005</v>
      </c>
      <c r="F78" s="17">
        <f>COS((RADIANS(45+$C$17)))</f>
        <v>-0.87546452700001809</v>
      </c>
      <c r="G78" s="18">
        <f>COS((RADIANS($C$17-45)))</f>
        <v>-0.48328238325500206</v>
      </c>
      <c r="I78" s="19">
        <f>((SUMPRODUCT(E78:E80,G78:G80))*(SUMPRODUCT(-(E78:E80),G78:G80)))-((SUMPRODUCT(E78:E80,F78:F80))*(SUMPRODUCT(-(E78:E80),F78:F80)))</f>
        <v>0.92806005474339914</v>
      </c>
      <c r="K78" s="20"/>
      <c r="L78" s="4">
        <f>((-2*E13*(G13^2))-(2*E14*G13*G14)-(2*E15*G13*G15))-((2*E13*(F13^2))-(2*E14*F13*F14)-(2*E15*F13*F15))</f>
        <v>-1.9528137937111882</v>
      </c>
      <c r="M78" s="4">
        <f>((-(2*E13*G13*G14))-(2*E14*(G14^2))-(2*E15*G14*G15))-((-(2*E13*F13*F14))-(2*E14*(F14^2))-(2*E15*F14*F15))</f>
        <v>0.83192077184468416</v>
      </c>
      <c r="N78" s="4">
        <f>((-(2*E13*G13*G15))-(2*E14*G14*G15)-(2*E15*(G15^2)))-((-(2*E13*F13*F15))-(2*E14*F14*F15)-(2*E15*(F15^2)))</f>
        <v>0.30279439821922954</v>
      </c>
      <c r="O78" s="20">
        <f>I13</f>
        <v>0.72952320273102078</v>
      </c>
    </row>
    <row r="79" spans="1:15">
      <c r="D79" t="s">
        <v>34</v>
      </c>
      <c r="E79" s="12">
        <f>E74</f>
        <v>-0.219</v>
      </c>
      <c r="F79" s="17">
        <f>(SIN((RADIANS(45+$C$17))))*(COS(RADIANS($A$17)))</f>
        <v>0.41853482110031898</v>
      </c>
      <c r="G79" s="18">
        <f>(SIN((RADIANS($C$17-45))))*(COS(RADIANS($A$17)))</f>
        <v>-0.75817452049414336</v>
      </c>
      <c r="K79" s="20"/>
      <c r="L79" s="4">
        <f>((-2*E18*(G18^2))-(2*E19*G18*G19)-(2*E20*G18*G20))-((2*E18*(F18^2))-(2*E19*F18*F19)-(2*E20*F18*F20))</f>
        <v>-1.887239253988342</v>
      </c>
      <c r="M79" s="4">
        <f>((-(2*E18*G18*G19))-(2*E19*(G19^2))-(2*E20*G19*G20))-((-(2*E18*F18*F19))-(2*E19*(F19^2))-(2*E20*F19*F20))</f>
        <v>0.32620358521404341</v>
      </c>
      <c r="N79" s="4">
        <f>((-(2*E18*G18*G20))-(2*E19*G19*G20)-(2*E20*(G20^2)))-((-(2*E18*F18*F20))-(2*E19*F19*F20)-(2*E20*(F20^2)))</f>
        <v>0.18833372773394902</v>
      </c>
      <c r="O79" s="20">
        <f>I18</f>
        <v>0.84974215793547825</v>
      </c>
    </row>
    <row r="80" spans="1:15">
      <c r="D80" t="s">
        <v>35</v>
      </c>
      <c r="E80" s="12">
        <f>E75</f>
        <v>0.27500000000000002</v>
      </c>
      <c r="F80" s="17">
        <f>(SIN((RADIANS(45+$C$17))))*(SIN(RADIANS($A$17)))</f>
        <v>-0.24164119162750097</v>
      </c>
      <c r="G80" s="18">
        <f>(SIN((RADIANS($C$17-45))))*(SIN(RADIANS($A$17)))</f>
        <v>0.43773226350000899</v>
      </c>
      <c r="K80" s="20"/>
      <c r="L80" s="4">
        <f>((-2*E23*(G23^2))-(2*E24*G23*G24)-(2*E25*G23*G25))-((2*E23*(F23^2))-(2*E24*F23*F24)-(2*E25*F23*F25))</f>
        <v>-1.8728167932282103</v>
      </c>
      <c r="M80" s="4">
        <f>((-(2*E23*G23*G24))-(2*E24*(G24^2))-(2*E25*G24*G25))-((-(2*E23*F23*F24))-(2*E24*(F24^2))-(2*E25*F24*F25))</f>
        <v>-7.8831103693896121E-2</v>
      </c>
      <c r="N80" s="4">
        <f>((-(2*E23*G23*G25))-(2*E24*G24*G25)-(2*E25*(G25^2)))-((-(2*E23*F23*F25))-(2*E24*F24*F25)-(2*E25*(F25^2)))</f>
        <v>-6.6147150034846128E-2</v>
      </c>
      <c r="O80" s="20">
        <f>I23</f>
        <v>0.87434863380525385</v>
      </c>
    </row>
    <row r="81" spans="1:15">
      <c r="K81" s="20"/>
      <c r="L81" s="4">
        <f>((-2*E28*(G28^2))-(2*E29*G28*G29)-(2*E30*G28*G30))-((2*E28*(F28^2))-(2*E29*F28*F29)-(2*E30*F28*F30))</f>
        <v>-1.8866113513796399</v>
      </c>
      <c r="M81" s="4">
        <f>((-(2*E28*G28*G29))-(2*E29*(G29^2))-(2*E30*G29*G30))-((-(2*E28*F28*F29))-(2*E29*(F29^2))-(2*E30*F29*F30))</f>
        <v>-0.21513780251543368</v>
      </c>
      <c r="N81" s="4">
        <f>((-(2*E28*G28*G30))-(2*E29*G29*G30)-(2*E30*(G30^2)))-((-(2*E28*F28*F30))-(2*E29*F29*F30)-(2*E30*(F30^2)))</f>
        <v>-0.25639124905059174</v>
      </c>
      <c r="O81" s="20">
        <f>I28</f>
        <v>0.85276233462987483</v>
      </c>
    </row>
    <row r="82" spans="1:15">
      <c r="E82" s="12" t="s">
        <v>29</v>
      </c>
      <c r="F82" s="17" t="s">
        <v>31</v>
      </c>
      <c r="G82" s="18" t="s">
        <v>11</v>
      </c>
      <c r="H82">
        <v>17</v>
      </c>
      <c r="I82" s="19" t="s">
        <v>32</v>
      </c>
      <c r="K82" s="20"/>
      <c r="L82" s="4">
        <f>((-2*E33*(G33^2))-(2*E34*G33*G34)-(2*E35*G33*G35))-((2*E33*(F33^2))-(2*E34*F33*F34)-(2*E35*F33*F35))</f>
        <v>-1.9193332526959055</v>
      </c>
      <c r="M82" s="4">
        <f>((-(2*E33*G33*G34))-(2*E34*(G34^2))-(2*E35*G34*G35))-((-(2*E33*F33*F34))-(2*E34*(F34^2))-(2*E35*F34*F35))</f>
        <v>-0.29863996366797152</v>
      </c>
      <c r="N82" s="4">
        <f>((-(2*E33*G33*G35))-(2*E34*G34*G35)-(2*E35*(G35^2)))-((-(2*E33*F33*F35))-(2*E34*F34*F35)-(2*E35*(F35^2)))</f>
        <v>-0.51725959024345014</v>
      </c>
      <c r="O82" s="20">
        <f>I33</f>
        <v>0.80057164775001288</v>
      </c>
    </row>
    <row r="83" spans="1:15">
      <c r="D83" t="s">
        <v>33</v>
      </c>
      <c r="E83" s="12">
        <f>E78</f>
        <v>0.93600000000000005</v>
      </c>
      <c r="F83" s="17">
        <f>COS((RADIANS(45+$C$18)))</f>
        <v>-0.76379602863464235</v>
      </c>
      <c r="G83" s="18">
        <f>COS((RADIANS($C$18-45)))</f>
        <v>-0.6454576877239504</v>
      </c>
      <c r="I83" s="19">
        <f>((SUMPRODUCT(E83:E85,G83:G85))*(SUMPRODUCT(-(E83:E85),G83:G85)))-((SUMPRODUCT(E83:E85,F83:F85))*(SUMPRODUCT(-(E83:E85),F83:F85)))</f>
        <v>0.68456665528536875</v>
      </c>
      <c r="K83" s="24" t="s">
        <v>113</v>
      </c>
      <c r="L83" s="4">
        <f>((-2*E38*(G38^2))-(2*E39*G38*G39)-(2*E40*G38*G40))-((2*E38*(F38^2))-(2*E39*F38*F39)-(2*E40*F38*F40))</f>
        <v>-1.9332084858202714</v>
      </c>
      <c r="M83" s="4">
        <f>((-(2*E38*G38*G39))-(2*E39*(G39^2))-(2*E40*G39*G40))-((-(2*E38*F38*F39))-(2*E39*(F39^2))-(2*E40*F39*F40))</f>
        <v>-0.23054804634357284</v>
      </c>
      <c r="N83" s="4">
        <f>((-(2*E38*G38*G40))-(2*E39*G39*G40)-(2*E40*(G40^2)))-((-(2*E38*F38*F40))-(2*E39*F39*F40)-(2*E40*(F40^2)))</f>
        <v>-0.633425551428344</v>
      </c>
      <c r="O83" s="20">
        <f>I38</f>
        <v>0.77333061048265828</v>
      </c>
    </row>
    <row r="84" spans="1:15">
      <c r="D84" t="s">
        <v>34</v>
      </c>
      <c r="E84" s="12">
        <f>E79</f>
        <v>-0.219</v>
      </c>
      <c r="F84" s="17">
        <f>(SIN((RADIANS(45+$C$18))))*(COS(RADIANS($A$18)))</f>
        <v>0.60653182618373125</v>
      </c>
      <c r="G84" s="18">
        <f>(SIN((RADIANS($C$18-45))))*(COS(RADIANS($A$18)))</f>
        <v>-0.71773349189355573</v>
      </c>
      <c r="K84" s="20"/>
      <c r="L84" s="4">
        <f>((-2*E43*(G43^2))-(2*E44*G43*G44)-(2*E45*G43*G45))-((2*E43*(F43^2))-(2*E44*F43*F44)-(2*E45*F43*F45))</f>
        <v>-1.9400142658677793</v>
      </c>
      <c r="M84" s="4">
        <f>((-(2*E43*G43*G44))-(2*E44*(G44^2))-(2*E45*G44*G45))-((-(2*E43*F43*F44))-(2*E44*(F44^2))-(2*E45*F44*F45))</f>
        <v>-0.12746803132438445</v>
      </c>
      <c r="N84" s="4">
        <f>((-(2*E43*G43*G45))-(2*E44*G44*G45)-(2*E45*(G45^2)))-((-(2*E43*F43*F45))-(2*E44*F44*F45)-(2*E45*(F45^2)))</f>
        <v>-0.72290712863244211</v>
      </c>
      <c r="O84" s="20">
        <f>I43</f>
        <v>0.74942487663648072</v>
      </c>
    </row>
    <row r="85" spans="1:15">
      <c r="D85" t="s">
        <v>35</v>
      </c>
      <c r="E85" s="12">
        <f>E80</f>
        <v>0.27500000000000002</v>
      </c>
      <c r="F85" s="17">
        <f>(SIN((RADIANS(45+$C$18))))*(SIN(RADIANS($A$18)))</f>
        <v>-0.22075953086600031</v>
      </c>
      <c r="G85" s="18">
        <f>(SIN((RADIANS($C$18-45))))*(SIN(RADIANS($A$18)))</f>
        <v>0.26123362718519705</v>
      </c>
      <c r="K85" s="20"/>
      <c r="L85" s="4">
        <f>((-2*E48*(G48^2))-(2*E49*G48*G49)-(2*E50*G48*G50))-((2*E48*(F48^2))-(2*E49*F48*F49)-(2*E50*F48*F50))</f>
        <v>-1.9485452055280361</v>
      </c>
      <c r="M85" s="4">
        <f>((-(2*E48*G48*G49))-(2*E49*(G49^2))-(2*E50*G49*G50))-((-(2*E48*F48*F49))-(2*E49*(F49^2))-(2*E50*F49*F50))</f>
        <v>-4.9323219964139892E-17</v>
      </c>
      <c r="N85" s="4">
        <f>((-(2*E48*G48*G50))-(2*E49*G49*G50)-(2*E50*(G50^2)))-((-(2*E48*F48*F50))-(2*E49*F49*F50)-(2*E50*(F50^2)))</f>
        <v>-0.80517948280510643</v>
      </c>
      <c r="O85" s="20">
        <f>I48</f>
        <v>0.72103455887939183</v>
      </c>
    </row>
    <row r="86" spans="1:15">
      <c r="K86" s="20"/>
      <c r="L86" s="4">
        <f>((-2*E53*(G53^2))-(2*E54*G53*G54)-(2*E55*G53*G55))-((2*E53*(F53^2))-(2*E54*F53*F54)-(2*E55*F53*F55))</f>
        <v>-1.8870918093643771</v>
      </c>
      <c r="M86" s="4">
        <f>((-(2*E53*G53*G54))-(2*E54*(G54^2))-(2*E55*G54*G55))-((-(2*E53*F53*F54))-(2*E54*(F54^2))-(2*E55*F54*F55))</f>
        <v>0.11517298961805597</v>
      </c>
      <c r="N86" s="4">
        <f>((-(2*E53*G53*G55))-(2*E54*G54*G55)-(2*E55*(G55^2)))-((-(2*E53*F53*F55))-(2*E54*F54*F55)-(2*E55*(F55^2)))</f>
        <v>-0.65317848213190011</v>
      </c>
      <c r="O86" s="20">
        <f>I53</f>
        <v>0.76634802595249363</v>
      </c>
    </row>
    <row r="87" spans="1:15">
      <c r="E87" s="12" t="s">
        <v>29</v>
      </c>
      <c r="F87" s="17" t="s">
        <v>31</v>
      </c>
      <c r="G87" s="18" t="s">
        <v>11</v>
      </c>
      <c r="H87">
        <v>18</v>
      </c>
      <c r="I87" s="19" t="s">
        <v>32</v>
      </c>
      <c r="L87" s="4">
        <f>((-2*E58*(G58^2))-(2*E59*G58*G59)-(2*E60*G58*G60))-((2*E58*(F58^2))-(2*E59*F58*F59)-(2*E60*F58*F60))</f>
        <v>-1.8254978398170676</v>
      </c>
      <c r="M87" s="4">
        <f>((-(2*E58*G58*G59))-(2*E59*(G59^2))-(2*E60*G59*G60))-((-(2*E58*F58*F59))-(2*E59*(F59^2))-(2*E60*F59*F60))</f>
        <v>0.18278505706929768</v>
      </c>
      <c r="N87" s="4">
        <f>((-(2*E58*G58*G60))-(2*E59*G59*G60)-(2*E60*(G60^2)))-((-(2*E58*F58*F60))-(2*E59*F59*F60)-(2*E60*(F60^2)))</f>
        <v>-0.50219781691162002</v>
      </c>
      <c r="O87" s="20">
        <f>I58</f>
        <v>0.80665772156760773</v>
      </c>
    </row>
    <row r="88" spans="1:15">
      <c r="D88" t="s">
        <v>33</v>
      </c>
      <c r="E88" s="12">
        <f>E83</f>
        <v>0.93600000000000005</v>
      </c>
      <c r="F88" s="17">
        <f>COS((RADIANS(45+$C$19)))</f>
        <v>0.6129070536529766</v>
      </c>
      <c r="G88" s="18">
        <f>COS((RADIANS($C$19-45)))</f>
        <v>0.79015501237569019</v>
      </c>
      <c r="I88" s="19">
        <f>((SUMPRODUCT(E88:E90,G88:G90))*(SUMPRODUCT(-(E88:E90),G88:G90)))-((SUMPRODUCT(E88:E90,F88:F90))*(SUMPRODUCT(-(E88:E90),F88:F90)))</f>
        <v>0.27702224850226331</v>
      </c>
      <c r="L88" s="4">
        <f>((-2*E63*(G63^2))-(2*E64*G63*G64)-(2*E65*G63*G65))-((2*E63*(F63^2))-(2*E64*F63*F64)-(2*E65*F63*F65))</f>
        <v>-1.7250629163773021</v>
      </c>
      <c r="M88" s="4">
        <f>((-(2*E63*G63*G64))-(2*E64*(G64^2))-(2*E65*G64*G65))-((-(2*E63*F63*F64))-(2*E64*(F64^2))-(2*E65*F64*F65))</f>
        <v>0.14200545443355594</v>
      </c>
      <c r="N88" s="4">
        <f>((-(2*E63*G63*G65))-(2*E64*G64*G65)-(2*E65*(G65^2)))-((-(2*E63*F63*F65))-(2*E64*F64*F65)-(2*E65*(F65^2)))</f>
        <v>-0.2459606620308262</v>
      </c>
      <c r="O88" s="20">
        <f>I63</f>
        <v>0.87570752216618142</v>
      </c>
    </row>
    <row r="89" spans="1:15">
      <c r="D89" t="s">
        <v>34</v>
      </c>
      <c r="E89" s="12">
        <f>E84</f>
        <v>-0.219</v>
      </c>
      <c r="F89" s="17">
        <f>(SIN((RADIANS(45+$C$19))))*(COS(RADIANS($A$19)))</f>
        <v>-0.778150782269037</v>
      </c>
      <c r="G89" s="18">
        <f>(SIN((RADIANS($C$19-45))))*(COS(RADIANS($A$19)))</f>
        <v>0.60359561831332087</v>
      </c>
      <c r="L89" s="4">
        <f>((-2*E68*(G68^2))-(2*E69*G68*G69)-(2*E70*G68*G70))-((2*E68*(F68^2))-(2*E69*F68*F69)-(2*E70*F68*F70))</f>
        <v>-1.5816431827667388</v>
      </c>
      <c r="M89" s="4">
        <f>((-(2*E68*G68*G69))-(2*E69*(G69^2))-(2*E70*G69*G70))-((-(2*E68*F68*F69))-(2*E69*(F69^2))-(2*E70*F69*F70))</f>
        <v>-8.5647233489426211E-2</v>
      </c>
      <c r="N89" s="4">
        <f>((-(2*E68*G68*G70))-(2*E69*G69*G70)-(2*E70*(G70^2)))-((-(2*E68*F68*F70))-(2*E69*F69*F70)-(2*E70*(F70^2)))</f>
        <v>0.10207039820677882</v>
      </c>
      <c r="O89" s="20">
        <f>I68</f>
        <v>0.9571463547833392</v>
      </c>
    </row>
    <row r="90" spans="1:15">
      <c r="D90" t="s">
        <v>35</v>
      </c>
      <c r="E90" s="12">
        <f>E85</f>
        <v>0.27500000000000002</v>
      </c>
      <c r="F90" s="17">
        <f>(SIN((RADIANS(45+$C$19))))*(SIN(RADIANS($A$19)))</f>
        <v>0.13720897797342935</v>
      </c>
      <c r="G90" s="18">
        <f>(SIN((RADIANS($C$19-45))))*(SIN(RADIANS($A$19)))</f>
        <v>-0.10643019294604687</v>
      </c>
      <c r="L90" s="4">
        <f>((-2*E73*(G73^2))-(2*E74*G73*G74)-(2*E75*G73*G75))-((2*E73*(F73^2))-(2*E74*F73*F74)-(2*E75*F73*F75))</f>
        <v>-1.4364934769932061</v>
      </c>
      <c r="M90" s="4">
        <f>((-(2*E73*G73*G74))-(2*E74*(G74^2))-(2*E75*G74*G75))-((-(2*E73*F73*F74))-(2*E74*(F74^2))-(2*E75*F74*F75))</f>
        <v>-0.49729697826698266</v>
      </c>
      <c r="N90" s="4">
        <f>((-(2*E73*G73*G75))-(2*E74*G74*G75)-(2*E75*(G75^2)))-((-(2*E73*F73*F75))-(2*E74*F74*F75)-(2*E75*(F75^2)))</f>
        <v>0.41728171104940115</v>
      </c>
      <c r="O90" s="20">
        <f>I73</f>
        <v>0.99457307393248406</v>
      </c>
    </row>
    <row r="91" spans="1:15">
      <c r="E91" s="20"/>
      <c r="F91" s="20"/>
      <c r="G91" s="20"/>
      <c r="L91" s="4">
        <f>((-2*E78*(G78^2))-(2*E79*G78*G79)-(2*E80*G78*G80))-((2*E78*(F78^2))-(2*E79*F78*F79)-(2*E80*F78*F80))</f>
        <v>-1.3183196263865582</v>
      </c>
      <c r="M91" s="4">
        <f>((-(2*E78*G78*G79))-(2*E79*(G79^2))-(2*E80*G79*G80))-((-(2*E78*F78*F79))-(2*E79*(F79^2))-(2*E80*F79*F80))</f>
        <v>-1.0698899205876358</v>
      </c>
      <c r="N91" s="4">
        <f>((-(2*E78*G78*G80))-(2*E79*G79*G80)-(2*E80*(G80^2)))-((-(2*E78*F78*F80))-(2*E79*F79*F80)-(2*E80*(F80^2)))</f>
        <v>0.61770123365453877</v>
      </c>
      <c r="O91" s="20">
        <f>I78</f>
        <v>0.92806005474339914</v>
      </c>
    </row>
    <row r="92" spans="1:15" ht="17">
      <c r="A92" t="s">
        <v>45</v>
      </c>
      <c r="B92" t="s">
        <v>77</v>
      </c>
      <c r="C92" t="s">
        <v>44</v>
      </c>
      <c r="E92" s="12" t="s">
        <v>29</v>
      </c>
      <c r="F92" s="17" t="s">
        <v>31</v>
      </c>
      <c r="G92" s="18" t="s">
        <v>11</v>
      </c>
      <c r="H92">
        <v>19</v>
      </c>
      <c r="I92" s="19" t="s">
        <v>32</v>
      </c>
      <c r="L92" s="4">
        <f>((-2*E83*(G83^2))-(2*E84*G83*G84)-(2*E85*G83*G85))-((2*E83*(F83^2))-(2*E84*F83*F84)-(2*E85*F83*F85))</f>
        <v>-1.2807016800756583</v>
      </c>
      <c r="M92" s="4">
        <f>((-(2*E83*G83*G84))-(2*E84*(G84^2))-(2*E85*G84*G85))-((-(2*E83*F83*F84))-(2*E84*(F84^2))-(2*E85*F84*F85))</f>
        <v>-1.6404909045435647</v>
      </c>
      <c r="N92" s="4">
        <f>((-(2*E83*G83*G85))-(2*E84*G84*G85)-(2*E85*(G85^2)))-((-(2*E83*F83*F85))-(2*E84*F84*F85)-(2*E85*(F85^2)))</f>
        <v>0.59708985883829568</v>
      </c>
      <c r="O92" s="20">
        <f>I83</f>
        <v>0.68456665528536875</v>
      </c>
    </row>
    <row r="93" spans="1:15">
      <c r="A93">
        <f>E88</f>
        <v>0.93600000000000005</v>
      </c>
      <c r="B93">
        <f>C93/(SQRT(C93^2+C94^2+C95^2))</f>
        <v>0.98491760151320584</v>
      </c>
      <c r="C93">
        <f t="array" ref="C93:C95">(A93:A95)-(MMULT(MMULT(MINVERSE(MMULT(TRANSPOSE(L76:N95),L76:N95)),TRANSPOSE(L76:N95)),O76:O95))</f>
        <v>1.3103895997558879</v>
      </c>
      <c r="D93" t="s">
        <v>33</v>
      </c>
      <c r="E93" s="12">
        <f>E88</f>
        <v>0.93600000000000005</v>
      </c>
      <c r="F93" s="17">
        <f>COS((RADIANS(45+$C$20)))</f>
        <v>0.43523109937232773</v>
      </c>
      <c r="G93" s="18">
        <f>COS((RADIANS($C$20-45)))</f>
        <v>0.90031877140219341</v>
      </c>
      <c r="I93" s="19">
        <f>((SUMPRODUCT(E93:E95,G93:G95))*(SUMPRODUCT(-(E93:E95),G93:G95)))-((SUMPRODUCT(E93:E95,F93:F95))*(SUMPRODUCT(-(E93:E95),F93:F95)))</f>
        <v>-0.1931049777078182</v>
      </c>
      <c r="L93" s="4">
        <f>((-2*E88*(G88^2))-(2*E89*G88*G89)-(2*E90*G88*G90))-((2*E88*(F88^2))-(2*E89*F88*F89)-(2*E90*F88*F90))</f>
        <v>-1.3616997400788775</v>
      </c>
      <c r="M93" s="4">
        <f>((-(2*E88*G88*G89))-(2*E89*(G89^2))-(2*E90*G89*G90))-((-(2*E88*F88*F89))-(2*E89*(F89^2))-(2*E90*F89*F90))</f>
        <v>-1.9146735887237223</v>
      </c>
      <c r="N93" s="4">
        <f>((-(2*E88*G88*G90))-(2*E89*G89*G90)-(2*E90*(G90^2)))-((-(2*E88*F88*F90))-(2*E89*F89*F90)-(2*E90*(F90^2)))</f>
        <v>0.33760861294189504</v>
      </c>
      <c r="O93" s="20">
        <f>I88</f>
        <v>0.27702224850226331</v>
      </c>
    </row>
    <row r="94" spans="1:15">
      <c r="A94">
        <f>E89</f>
        <v>-0.219</v>
      </c>
      <c r="B94">
        <f>C94/(SQRT(C93^2+C94^2+C95^2))</f>
        <v>-0.13525920088741666</v>
      </c>
      <c r="C94">
        <v>-0.179956424620549</v>
      </c>
      <c r="D94" t="s">
        <v>34</v>
      </c>
      <c r="E94" s="12">
        <f>E89</f>
        <v>-0.219</v>
      </c>
      <c r="F94" s="17">
        <f>(SIN((RADIANS(45+$C$20))))*(COS(RADIANS($A$20)))</f>
        <v>-0.90031877140219341</v>
      </c>
      <c r="G94" s="18">
        <f>(SIN((RADIANS($C$20-45))))*(COS(RADIANS($A$20)))</f>
        <v>0.43523109937232768</v>
      </c>
      <c r="I94" s="20"/>
      <c r="L94" s="4">
        <f>((-2*E93*(G93^2))-(2*E94*G93*G94)-(2*E95*G93*G95))-((2*E93*(F93^2))-(2*E94*F93*F94)-(2*E95*F93*F95))</f>
        <v>-1.5287422656912824</v>
      </c>
      <c r="M94" s="4">
        <f>((-(2*E93*G93*G94))-(2*E94*(G94^2))-(2*E95*G94*G95))-((-(2*E93*F93*F94))-(2*E94*(F94^2))-(2*E95*F94*F95))</f>
        <v>-1.7391368798758724</v>
      </c>
      <c r="N94" s="4">
        <f>((-(2*E93*G93*G95))-(2*E94*G94*G95)-(2*E95*(G95^2)))-((-(2*E93*F93*F95))-(2*E94*F94*F95)-(2*E95*(F95^2)))</f>
        <v>2.1307008612545234E-16</v>
      </c>
      <c r="O94" s="20">
        <f>I93</f>
        <v>-0.1931049777078182</v>
      </c>
    </row>
    <row r="95" spans="1:15">
      <c r="A95">
        <f>E90</f>
        <v>0.27500000000000002</v>
      </c>
      <c r="B95">
        <f>C95/(SQRT(C93^2+C94^2+C95^2))</f>
        <v>0.10789933644268297</v>
      </c>
      <c r="C95">
        <v>0.14355532694087755</v>
      </c>
      <c r="D95" t="s">
        <v>35</v>
      </c>
      <c r="E95" s="12">
        <f>E90</f>
        <v>0.27500000000000002</v>
      </c>
      <c r="F95" s="17">
        <f>(SIN((RADIANS(45+$C$20))))*(SIN(RADIANS($A$20)))</f>
        <v>1.1030241517086244E-16</v>
      </c>
      <c r="G95" s="18">
        <f>(SIN((RADIANS($C$20-45))))*(SIN(RADIANS($A$20)))</f>
        <v>-5.3322270892418732E-17</v>
      </c>
      <c r="I95" s="20"/>
      <c r="L95" s="4">
        <f>2*E3</f>
        <v>1.8720000000000001</v>
      </c>
      <c r="M95" s="4">
        <f>2*E4</f>
        <v>-0.438</v>
      </c>
      <c r="N95" s="4">
        <f>2*E5</f>
        <v>0.55000000000000004</v>
      </c>
      <c r="O95" s="51">
        <f>E3^2+E4^2+E5^2-1</f>
        <v>-3.1799999999981843E-4</v>
      </c>
    </row>
    <row r="96" spans="1:15">
      <c r="A96" s="25"/>
    </row>
    <row r="97" spans="1:11">
      <c r="A97" s="2"/>
      <c r="E97" s="12" t="s">
        <v>29</v>
      </c>
      <c r="F97" s="17" t="s">
        <v>31</v>
      </c>
      <c r="G97" s="18" t="s">
        <v>11</v>
      </c>
      <c r="H97">
        <v>1</v>
      </c>
      <c r="I97" s="19" t="s">
        <v>32</v>
      </c>
      <c r="K97" s="20"/>
    </row>
    <row r="98" spans="1:11">
      <c r="A98" s="2"/>
      <c r="D98" s="2" t="s">
        <v>33</v>
      </c>
      <c r="E98" s="12">
        <f>B93</f>
        <v>0.98491760151320584</v>
      </c>
      <c r="F98" s="17">
        <f>COS((RADIANS(45+$C$2)))</f>
        <v>-0.90031877140219363</v>
      </c>
      <c r="G98" s="18">
        <f>COS((RADIANS($C$2-45)))</f>
        <v>-0.43523109937232701</v>
      </c>
      <c r="I98" s="19">
        <f>((SUMPRODUCT(E98:E100,G98:G100))*(SUMPRODUCT(-(E98:E100),G98:G100)))-((SUMPRODUCT(E98:E100,F98:F100))*(SUMPRODUCT(-(E98:E100),F98:F100)))</f>
        <v>0.3823823706639578</v>
      </c>
      <c r="K98" s="20"/>
    </row>
    <row r="99" spans="1:11">
      <c r="A99" s="2"/>
      <c r="D99" s="20" t="s">
        <v>34</v>
      </c>
      <c r="E99" s="12">
        <f>B94</f>
        <v>-0.13525920088741666</v>
      </c>
      <c r="F99" s="17">
        <f>(SIN((RADIANS(45+$C$2))))*(COS(RADIANS($A$2)))</f>
        <v>-0.43523109937232735</v>
      </c>
      <c r="G99" s="18">
        <f>(SIN((RADIANS($C$2-45))))*(COS(RADIANS($A$2)))</f>
        <v>0.90031877140219374</v>
      </c>
      <c r="I99" s="20"/>
      <c r="K99" s="20"/>
    </row>
    <row r="100" spans="1:11">
      <c r="A100" s="2"/>
      <c r="D100" s="20" t="s">
        <v>35</v>
      </c>
      <c r="E100" s="12">
        <f>B95</f>
        <v>0.10789933644268297</v>
      </c>
      <c r="F100" s="17">
        <f>(SIN((RADIANS(45+$C$2))))*(SIN(RADIANS($A$2)))</f>
        <v>0</v>
      </c>
      <c r="G100" s="18">
        <f>(SIN((RADIANS($C$2-45))))*(SIN(RADIANS($A$2)))</f>
        <v>0</v>
      </c>
      <c r="I100" s="20"/>
      <c r="K100" s="20"/>
    </row>
    <row r="101" spans="1:11">
      <c r="A101" s="2"/>
      <c r="I101" s="20"/>
      <c r="K101" s="20"/>
    </row>
    <row r="102" spans="1:11">
      <c r="A102" s="2"/>
      <c r="E102" s="12" t="s">
        <v>29</v>
      </c>
      <c r="F102" s="17" t="s">
        <v>31</v>
      </c>
      <c r="G102" s="18" t="s">
        <v>11</v>
      </c>
      <c r="H102">
        <v>2</v>
      </c>
      <c r="I102" s="19" t="s">
        <v>32</v>
      </c>
      <c r="K102" s="20"/>
    </row>
    <row r="103" spans="1:11">
      <c r="A103" s="2"/>
      <c r="D103" t="s">
        <v>33</v>
      </c>
      <c r="E103" s="12">
        <f>E98</f>
        <v>0.98491760151320584</v>
      </c>
      <c r="F103" s="17">
        <f>COS((RADIANS(45+$C$3)))</f>
        <v>-0.96592582628906831</v>
      </c>
      <c r="G103" s="18">
        <f>COS((RADIANS($C$3-45)))</f>
        <v>-0.25881904510252085</v>
      </c>
      <c r="I103" s="19">
        <f>((SUMPRODUCT(E103:E105,G103:G105))*(SUMPRODUCT(-(E103:E105),G103:G105)))-((SUMPRODUCT(E103:E105,F103:F105))*(SUMPRODUCT(-(E103:E105),F103:F105)))</f>
        <v>0.71601016600764877</v>
      </c>
      <c r="K103" s="20"/>
    </row>
    <row r="104" spans="1:11">
      <c r="A104" s="2"/>
      <c r="D104" t="s">
        <v>34</v>
      </c>
      <c r="E104" s="12">
        <f>E99</f>
        <v>-0.13525920088741666</v>
      </c>
      <c r="F104" s="17">
        <f>(SIN((RADIANS(45+$C$3))))*(COS(RADIANS($A$3)))</f>
        <v>-0.25488700224417882</v>
      </c>
      <c r="G104" s="18">
        <f>(SIN((RADIANS($C$3-45))))*(COS(RADIANS($A$3)))</f>
        <v>0.95125124256419769</v>
      </c>
      <c r="K104" s="20"/>
    </row>
    <row r="105" spans="1:11">
      <c r="A105" s="2"/>
      <c r="D105" t="s">
        <v>35</v>
      </c>
      <c r="E105" s="12">
        <f>E100</f>
        <v>0.10789933644268297</v>
      </c>
      <c r="F105" s="17">
        <f>(SIN((RADIANS(45+$C$3))))*(SIN(RADIANS($A$3)))</f>
        <v>-4.4943455527547783E-2</v>
      </c>
      <c r="G105" s="18">
        <f>(SIN((RADIANS($C$3-45))))*(SIN(RADIANS($A$3)))</f>
        <v>0.16773125949652062</v>
      </c>
      <c r="K105" s="20"/>
    </row>
    <row r="106" spans="1:11">
      <c r="A106" s="2"/>
      <c r="K106" s="20"/>
    </row>
    <row r="107" spans="1:11">
      <c r="A107" s="2"/>
      <c r="E107" s="12" t="s">
        <v>29</v>
      </c>
      <c r="F107" s="17" t="s">
        <v>31</v>
      </c>
      <c r="G107" s="18" t="s">
        <v>11</v>
      </c>
      <c r="H107">
        <v>3</v>
      </c>
      <c r="I107" s="19" t="s">
        <v>32</v>
      </c>
      <c r="K107" s="20"/>
    </row>
    <row r="108" spans="1:11">
      <c r="A108" s="2"/>
      <c r="D108" t="s">
        <v>33</v>
      </c>
      <c r="E108" s="12">
        <f>E103</f>
        <v>0.98491760151320584</v>
      </c>
      <c r="F108" s="17">
        <f>COS((RADIANS(45+$C$4)))</f>
        <v>-0.98293534914955427</v>
      </c>
      <c r="G108" s="18">
        <f>COS((RADIANS($C$4-45)))</f>
        <v>-0.18395135061272014</v>
      </c>
      <c r="I108" s="19">
        <f>((SUMPRODUCT(E108:E110,G108:G110))*(SUMPRODUCT(-(E108:E110),G108:G110)))-((SUMPRODUCT(E108:E110,F108:F110))*(SUMPRODUCT(-(E108:E110),F108:F110)))</f>
        <v>0.83257543583546612</v>
      </c>
      <c r="K108" s="20"/>
    </row>
    <row r="109" spans="1:11">
      <c r="A109" s="2"/>
      <c r="D109" t="s">
        <v>34</v>
      </c>
      <c r="E109" s="12">
        <f>E104</f>
        <v>-0.13525920088741666</v>
      </c>
      <c r="F109" s="17">
        <f>(SIN((RADIANS(45+$C$4))))*(COS(RADIANS($A$4)))</f>
        <v>-0.17285772675437447</v>
      </c>
      <c r="G109" s="18">
        <f>(SIN((RADIANS($C$4-45))))*(COS(RADIANS($A$4)))</f>
        <v>0.92365709430545662</v>
      </c>
      <c r="I109" s="20"/>
      <c r="K109" s="20"/>
    </row>
    <row r="110" spans="1:11">
      <c r="A110" s="2"/>
      <c r="D110" t="s">
        <v>35</v>
      </c>
      <c r="E110" s="12">
        <f>E105</f>
        <v>0.10789933644268297</v>
      </c>
      <c r="F110" s="17">
        <f>(SIN((RADIANS(45+$C$4))))*(SIN(RADIANS($A$4)))</f>
        <v>-6.2915067301512861E-2</v>
      </c>
      <c r="G110" s="18">
        <f>(SIN((RADIANS($C$4-45))))*(SIN(RADIANS($A$4)))</f>
        <v>0.33618368899599677</v>
      </c>
      <c r="I110" s="20"/>
      <c r="K110" s="20"/>
    </row>
    <row r="111" spans="1:11">
      <c r="A111" s="2"/>
      <c r="I111" s="20"/>
      <c r="K111" s="20"/>
    </row>
    <row r="112" spans="1:11">
      <c r="A112" s="2"/>
      <c r="E112" s="12" t="s">
        <v>29</v>
      </c>
      <c r="F112" s="17" t="s">
        <v>31</v>
      </c>
      <c r="G112" s="18" t="s">
        <v>11</v>
      </c>
      <c r="H112">
        <v>4</v>
      </c>
      <c r="I112" s="19" t="s">
        <v>32</v>
      </c>
      <c r="K112" s="20"/>
    </row>
    <row r="113" spans="1:11">
      <c r="A113" s="2"/>
      <c r="D113" t="s">
        <v>33</v>
      </c>
      <c r="E113" s="12">
        <f>E108</f>
        <v>0.98491760151320584</v>
      </c>
      <c r="F113" s="17">
        <f>COS((RADIANS(45+$C$5)))</f>
        <v>-0.9973144772244581</v>
      </c>
      <c r="G113" s="18">
        <f>COS((RADIANS($C$5-45)))</f>
        <v>-7.3238197127631507E-2</v>
      </c>
      <c r="I113" s="19">
        <f>((SUMPRODUCT(E113:E115,G113:G115))*(SUMPRODUCT(-(E113:E115),G113:G115)))-((SUMPRODUCT(E113:E115,F113:F115))*(SUMPRODUCT(-(E113:E115),F113:F115)))</f>
        <v>0.9375232374320609</v>
      </c>
      <c r="K113" s="20"/>
    </row>
    <row r="114" spans="1:11">
      <c r="A114" s="2"/>
      <c r="D114" t="s">
        <v>34</v>
      </c>
      <c r="E114" s="12">
        <f>E109</f>
        <v>-0.13525920088741666</v>
      </c>
      <c r="F114" s="17">
        <f>(SIN((RADIANS(45+$C$5))))*(COS(RADIANS($A$5)))</f>
        <v>-6.3426139239901341E-2</v>
      </c>
      <c r="G114" s="18">
        <f>(SIN((RADIANS($C$5-45))))*(COS(RADIANS($A$5)))</f>
        <v>0.86369967283837767</v>
      </c>
      <c r="K114" s="20"/>
    </row>
    <row r="115" spans="1:11">
      <c r="A115" s="2"/>
      <c r="D115" t="s">
        <v>35</v>
      </c>
      <c r="E115" s="12">
        <f>E110</f>
        <v>0.10789933644268297</v>
      </c>
      <c r="F115" s="17">
        <f>(SIN((RADIANS(45+$C$5))))*(SIN(RADIANS($A$5)))</f>
        <v>-3.6619098563815719E-2</v>
      </c>
      <c r="G115" s="18">
        <f>(SIN((RADIANS($C$5-45))))*(SIN(RADIANS($A$5)))</f>
        <v>0.49865723861222899</v>
      </c>
      <c r="K115" s="20"/>
    </row>
    <row r="116" spans="1:11">
      <c r="A116" s="2"/>
      <c r="K116" s="20"/>
    </row>
    <row r="117" spans="1:11">
      <c r="A117" s="2"/>
      <c r="E117" s="12" t="s">
        <v>29</v>
      </c>
      <c r="F117" s="17" t="s">
        <v>31</v>
      </c>
      <c r="G117" s="18" t="s">
        <v>11</v>
      </c>
      <c r="H117">
        <v>5</v>
      </c>
      <c r="I117" s="19" t="s">
        <v>32</v>
      </c>
      <c r="K117" s="20"/>
    </row>
    <row r="118" spans="1:11">
      <c r="A118" s="2"/>
      <c r="D118" t="s">
        <v>33</v>
      </c>
      <c r="E118" s="12">
        <f>E113</f>
        <v>0.98491760151320584</v>
      </c>
      <c r="F118" s="17">
        <f>COS((RADIANS(45+$C$6)))</f>
        <v>-0.99974260932269832</v>
      </c>
      <c r="G118" s="18">
        <f>COS((RADIANS($C$6-45)))</f>
        <v>2.2687333572781562E-2</v>
      </c>
      <c r="I118" s="19">
        <f>((SUMPRODUCT(E118:E120,G118:G120))*(SUMPRODUCT(-(E118:E120),G118:G120)))-((SUMPRODUCT(E118:E120,F118:F120))*(SUMPRODUCT(-(E118:E120),F118:F120)))</f>
        <v>0.97095288480052111</v>
      </c>
      <c r="K118" s="20"/>
    </row>
    <row r="119" spans="1:11">
      <c r="A119" s="2"/>
      <c r="D119" t="s">
        <v>34</v>
      </c>
      <c r="E119" s="12">
        <f>E114</f>
        <v>-0.13525920088741666</v>
      </c>
      <c r="F119" s="17">
        <f>(SIN((RADIANS(45+$C$6))))*(COS(RADIANS($A$6)))</f>
        <v>1.7379505812615822E-2</v>
      </c>
      <c r="G119" s="18">
        <f>(SIN((RADIANS($C$6-45))))*(COS(RADIANS($A$6)))</f>
        <v>0.76584727042092038</v>
      </c>
      <c r="I119" s="20"/>
      <c r="K119" s="20"/>
    </row>
    <row r="120" spans="1:11">
      <c r="A120" s="2"/>
      <c r="D120" t="s">
        <v>35</v>
      </c>
      <c r="E120" s="12">
        <f>E115</f>
        <v>0.10789933644268297</v>
      </c>
      <c r="F120" s="17">
        <f>(SIN((RADIANS(45+$C$6))))*(SIN(RADIANS($A$6)))</f>
        <v>1.4583136917409327E-2</v>
      </c>
      <c r="G120" s="18">
        <f>(SIN((RADIANS($C$6-45))))*(SIN(RADIANS($A$6)))</f>
        <v>0.64262216214832091</v>
      </c>
      <c r="I120" s="20"/>
      <c r="K120" s="20"/>
    </row>
    <row r="121" spans="1:11">
      <c r="A121" s="2"/>
      <c r="I121" s="20"/>
      <c r="K121" s="20"/>
    </row>
    <row r="122" spans="1:11">
      <c r="A122" s="2"/>
      <c r="E122" s="12" t="s">
        <v>29</v>
      </c>
      <c r="F122" s="17" t="s">
        <v>31</v>
      </c>
      <c r="G122" s="18" t="s">
        <v>11</v>
      </c>
      <c r="H122">
        <v>6</v>
      </c>
      <c r="I122" s="19" t="s">
        <v>32</v>
      </c>
      <c r="K122" s="20"/>
    </row>
    <row r="123" spans="1:11">
      <c r="A123" s="2"/>
      <c r="D123" t="s">
        <v>33</v>
      </c>
      <c r="E123" s="12">
        <f>E118</f>
        <v>0.98491760151320584</v>
      </c>
      <c r="F123" s="17">
        <f>COS((RADIANS(45+$C$7)))</f>
        <v>-0.99862953475457383</v>
      </c>
      <c r="G123" s="18">
        <f>COS((RADIANS($C$7-45)))</f>
        <v>5.2335956242943966E-2</v>
      </c>
      <c r="I123" s="19">
        <f>((SUMPRODUCT(E123:E125,G123:G125))*(SUMPRODUCT(-(E123:E125),G123:G125)))-((SUMPRODUCT(E123:E125,F123:F125))*(SUMPRODUCT(-(E123:E125),F123:F125)))</f>
        <v>0.96561305860706081</v>
      </c>
      <c r="K123" s="20"/>
    </row>
    <row r="124" spans="1:11">
      <c r="A124" s="2"/>
      <c r="D124" t="s">
        <v>34</v>
      </c>
      <c r="E124" s="12">
        <f>E119</f>
        <v>-0.13525920088741666</v>
      </c>
      <c r="F124" s="17">
        <f>(SIN((RADIANS(45+$C$7))))*(COS(RADIANS($A$7)))</f>
        <v>3.3640904214061164E-2</v>
      </c>
      <c r="G124" s="18">
        <f>(SIN((RADIANS($C$7-45))))*(COS(RADIANS($A$7)))</f>
        <v>0.64190669160727343</v>
      </c>
      <c r="K124" s="20"/>
    </row>
    <row r="125" spans="1:11">
      <c r="A125" s="2"/>
      <c r="D125" t="s">
        <v>35</v>
      </c>
      <c r="E125" s="12">
        <f>E120</f>
        <v>0.10789933644268297</v>
      </c>
      <c r="F125" s="17">
        <f>(SIN((RADIANS(45+$C$7))))*(SIN(RADIANS($A$7)))</f>
        <v>4.0091668455225091E-2</v>
      </c>
      <c r="G125" s="18">
        <f>(SIN((RADIANS($C$7-45))))*(SIN(RADIANS($A$7)))</f>
        <v>0.76499460583323164</v>
      </c>
      <c r="K125" s="20"/>
    </row>
    <row r="126" spans="1:11">
      <c r="A126" s="2"/>
      <c r="K126" s="20"/>
    </row>
    <row r="127" spans="1:11">
      <c r="A127" s="2"/>
      <c r="E127" s="12" t="s">
        <v>29</v>
      </c>
      <c r="F127" s="17" t="s">
        <v>31</v>
      </c>
      <c r="G127" s="18" t="s">
        <v>11</v>
      </c>
      <c r="H127">
        <v>7</v>
      </c>
      <c r="I127" s="19" t="s">
        <v>32</v>
      </c>
      <c r="K127" s="20"/>
    </row>
    <row r="128" spans="1:11">
      <c r="A128" s="2"/>
      <c r="D128" t="s">
        <v>33</v>
      </c>
      <c r="E128" s="12">
        <f>E123</f>
        <v>0.98491760151320584</v>
      </c>
      <c r="F128" s="17">
        <f>COS((RADIANS(45+$C$8)))</f>
        <v>-0.99572469818458209</v>
      </c>
      <c r="G128" s="18">
        <f>COS((RADIANS($C$8-45)))</f>
        <v>9.2370587446561875E-2</v>
      </c>
      <c r="I128" s="19">
        <f>((SUMPRODUCT(E128:E130,G128:G130))*(SUMPRODUCT(-(E128:E130),G128:G130)))-((SUMPRODUCT(E128:E130,F128:F130))*(SUMPRODUCT(-(E128:E130),F128:F130)))</f>
        <v>0.94350012132836747</v>
      </c>
      <c r="K128" s="20"/>
    </row>
    <row r="129" spans="1:11">
      <c r="A129" s="2"/>
      <c r="D129" t="s">
        <v>34</v>
      </c>
      <c r="E129" s="12">
        <f>E124</f>
        <v>-0.13525920088741666</v>
      </c>
      <c r="F129" s="17">
        <f>(SIN((RADIANS(45+$C$8))))*(COS(RADIANS($A$8)))</f>
        <v>4.6185293723280868E-2</v>
      </c>
      <c r="G129" s="18">
        <f>(SIN((RADIANS($C$8-45))))*(COS(RADIANS($A$8)))</f>
        <v>0.49786234909229116</v>
      </c>
      <c r="I129" s="20"/>
      <c r="K129" s="20"/>
    </row>
    <row r="130" spans="1:11">
      <c r="A130" s="2"/>
      <c r="D130" t="s">
        <v>35</v>
      </c>
      <c r="E130" s="12">
        <f>E125</f>
        <v>0.10789933644268297</v>
      </c>
      <c r="F130" s="17">
        <f>(SIN((RADIANS(45+$C$8))))*(SIN(RADIANS($A$8)))</f>
        <v>7.9995275291214404E-2</v>
      </c>
      <c r="G130" s="18">
        <f>(SIN((RADIANS($C$8-45))))*(SIN(RADIANS($A$8)))</f>
        <v>0.86232288380344091</v>
      </c>
      <c r="I130" s="20"/>
      <c r="K130" s="20"/>
    </row>
    <row r="131" spans="1:11">
      <c r="A131" s="2"/>
      <c r="I131" s="20"/>
      <c r="K131" s="20"/>
    </row>
    <row r="132" spans="1:11">
      <c r="A132" s="2"/>
      <c r="E132" s="12" t="s">
        <v>29</v>
      </c>
      <c r="F132" s="17" t="s">
        <v>31</v>
      </c>
      <c r="G132" s="18" t="s">
        <v>11</v>
      </c>
      <c r="H132">
        <v>8</v>
      </c>
      <c r="I132" s="19" t="s">
        <v>32</v>
      </c>
      <c r="K132" s="20"/>
    </row>
    <row r="133" spans="1:11">
      <c r="A133" s="2"/>
      <c r="D133" t="s">
        <v>33</v>
      </c>
      <c r="E133" s="12">
        <f>E128</f>
        <v>0.98491760151320584</v>
      </c>
      <c r="F133" s="17">
        <f>COS((RADIANS(45+$C$9)))</f>
        <v>-0.99649285924950437</v>
      </c>
      <c r="G133" s="18">
        <f>COS((RADIANS($C$9-45)))</f>
        <v>8.3677843332315663E-2</v>
      </c>
      <c r="I133" s="19">
        <f>((SUMPRODUCT(E133:E135,G133:G135))*(SUMPRODUCT(-(E133:E135),G133:G135)))-((SUMPRODUCT(E133:E135,F133:F135))*(SUMPRODUCT(-(E133:E135),F133:F135)))</f>
        <v>0.93537025065390844</v>
      </c>
      <c r="K133" s="20"/>
    </row>
    <row r="134" spans="1:11">
      <c r="A134" s="2"/>
      <c r="D134" t="s">
        <v>34</v>
      </c>
      <c r="E134" s="12">
        <f>E129</f>
        <v>-0.13525920088741666</v>
      </c>
      <c r="F134" s="17">
        <f>(SIN((RADIANS(45+$C$9))))*(COS(RADIANS($A$9)))</f>
        <v>2.8619507969701488E-2</v>
      </c>
      <c r="G134" s="18">
        <f>(SIN((RADIANS($C$9-45))))*(COS(RADIANS($A$9)))</f>
        <v>0.34082063054352102</v>
      </c>
      <c r="K134" s="20"/>
    </row>
    <row r="135" spans="1:11">
      <c r="A135" s="2"/>
      <c r="D135" t="s">
        <v>35</v>
      </c>
      <c r="E135" s="12">
        <f>E130</f>
        <v>0.10789933644268297</v>
      </c>
      <c r="F135" s="17">
        <f>(SIN((RADIANS(45+$C$9))))*(SIN(RADIANS($A$9)))</f>
        <v>7.8631451902656413E-2</v>
      </c>
      <c r="G135" s="18">
        <f>(SIN((RADIANS($C$9-45))))*(SIN(RADIANS($A$9)))</f>
        <v>0.93639698650261005</v>
      </c>
      <c r="K135" s="20"/>
    </row>
    <row r="136" spans="1:11">
      <c r="A136" s="2"/>
      <c r="K136" s="20"/>
    </row>
    <row r="137" spans="1:11">
      <c r="E137" s="12" t="s">
        <v>29</v>
      </c>
      <c r="F137" s="17" t="s">
        <v>31</v>
      </c>
      <c r="G137" s="18" t="s">
        <v>11</v>
      </c>
      <c r="H137">
        <v>9</v>
      </c>
      <c r="I137" s="19" t="s">
        <v>32</v>
      </c>
      <c r="K137" s="20"/>
    </row>
    <row r="138" spans="1:11">
      <c r="D138" t="s">
        <v>33</v>
      </c>
      <c r="E138" s="12">
        <f>E133</f>
        <v>0.98491760151320584</v>
      </c>
      <c r="F138" s="17">
        <f>COS((RADIANS(45+$C$10)))</f>
        <v>-0.9973144772244581</v>
      </c>
      <c r="G138" s="18">
        <f>COS((RADIANS($C$10-45)))</f>
        <v>7.3238197127632076E-2</v>
      </c>
      <c r="I138" s="19">
        <f>((SUMPRODUCT(E138:E140,G138:G140))*(SUMPRODUCT(-(E138:E140),G138:G140)))-((SUMPRODUCT(E138:E140,F138:F140))*(SUMPRODUCT(-(E138:E140),F138:F140)))</f>
        <v>0.92905977097832193</v>
      </c>
      <c r="K138" s="20"/>
    </row>
    <row r="139" spans="1:11">
      <c r="D139" t="s">
        <v>34</v>
      </c>
      <c r="E139" s="12">
        <f>E134</f>
        <v>-0.13525920088741666</v>
      </c>
      <c r="F139" s="17">
        <f>(SIN((RADIANS(45+$C$10))))*(COS(RADIANS($A$10)))</f>
        <v>1.2717679466824738E-2</v>
      </c>
      <c r="G139" s="18">
        <f>(SIN((RADIANS($C$10-45))))*(COS(RADIANS($A$10)))</f>
        <v>0.17318184153087451</v>
      </c>
      <c r="I139" s="20"/>
      <c r="K139" s="20"/>
    </row>
    <row r="140" spans="1:11">
      <c r="D140" t="s">
        <v>35</v>
      </c>
      <c r="E140" s="12">
        <f>E135</f>
        <v>0.10789933644268297</v>
      </c>
      <c r="F140" s="17">
        <f>(SIN((RADIANS(45+$C$10))))*(SIN(RADIANS($A$10)))</f>
        <v>7.2125544347928547E-2</v>
      </c>
      <c r="G140" s="18">
        <f>(SIN((RADIANS($C$10-45))))*(SIN(RADIANS($A$10)))</f>
        <v>0.98216302936196354</v>
      </c>
      <c r="I140" s="20"/>
      <c r="K140" s="20"/>
    </row>
    <row r="141" spans="1:11">
      <c r="I141" s="20"/>
      <c r="K141" s="20"/>
    </row>
    <row r="142" spans="1:11">
      <c r="E142" s="12" t="s">
        <v>29</v>
      </c>
      <c r="F142" s="17" t="s">
        <v>31</v>
      </c>
      <c r="G142" s="18" t="s">
        <v>11</v>
      </c>
      <c r="H142">
        <v>10</v>
      </c>
      <c r="I142" s="19" t="s">
        <v>32</v>
      </c>
      <c r="K142" s="20"/>
    </row>
    <row r="143" spans="1:11">
      <c r="D143" t="s">
        <v>33</v>
      </c>
      <c r="E143" s="12">
        <f>E138</f>
        <v>0.98491760151320584</v>
      </c>
      <c r="F143" s="17">
        <f>COS((RADIANS(45+$C$11)))</f>
        <v>-0.9975640502598242</v>
      </c>
      <c r="G143" s="18">
        <f>COS((RADIANS($C$11-45)))</f>
        <v>6.9756473744125233E-2</v>
      </c>
      <c r="I143" s="19">
        <f>((SUMPRODUCT(E143:E145,G143:G145))*(SUMPRODUCT(-(E143:E145),G143:G145)))-((SUMPRODUCT(E143:E145,F143:F145))*(SUMPRODUCT(-(E143:E145),F143:F145)))</f>
        <v>0.91951273814371859</v>
      </c>
    </row>
    <row r="144" spans="1:11">
      <c r="D144" t="s">
        <v>34</v>
      </c>
      <c r="E144" s="12">
        <f>E139</f>
        <v>-0.13525920088741666</v>
      </c>
      <c r="F144" s="17">
        <f>(SIN((RADIANS(45+$C$11))))*(COS(RADIANS($A$11)))</f>
        <v>4.2731018013744551E-18</v>
      </c>
      <c r="G144" s="18">
        <f>(SIN((RADIANS($C$11-45))))*(COS(RADIANS($A$11)))</f>
        <v>6.1108202742410423E-17</v>
      </c>
    </row>
    <row r="145" spans="1:11">
      <c r="D145" t="s">
        <v>35</v>
      </c>
      <c r="E145" s="12">
        <f>E140</f>
        <v>0.10789933644268297</v>
      </c>
      <c r="F145" s="17">
        <f>(SIN((RADIANS(45+$C$11))))*(SIN(RADIANS($A$11)))</f>
        <v>6.9756473744125524E-2</v>
      </c>
      <c r="G145" s="18">
        <f>(SIN((RADIANS($C$11-45))))*(SIN(RADIANS($A$11)))</f>
        <v>0.9975640502598242</v>
      </c>
    </row>
    <row r="147" spans="1:11">
      <c r="E147" s="12" t="s">
        <v>29</v>
      </c>
      <c r="F147" s="17" t="s">
        <v>31</v>
      </c>
      <c r="G147" s="18" t="s">
        <v>11</v>
      </c>
      <c r="H147">
        <v>11</v>
      </c>
      <c r="I147" s="19" t="s">
        <v>32</v>
      </c>
    </row>
    <row r="148" spans="1:11">
      <c r="D148" t="s">
        <v>33</v>
      </c>
      <c r="E148" s="12">
        <f>E143</f>
        <v>0.98491760151320584</v>
      </c>
      <c r="F148" s="17">
        <f>COS((RADIANS(45+$C$12)))</f>
        <v>-0.99992536966045198</v>
      </c>
      <c r="G148" s="18">
        <f>COS((RADIANS($C$12-45)))</f>
        <v>1.221700083524758E-2</v>
      </c>
      <c r="I148" s="19">
        <f>((SUMPRODUCT(E148:E150,G148:G150))*(SUMPRODUCT(-(E148:E150),G148:G150)))-((SUMPRODUCT(E148:E150,F148:F150))*(SUMPRODUCT(-(E148:E150),F148:F150)))</f>
        <v>0.94669927846791502</v>
      </c>
    </row>
    <row r="149" spans="1:11">
      <c r="D149" t="s">
        <v>34</v>
      </c>
      <c r="E149" s="12">
        <f>E144</f>
        <v>-0.13525920088741666</v>
      </c>
      <c r="F149" s="17">
        <f>(SIN((RADIANS(45+$C$12))))*(COS(RADIANS($A$12)))</f>
        <v>-2.1214599315960798E-3</v>
      </c>
      <c r="G149" s="18">
        <f>(SIN((RADIANS($C$12-45))))*(COS(RADIANS($A$12)))</f>
        <v>-0.17363521824446912</v>
      </c>
      <c r="I149" s="20"/>
      <c r="K149" s="20"/>
    </row>
    <row r="150" spans="1:11">
      <c r="D150" t="s">
        <v>35</v>
      </c>
      <c r="E150" s="12">
        <f>E145</f>
        <v>0.10789933644268297</v>
      </c>
      <c r="F150" s="17">
        <f>(SIN((RADIANS(45+$C$12))))*(SIN(RADIANS($A$12)))</f>
        <v>1.2031397141108279E-2</v>
      </c>
      <c r="G150" s="18">
        <f>(SIN((RADIANS($C$12-45))))*(SIN(RADIANS($A$12)))</f>
        <v>0.98473425647521118</v>
      </c>
      <c r="I150" s="20"/>
      <c r="K150" s="20"/>
    </row>
    <row r="151" spans="1:11">
      <c r="I151" s="20"/>
      <c r="K151" s="20"/>
    </row>
    <row r="152" spans="1:11">
      <c r="E152" s="12" t="s">
        <v>29</v>
      </c>
      <c r="F152" s="17" t="s">
        <v>31</v>
      </c>
      <c r="G152" s="18" t="s">
        <v>11</v>
      </c>
      <c r="H152">
        <v>12</v>
      </c>
      <c r="I152" s="19" t="s">
        <v>32</v>
      </c>
      <c r="K152" s="20"/>
    </row>
    <row r="153" spans="1:11">
      <c r="D153" t="s">
        <v>33</v>
      </c>
      <c r="E153" s="12">
        <f>E148</f>
        <v>0.98491760151320584</v>
      </c>
      <c r="F153" s="17">
        <f>COS((RADIANS(45+$C$13)))</f>
        <v>-0.99939082701909576</v>
      </c>
      <c r="G153" s="18">
        <f>COS((RADIANS($C$13-45)))</f>
        <v>-3.4899496702500955E-2</v>
      </c>
      <c r="I153" s="19">
        <f>((SUMPRODUCT(E153:E155,G153:G155))*(SUMPRODUCT(-(E153:E155),G153:G155)))-((SUMPRODUCT(E153:E155,F153:F155))*(SUMPRODUCT(-(E153:E155),F153:F155)))</f>
        <v>0.96624008044607579</v>
      </c>
      <c r="K153" s="20"/>
    </row>
    <row r="154" spans="1:11">
      <c r="D154" t="s">
        <v>34</v>
      </c>
      <c r="E154" s="12">
        <f>E149</f>
        <v>-0.13525920088741666</v>
      </c>
      <c r="F154" s="17">
        <f>(SIN((RADIANS(45+$C$13))))*(COS(RADIANS($A$13)))</f>
        <v>1.193633086418306E-2</v>
      </c>
      <c r="G154" s="18">
        <f>(SIN((RADIANS($C$13-45))))*(COS(RADIANS($A$13)))</f>
        <v>-0.34181179389542971</v>
      </c>
      <c r="K154" s="20"/>
    </row>
    <row r="155" spans="1:11">
      <c r="D155" t="s">
        <v>35</v>
      </c>
      <c r="E155" s="12">
        <f>E150</f>
        <v>0.10789933644268297</v>
      </c>
      <c r="F155" s="17">
        <f>(SIN((RADIANS(45+$C$13))))*(SIN(RADIANS($A$13)))</f>
        <v>-3.279479952048224E-2</v>
      </c>
      <c r="G155" s="18">
        <f>(SIN((RADIANS($C$13-45))))*(SIN(RADIANS($A$13)))</f>
        <v>0.93912018543097053</v>
      </c>
      <c r="K155" s="20"/>
    </row>
    <row r="156" spans="1:11">
      <c r="K156" s="20"/>
    </row>
    <row r="157" spans="1:11">
      <c r="A157" s="20"/>
      <c r="B157" s="20"/>
      <c r="C157" s="20"/>
      <c r="E157" s="12" t="s">
        <v>29</v>
      </c>
      <c r="F157" s="17" t="s">
        <v>31</v>
      </c>
      <c r="G157" s="18" t="s">
        <v>11</v>
      </c>
      <c r="H157">
        <v>13</v>
      </c>
      <c r="I157" s="19" t="s">
        <v>32</v>
      </c>
      <c r="K157" s="2"/>
    </row>
    <row r="158" spans="1:11">
      <c r="A158" s="20"/>
      <c r="B158" s="20"/>
      <c r="C158" s="20"/>
      <c r="D158" t="s">
        <v>33</v>
      </c>
      <c r="E158" s="12">
        <f>E153</f>
        <v>0.98491760151320584</v>
      </c>
      <c r="F158" s="17">
        <f>COS((RADIANS(45+$C$14)))</f>
        <v>-0.99433794413320464</v>
      </c>
      <c r="G158" s="18">
        <f>COS((RADIANS($C$14-45)))</f>
        <v>-0.10626407133623318</v>
      </c>
      <c r="I158" s="19">
        <f>((SUMPRODUCT(E158:E160,G158:G160))*(SUMPRODUCT(-(E158:E160),G158:G160)))-((SUMPRODUCT(E158:E160,F158:F160))*(SUMPRODUCT(-(E158:E160),F158:F160)))</f>
        <v>0.98984678962648431</v>
      </c>
      <c r="K158" s="20"/>
    </row>
    <row r="159" spans="1:11">
      <c r="A159" s="20"/>
      <c r="B159" s="20"/>
      <c r="C159" s="20"/>
      <c r="D159" t="s">
        <v>34</v>
      </c>
      <c r="E159" s="12">
        <f>E154</f>
        <v>-0.13525920088741666</v>
      </c>
      <c r="F159" s="17">
        <f>(SIN((RADIANS(45+$C$14))))*(COS(RADIANS($A$14)))</f>
        <v>5.3132035668116542E-2</v>
      </c>
      <c r="G159" s="18">
        <f>(SIN((RADIANS($C$14-45))))*(COS(RADIANS($A$14)))</f>
        <v>-0.4971689720666021</v>
      </c>
      <c r="I159" s="20"/>
      <c r="K159" s="20"/>
    </row>
    <row r="160" spans="1:11">
      <c r="A160" s="20"/>
      <c r="B160" s="20"/>
      <c r="C160" s="20"/>
      <c r="D160" t="s">
        <v>35</v>
      </c>
      <c r="E160" s="12">
        <f>E155</f>
        <v>0.10789933644268297</v>
      </c>
      <c r="F160" s="17">
        <f>(SIN((RADIANS(45+$C$14))))*(SIN(RADIANS($A$14)))</f>
        <v>-9.2027385286739691E-2</v>
      </c>
      <c r="G160" s="18">
        <f>(SIN((RADIANS($C$14-45))))*(SIN(RADIANS($A$14)))</f>
        <v>0.86112191956614725</v>
      </c>
      <c r="I160" s="20"/>
      <c r="K160" s="20"/>
    </row>
    <row r="161" spans="1:15">
      <c r="A161" s="20"/>
      <c r="B161" s="20"/>
      <c r="C161" s="20"/>
      <c r="I161" s="20"/>
    </row>
    <row r="162" spans="1:15">
      <c r="A162" s="20"/>
      <c r="B162" s="20"/>
      <c r="C162" s="20"/>
      <c r="E162" s="12" t="s">
        <v>29</v>
      </c>
      <c r="F162" s="17" t="s">
        <v>31</v>
      </c>
      <c r="G162" s="18" t="s">
        <v>11</v>
      </c>
      <c r="H162">
        <v>14</v>
      </c>
      <c r="I162" s="19" t="s">
        <v>32</v>
      </c>
    </row>
    <row r="163" spans="1:15">
      <c r="A163" s="20"/>
      <c r="B163" s="20"/>
      <c r="C163" s="20"/>
      <c r="D163" t="s">
        <v>33</v>
      </c>
      <c r="E163" s="12">
        <f>E158</f>
        <v>0.98491760151320584</v>
      </c>
      <c r="F163" s="17">
        <f>COS((RADIANS(45+$C$15)))</f>
        <v>-0.97741589428609588</v>
      </c>
      <c r="G163" s="18">
        <f>COS((RADIANS($C$15-45)))</f>
        <v>-0.21132479645538843</v>
      </c>
      <c r="I163" s="19">
        <f>((SUMPRODUCT(E163:E165,G163:G165))*(SUMPRODUCT(-(E163:E165),G163:G165)))-((SUMPRODUCT(E163:E165,F163:F165))*(SUMPRODUCT(-(E163:E165),F163:F165)))</f>
        <v>0.99523609098814092</v>
      </c>
    </row>
    <row r="164" spans="1:15">
      <c r="A164" s="20"/>
      <c r="B164" s="20"/>
      <c r="C164" s="20"/>
      <c r="D164" t="s">
        <v>34</v>
      </c>
      <c r="E164" s="12">
        <f>E159</f>
        <v>-0.13525920088741666</v>
      </c>
      <c r="F164" s="17">
        <f>(SIN((RADIANS(45+$C$15))))*(COS(RADIANS($A$15)))</f>
        <v>0.1358369607810537</v>
      </c>
      <c r="G164" s="18">
        <f>(SIN((RADIANS($C$15-45))))*(COS(RADIANS($A$15)))</f>
        <v>-0.62827082635779086</v>
      </c>
    </row>
    <row r="165" spans="1:15">
      <c r="A165" s="20"/>
      <c r="B165" s="20"/>
      <c r="C165" s="20"/>
      <c r="D165" t="s">
        <v>35</v>
      </c>
      <c r="E165" s="12">
        <f>E160</f>
        <v>0.10789933644268297</v>
      </c>
      <c r="F165" s="17">
        <f>(SIN((RADIANS(45+$C$15))))*(SIN(RADIANS($A$15)))</f>
        <v>-0.16188418601789953</v>
      </c>
      <c r="G165" s="18">
        <f>(SIN((RADIANS($C$15-45))))*(SIN(RADIANS($A$15)))</f>
        <v>0.74874401443403016</v>
      </c>
    </row>
    <row r="166" spans="1:15">
      <c r="A166" s="20"/>
      <c r="B166" s="20"/>
      <c r="C166" s="20"/>
    </row>
    <row r="167" spans="1:15">
      <c r="A167" s="20"/>
      <c r="B167" s="20"/>
      <c r="C167" s="20"/>
      <c r="E167" s="12" t="s">
        <v>29</v>
      </c>
      <c r="F167" s="17" t="s">
        <v>31</v>
      </c>
      <c r="G167" s="18" t="s">
        <v>11</v>
      </c>
      <c r="H167">
        <v>15</v>
      </c>
      <c r="I167" s="19" t="s">
        <v>32</v>
      </c>
    </row>
    <row r="168" spans="1:15">
      <c r="A168" s="20"/>
      <c r="B168" s="20"/>
      <c r="C168" s="20"/>
      <c r="D168" t="s">
        <v>33</v>
      </c>
      <c r="E168" s="12">
        <f>E163</f>
        <v>0.98491760151320584</v>
      </c>
      <c r="F168" s="17">
        <f>COS((RADIANS(45+$C$16)))</f>
        <v>-0.9420574527872968</v>
      </c>
      <c r="G168" s="18">
        <f>COS((RADIANS($C$16-45)))</f>
        <v>-0.33545156975025497</v>
      </c>
      <c r="I168" s="19">
        <f>((SUMPRODUCT(E168:E170,G168:G170))*(SUMPRODUCT(-(E168:E170),G168:G170)))-((SUMPRODUCT(E168:E170,F168:F170))*(SUMPRODUCT(-(E168:E170),F168:F170)))</f>
        <v>0.94390689094899349</v>
      </c>
    </row>
    <row r="169" spans="1:15">
      <c r="A169" s="20"/>
      <c r="B169" s="20"/>
      <c r="C169" s="20"/>
      <c r="D169" t="s">
        <v>34</v>
      </c>
      <c r="E169" s="12">
        <f>E164</f>
        <v>-0.13525920088741666</v>
      </c>
      <c r="F169" s="17">
        <f>(SIN((RADIANS(45+$C$16))))*(COS(RADIANS($A$16)))</f>
        <v>0.25697081094272101</v>
      </c>
      <c r="G169" s="18">
        <f>(SIN((RADIANS($C$16-45))))*(COS(RADIANS($A$16)))</f>
        <v>-0.72165787680652749</v>
      </c>
      <c r="I169" s="20"/>
      <c r="K169" s="20"/>
    </row>
    <row r="170" spans="1:15">
      <c r="A170" s="20"/>
      <c r="B170" s="20"/>
      <c r="C170" s="20"/>
      <c r="D170" t="s">
        <v>35</v>
      </c>
      <c r="E170" s="12">
        <f>E165</f>
        <v>0.10789933644268297</v>
      </c>
      <c r="F170" s="17">
        <f>(SIN((RADIANS(45+$C$16))))*(SIN(RADIANS($A$16)))</f>
        <v>-0.21562411268536383</v>
      </c>
      <c r="G170" s="18">
        <f>(SIN((RADIANS($C$16-45))))*(SIN(RADIANS($A$16)))</f>
        <v>0.60554285826453647</v>
      </c>
      <c r="I170" s="20"/>
      <c r="K170" s="20"/>
      <c r="L170" t="s">
        <v>38</v>
      </c>
      <c r="M170" t="s">
        <v>39</v>
      </c>
      <c r="N170" t="s">
        <v>40</v>
      </c>
      <c r="O170" s="20"/>
    </row>
    <row r="171" spans="1:15">
      <c r="I171" s="20"/>
      <c r="K171" s="20"/>
      <c r="L171" s="4">
        <f>((-2*E98*(G98^2))-(2*E99*G98*G99)-(2*E100*G98*G100))-((2*E98*(F98^2))-(2*E99*F98*F99)-(2*E100*F98*F100))</f>
        <v>-2.1818387045835905</v>
      </c>
      <c r="M171" s="4">
        <f>((-(2*E98*G98*G99))-(2*E99*(G99^2))-(2*E100*G99*G100))-((-(2*E98*F98*F99))-(2*E99*(F99^2))-(2*E100*F99*F100))</f>
        <v>1.7117788654087893</v>
      </c>
      <c r="N171" s="4">
        <f>((-(2*E98*G98*G100))-(2*E99*G99*G100)-(2*E100*(G100^2)))-((-(2*E98*F98*F100))-(2*E99*F99*F100)-(2*E100*(F100^2)))</f>
        <v>0</v>
      </c>
      <c r="O171" s="20">
        <f>I98</f>
        <v>0.3823823706639578</v>
      </c>
    </row>
    <row r="172" spans="1:15">
      <c r="E172" s="12" t="s">
        <v>29</v>
      </c>
      <c r="F172" s="17" t="s">
        <v>31</v>
      </c>
      <c r="G172" s="18" t="s">
        <v>11</v>
      </c>
      <c r="H172">
        <v>16</v>
      </c>
      <c r="I172" s="19" t="s">
        <v>32</v>
      </c>
      <c r="K172" s="20"/>
      <c r="L172" s="4">
        <f>((-2*E103*(G103^2))-(2*E104*G103*G104)-(2*E105*G103*G105))-((2*E103*(F103^2))-(2*E104*F103*F104)-(2*E105*F103*F105))</f>
        <v>-2.084302989581833</v>
      </c>
      <c r="M172" s="4">
        <f>((-(2*E103*G103*G104))-(2*E104*(G104^2))-(2*E105*G104*G105))-((-(2*E103*F103*F104))-(2*E104*(F104^2))-(2*E105*F104*F105))</f>
        <v>1.1652064361991283</v>
      </c>
      <c r="N172" s="4">
        <f>((-(2*E103*G103*G105))-(2*E104*G104*G105)-(2*E105*(G105^2)))-((-(2*E103*F103*F105))-(2*E104*F104*F105)-(2*E105*(F105^2)))</f>
        <v>0.20545733279706296</v>
      </c>
      <c r="O172" s="20">
        <f>I103</f>
        <v>0.71601016600764877</v>
      </c>
    </row>
    <row r="173" spans="1:15">
      <c r="D173" t="s">
        <v>33</v>
      </c>
      <c r="E173" s="12">
        <f>E168</f>
        <v>0.98491760151320584</v>
      </c>
      <c r="F173" s="17">
        <f>COS((RADIANS(45+$C$17)))</f>
        <v>-0.87546452700001809</v>
      </c>
      <c r="G173" s="18">
        <f>COS((RADIANS($C$17-45)))</f>
        <v>-0.48328238325500206</v>
      </c>
      <c r="I173" s="19">
        <f>((SUMPRODUCT(E173:E175,G173:G175))*(SUMPRODUCT(-(E173:E175),G173:G175)))-((SUMPRODUCT(E173:E175,F173:F175))*(SUMPRODUCT(-(E173:E175),F173:F175)))</f>
        <v>0.78650480739160877</v>
      </c>
      <c r="K173" s="20"/>
      <c r="L173" s="4">
        <f>((-2*E108*(G108^2))-(2*E109*G108*G109)-(2*E110*G108*G110))-((2*E108*(F108^2))-(2*E109*F108*F109)-(2*E110*F108*F110))</f>
        <v>-2.0350710650773829</v>
      </c>
      <c r="M173" s="4">
        <f>((-(2*E108*G108*G109))-(2*E109*(G109^2))-(2*E110*G109*G110))-((-(2*E108*F108*F109))-(2*E109*(F109^2))-(2*E110*F109*F110))</f>
        <v>0.82742651121267297</v>
      </c>
      <c r="N173" s="4">
        <f>((-(2*E108*G108*G110))-(2*E109*G109*G110)-(2*E110*(G110^2)))-((-(2*E108*F108*F110))-(2*E109*F109*F110)-(2*E110*(F110^2)))</f>
        <v>0.30115862112414304</v>
      </c>
      <c r="O173" s="20">
        <f>I108</f>
        <v>0.83257543583546612</v>
      </c>
    </row>
    <row r="174" spans="1:15">
      <c r="D174" t="s">
        <v>34</v>
      </c>
      <c r="E174" s="12">
        <f>E169</f>
        <v>-0.13525920088741666</v>
      </c>
      <c r="F174" s="17">
        <f>(SIN((RADIANS(45+$C$17))))*(COS(RADIANS($A$17)))</f>
        <v>0.41853482110031898</v>
      </c>
      <c r="G174" s="18">
        <f>(SIN((RADIANS($C$17-45))))*(COS(RADIANS($A$17)))</f>
        <v>-0.75817452049414336</v>
      </c>
      <c r="K174" s="20"/>
      <c r="L174" s="4">
        <f>((-2*E113*(G113^2))-(2*E114*G113*G114)-(2*E115*G113*G115))-((2*E113*(F113^2))-(2*E114*F113*F114)-(2*E115*F113*F115))</f>
        <v>-1.9882966607492594</v>
      </c>
      <c r="M174" s="4">
        <f>((-(2*E113*G113*G114))-(2*E114*(G114^2))-(2*E115*G114*G115))-((-(2*E113*F113*F114))-(2*E114*(F114^2))-(2*E115*F114*F115))</f>
        <v>0.35747817332991494</v>
      </c>
      <c r="N174" s="4">
        <f>((-(2*E113*G113*G115))-(2*E114*G114*G115)-(2*E115*(G115^2)))-((-(2*E113*F113*F115))-(2*E114*F114*F115)-(2*E115*(F115^2)))</f>
        <v>0.20639011960144207</v>
      </c>
      <c r="O174" s="20">
        <f>I113</f>
        <v>0.9375232374320609</v>
      </c>
    </row>
    <row r="175" spans="1:15">
      <c r="D175" t="s">
        <v>35</v>
      </c>
      <c r="E175" s="12">
        <f>E170</f>
        <v>0.10789933644268297</v>
      </c>
      <c r="F175" s="17">
        <f>(SIN((RADIANS(45+$C$17))))*(SIN(RADIANS($A$17)))</f>
        <v>-0.24164119162750097</v>
      </c>
      <c r="G175" s="18">
        <f>(SIN((RADIANS($C$17-45))))*(SIN(RADIANS($A$17)))</f>
        <v>0.43773226350000899</v>
      </c>
      <c r="K175" s="20"/>
      <c r="L175" s="4">
        <f>((-2*E118*(G118^2))-(2*E119*G118*G119)-(2*E120*G118*G120))-((2*E118*(F118^2))-(2*E119*F118*F119)-(2*E120*F118*F120))</f>
        <v>-1.9667270941450614</v>
      </c>
      <c r="M175" s="4">
        <f>((-(2*E118*G118*G119))-(2*E119*(G119^2))-(2*E120*G119*G120))-((-(2*E118*F118*F119))-(2*E119*(F119^2))-(2*E120*F119*F120))</f>
        <v>-1.6019321047391691E-2</v>
      </c>
      <c r="N175" s="4">
        <f>((-(2*E118*G118*G120))-(2*E119*G119*G120)-(2*E120*(G120^2)))-((-(2*E118*F118*F120))-(2*E119*F119*F120)-(2*E120*(F120^2)))</f>
        <v>-1.3441806382576822E-2</v>
      </c>
      <c r="O175" s="20">
        <f>I118</f>
        <v>0.97095288480052111</v>
      </c>
    </row>
    <row r="176" spans="1:15">
      <c r="K176" s="20"/>
      <c r="L176" s="4">
        <f>((-2*E123*(G123^2))-(2*E124*G123*G124)-(2*E125*G123*G125))-((2*E123*(F123^2))-(2*E124*F123*F124)-(2*E125*F123*F125))</f>
        <v>-1.9689389234404135</v>
      </c>
      <c r="M176" s="4">
        <f>((-(2*E123*G123*G124))-(2*E124*(G124^2))-(2*E125*G124*G125))-((-(2*E123*F123*F124))-(2*E124*(F124^2))-(2*E125*F124*F125))</f>
        <v>-0.12687105038889551</v>
      </c>
      <c r="N176" s="4">
        <f>((-(2*E123*G123*G125))-(2*E124*G124*G125)-(2*E125*(G125^2)))-((-(2*E123*F123*F125))-(2*E124*F124*F125)-(2*E125*(F125^2)))</f>
        <v>-0.15119903009716729</v>
      </c>
      <c r="O176" s="20">
        <f>I123</f>
        <v>0.96561305860706081</v>
      </c>
    </row>
    <row r="177" spans="1:15">
      <c r="E177" s="12" t="s">
        <v>29</v>
      </c>
      <c r="F177" s="17" t="s">
        <v>31</v>
      </c>
      <c r="G177" s="18" t="s">
        <v>11</v>
      </c>
      <c r="H177">
        <v>17</v>
      </c>
      <c r="I177" s="19" t="s">
        <v>32</v>
      </c>
      <c r="K177" s="20"/>
      <c r="L177" s="4">
        <f>((-2*E128*(G128^2))-(2*E129*G128*G129)-(2*E130*G128*G130))-((2*E128*(F128^2))-(2*E129*F128*F129)-(2*E130*F128*F130))</f>
        <v>-1.9793322308350638</v>
      </c>
      <c r="M177" s="4">
        <f>((-(2*E128*G128*G129))-(2*E129*(G129^2))-(2*E130*G129*G130))-((-(2*E128*F128*F129))-(2*E129*(F129^2))-(2*E130*F129*F130))</f>
        <v>-0.20655038269144022</v>
      </c>
      <c r="N177" s="4">
        <f>((-(2*E128*G128*G130))-(2*E129*G129*G130)-(2*E130*(G130^2)))-((-(2*E128*F128*F130))-(2*E129*F129*F130)-(2*E130*(F130^2)))</f>
        <v>-0.35775575714436958</v>
      </c>
      <c r="O177" s="20">
        <f>I128</f>
        <v>0.94350012132836747</v>
      </c>
    </row>
    <row r="178" spans="1:15">
      <c r="D178" t="s">
        <v>33</v>
      </c>
      <c r="E178" s="12">
        <f>E173</f>
        <v>0.98491760151320584</v>
      </c>
      <c r="F178" s="17">
        <f>COS((RADIANS(45+$C$18)))</f>
        <v>-0.76379602863464235</v>
      </c>
      <c r="G178" s="18">
        <f>COS((RADIANS($C$18-45)))</f>
        <v>-0.6454576877239504</v>
      </c>
      <c r="I178" s="19">
        <f>((SUMPRODUCT(E178:E180,G178:G180))*(SUMPRODUCT(-(E178:E180),G178:G180)))-((SUMPRODUCT(E178:E180,F178:F180))*(SUMPRODUCT(-(E178:E180),F178:F180)))</f>
        <v>0.47583066145262448</v>
      </c>
      <c r="K178" s="24" t="s">
        <v>113</v>
      </c>
      <c r="L178" s="4">
        <f>((-2*E133*(G133^2))-(2*E134*G133*G134)-(2*E135*G133*G135))-((2*E133*(F133^2))-(2*E134*F133*F134)-(2*E135*F133*F135))</f>
        <v>-1.9882234048670318</v>
      </c>
      <c r="M178" s="4">
        <f>((-(2*E133*G133*G134))-(2*E134*(G134^2))-(2*E135*G134*G135))-((-(2*E133*F133*F134))-(2*E134*(F134^2))-(2*E135*F134*F135))</f>
        <v>-0.14953959488866725</v>
      </c>
      <c r="N178" s="4">
        <f>((-(2*E133*G133*G135))-(2*E134*G134*G135)-(2*E135*(G135^2)))-((-(2*E133*F133*F135))-(2*E134*F134*F135)-(2*E135*(F135^2)))</f>
        <v>-0.41085666027100493</v>
      </c>
      <c r="O178" s="20">
        <f>I133</f>
        <v>0.93537025065390844</v>
      </c>
    </row>
    <row r="179" spans="1:15">
      <c r="D179" t="s">
        <v>34</v>
      </c>
      <c r="E179" s="12">
        <f>E174</f>
        <v>-0.13525920088741666</v>
      </c>
      <c r="F179" s="17">
        <f>(SIN((RADIANS(45+$C$18))))*(COS(RADIANS($A$18)))</f>
        <v>0.60653182618373125</v>
      </c>
      <c r="G179" s="18">
        <f>(SIN((RADIANS($C$18-45))))*(COS(RADIANS($A$18)))</f>
        <v>-0.71773349189355573</v>
      </c>
      <c r="K179" s="20"/>
      <c r="L179" s="4">
        <f>((-2*E138*(G138^2))-(2*E139*G138*G139)-(2*E140*G138*G140))-((2*E138*(F138^2))-(2*E139*F138*F139)-(2*E140*F138*F140))</f>
        <v>-1.9940185440880474</v>
      </c>
      <c r="M179" s="4">
        <f>((-(2*E138*G138*G139))-(2*E139*(G139^2))-(2*E140*G139*G140))-((-(2*E138*F138*F139))-(2*E139*(F139^2))-(2*E140*F139*F140))</f>
        <v>-7.8407145873605602E-2</v>
      </c>
      <c r="N179" s="4">
        <f>((-(2*E138*G138*G140))-(2*E139*G139*G140)-(2*E140*(G140^2)))-((-(2*E138*F138*F140))-(2*E139*F139*F140)-(2*E140*(F140^2)))</f>
        <v>-0.44466902092109295</v>
      </c>
      <c r="O179" s="20">
        <f>I138</f>
        <v>0.92905977097832193</v>
      </c>
    </row>
    <row r="180" spans="1:15">
      <c r="D180" t="s">
        <v>35</v>
      </c>
      <c r="E180" s="12">
        <f>E175</f>
        <v>0.10789933644268297</v>
      </c>
      <c r="F180" s="17">
        <f>(SIN((RADIANS(45+$C$18))))*(SIN(RADIANS($A$18)))</f>
        <v>-0.22075953086600031</v>
      </c>
      <c r="G180" s="18">
        <f>(SIN((RADIANS($C$18-45))))*(SIN(RADIANS($A$18)))</f>
        <v>0.26123362718519705</v>
      </c>
      <c r="K180" s="20"/>
      <c r="L180" s="4">
        <f>((-2*E143*(G143^2))-(2*E144*G143*G144)-(2*E145*G143*G145))-((2*E143*(F143^2))-(2*E144*F143*F144)-(2*E145*F143*F145))</f>
        <v>-1.9998685735149349</v>
      </c>
      <c r="M180" s="4">
        <f>((-(2*E143*G143*G144))-(2*E144*(G144^2))-(2*E145*G144*G145))-((-(2*E143*F143*F144))-(2*E144*(F144^2))-(2*E145*F144*F145))</f>
        <v>-2.9884225939201279E-17</v>
      </c>
      <c r="N180" s="4">
        <f>((-(2*E143*G143*G145))-(2*E144*G144*G145)-(2*E145*(G145^2)))-((-(2*E143*F143*F145))-(2*E144*F144*F145)-(2*E145*(F145^2)))</f>
        <v>-0.4878466086206712</v>
      </c>
      <c r="O180" s="20">
        <f>I143</f>
        <v>0.91951273814371859</v>
      </c>
    </row>
    <row r="181" spans="1:15">
      <c r="K181" s="20"/>
      <c r="L181" s="4">
        <f>((-2*E148*(G148^2))-(2*E149*G148*G149)-(2*E150*G148*G150))-((2*E148*(F148^2))-(2*E149*F148*F149)-(2*E150*F148*F150))</f>
        <v>-1.9761752368044889</v>
      </c>
      <c r="M181" s="4">
        <f>((-(2*E148*G148*G149))-(2*E149*(G149^2))-(2*E150*G149*G150))-((-(2*E148*F148*F149))-(2*E149*(F149^2))-(2*E150*F149*F150))</f>
        <v>5.340465246423113E-2</v>
      </c>
      <c r="N181" s="4">
        <f>((-(2*E148*G148*G150))-(2*E149*G149*G150)-(2*E150*(G150^2)))-((-(2*E148*F148*F150))-(2*E149*F149*F150)-(2*E150*(F150^2)))</f>
        <v>-0.3028728346033962</v>
      </c>
      <c r="O181" s="20">
        <f>I148</f>
        <v>0.94669927846791502</v>
      </c>
    </row>
    <row r="182" spans="1:15">
      <c r="E182" s="12" t="s">
        <v>29</v>
      </c>
      <c r="F182" s="17" t="s">
        <v>31</v>
      </c>
      <c r="G182" s="18" t="s">
        <v>11</v>
      </c>
      <c r="H182">
        <v>18</v>
      </c>
      <c r="I182" s="19" t="s">
        <v>32</v>
      </c>
      <c r="L182" s="4">
        <f>((-2*E153*(G153^2))-(2*E154*G153*G154)-(2*E155*G153*G155))-((2*E153*(F153^2))-(2*E154*F153*F154)-(2*E155*F153*F155))</f>
        <v>-1.9492356166618463</v>
      </c>
      <c r="M182" s="4">
        <f>((-(2*E153*G153*G154))-(2*E154*(G154^2))-(2*E155*G154*G155))-((-(2*E153*F153*F154))-(2*E154*(F154^2))-(2*E155*F154*F155))</f>
        <v>5.3758401894817148E-2</v>
      </c>
      <c r="N182" s="4">
        <f>((-(2*E153*G153*G155))-(2*E154*G154*G155)-(2*E155*(G155^2)))-((-(2*E153*F153*F155))-(2*E154*F154*F155)-(2*E155*(F155^2)))</f>
        <v>-0.14769999531197672</v>
      </c>
      <c r="O182" s="20">
        <f>I153</f>
        <v>0.96624008044607579</v>
      </c>
    </row>
    <row r="183" spans="1:15">
      <c r="D183" t="s">
        <v>33</v>
      </c>
      <c r="E183" s="12">
        <f>E178</f>
        <v>0.98491760151320584</v>
      </c>
      <c r="F183" s="17">
        <f>COS((RADIANS(45+$C$19)))</f>
        <v>0.6129070536529766</v>
      </c>
      <c r="G183" s="18">
        <f>COS((RADIANS($C$19-45)))</f>
        <v>0.79015501237569019</v>
      </c>
      <c r="I183" s="19">
        <f>((SUMPRODUCT(E183:E185,G183:G185))*(SUMPRODUCT(-(E183:E185),G183:G185)))-((SUMPRODUCT(E183:E185,F183:F185))*(SUMPRODUCT(-(E183:E185),F183:F185)))</f>
        <v>5.4391871678755921E-2</v>
      </c>
      <c r="L183" s="4">
        <f>((-2*E158*(G158^2))-(2*E159*G158*G159)-(2*E160*G158*G160))-((2*E158*(F158^2))-(2*E159*F158*F159)-(2*E160*F158*F160))</f>
        <v>-1.901757694626484</v>
      </c>
      <c r="M183" s="4">
        <f>((-(2*E158*G158*G159))-(2*E159*(G159^2))-(2*E160*G159*G160))-((-(2*E158*F158*F159))-(2*E159*(F159^2))-(2*E160*F159*F160))</f>
        <v>-5.0702038238468472E-2</v>
      </c>
      <c r="N183" s="4">
        <f>((-(2*E158*G158*G160))-(2*E159*G159*G160)-(2*E160*(G160^2)))-((-(2*E158*F158*F160))-(2*E159*F159*F160)-(2*E160*(F160^2)))</f>
        <v>8.7818506276327424E-2</v>
      </c>
      <c r="O183" s="20">
        <f>I158</f>
        <v>0.98984678962648431</v>
      </c>
    </row>
    <row r="184" spans="1:15">
      <c r="D184" t="s">
        <v>34</v>
      </c>
      <c r="E184" s="12">
        <f>E179</f>
        <v>-0.13525920088741666</v>
      </c>
      <c r="F184" s="17">
        <f>(SIN((RADIANS(45+$C$19))))*(COS(RADIANS($A$19)))</f>
        <v>-0.778150782269037</v>
      </c>
      <c r="G184" s="18">
        <f>(SIN((RADIANS($C$19-45))))*(COS(RADIANS($A$19)))</f>
        <v>0.60359561831332087</v>
      </c>
      <c r="L184" s="4">
        <f>((-2*E163*(G163^2))-(2*E164*G163*G164)-(2*E165*G163*G165))-((2*E163*(F163^2))-(2*E164*F163*F164)-(2*E165*F163*F165))</f>
        <v>-1.8297113160336167</v>
      </c>
      <c r="M184" s="4">
        <f>((-(2*E163*G163*G164))-(2*E164*(G164^2))-(2*E165*G164*G165))-((-(2*E163*F163*F164))-(2*E164*(F164^2))-(2*E165*F164*F165))</f>
        <v>-0.32450891691512085</v>
      </c>
      <c r="N184" s="4">
        <f>((-(2*E163*G163*G165))-(2*E164*G164*G165)-(2*E165*(G165^2)))-((-(2*E163*F163*F165))-(2*E164*F164*F165)-(2*E165*(F165^2)))</f>
        <v>0.38673466756245128</v>
      </c>
      <c r="O184" s="20">
        <f>I163</f>
        <v>0.99523609098814092</v>
      </c>
    </row>
    <row r="185" spans="1:15">
      <c r="D185" t="s">
        <v>35</v>
      </c>
      <c r="E185" s="12">
        <f>E180</f>
        <v>0.10789933644268297</v>
      </c>
      <c r="F185" s="17">
        <f>(SIN((RADIANS(45+$C$19))))*(SIN(RADIANS($A$19)))</f>
        <v>0.13720897797342935</v>
      </c>
      <c r="G185" s="18">
        <f>(SIN((RADIANS($C$19-45))))*(SIN(RADIANS($A$19)))</f>
        <v>-0.10643019294604687</v>
      </c>
      <c r="L185" s="4">
        <f>((-2*E168*(G168^2))-(2*E169*G168*G169)-(2*E170*G168*G170))-((2*E168*(F168^2))-(2*E169*F168*F169)-(2*E170*F168*F170))</f>
        <v>-1.7511898284638603</v>
      </c>
      <c r="M185" s="4">
        <f>((-(2*E168*G168*G169))-(2*E169*(G169^2))-(2*E170*G169*G170))-((-(2*E168*F168*F169))-(2*E169*(F169^2))-(2*E170*F169*F170))</f>
        <v>-0.7483548329614601</v>
      </c>
      <c r="N185" s="4">
        <f>((-(2*E168*G168*G170))-(2*E169*G169*G170)-(2*E170*(G170^2)))-((-(2*E168*F168*F170))-(2*E169*F169*F170)-(2*E170*(F170^2)))</f>
        <v>0.62794426432769634</v>
      </c>
      <c r="O185" s="20">
        <f>I168</f>
        <v>0.94390689094899349</v>
      </c>
    </row>
    <row r="186" spans="1:15">
      <c r="L186" s="4">
        <f>((-2*E173*(G173^2))-(2*E174*G173*G174)-(2*E175*G173*G175))-((2*E173*(F173^2))-(2*E174*F173*F174)-(2*E175*F173*F175))</f>
        <v>-1.6802889340718441</v>
      </c>
      <c r="M186" s="4">
        <f>((-(2*E173*G173*G174))-(2*E174*(G174^2))-(2*E175*G174*G175))-((-(2*E173*F173*F174))-(2*E174*(F174^2))-(2*E175*F174*F175))</f>
        <v>-1.2856355574920428</v>
      </c>
      <c r="N186" s="4">
        <f>((-(2*E173*G173*G175))-(2*E174*G174*G175)-(2*E175*(G175^2)))-((-(2*E173*F173*F175))-(2*E174*F174*F175)-(2*E175*(F175^2)))</f>
        <v>0.74226203519778533</v>
      </c>
      <c r="O186" s="20">
        <f>I173</f>
        <v>0.78650480739160877</v>
      </c>
    </row>
    <row r="187" spans="1:15" ht="17">
      <c r="A187" t="s">
        <v>45</v>
      </c>
      <c r="B187" t="s">
        <v>77</v>
      </c>
      <c r="C187" t="s">
        <v>44</v>
      </c>
      <c r="E187" s="12" t="s">
        <v>29</v>
      </c>
      <c r="F187" s="17" t="s">
        <v>31</v>
      </c>
      <c r="G187" s="18" t="s">
        <v>11</v>
      </c>
      <c r="H187">
        <v>19</v>
      </c>
      <c r="I187" s="19" t="s">
        <v>32</v>
      </c>
      <c r="L187" s="4">
        <f>((-2*E178*(G178^2))-(2*E179*G178*G179)-(2*E180*G178*G180))-((2*E178*(F178^2))-(2*E179*F178*F179)-(2*E180*F178*F180))</f>
        <v>-1.6464170268945608</v>
      </c>
      <c r="M187" s="4">
        <f>((-(2*E178*G178*G179))-(2*E179*(G179^2))-(2*E180*G179*G180))-((-(2*E178*F178*F179))-(2*E179*(F179^2))-(2*E180*F179*F180))</f>
        <v>-1.7737145641898477</v>
      </c>
      <c r="N187" s="4">
        <f>((-(2*E178*G178*G180))-(2*E179*G179*G180)-(2*E180*(G180^2)))-((-(2*E178*F178*F180))-(2*E179*F179*F180)-(2*E180*(F180^2)))</f>
        <v>0.64557930544955422</v>
      </c>
      <c r="O187" s="20">
        <f>I178</f>
        <v>0.47583066145262448</v>
      </c>
    </row>
    <row r="188" spans="1:15">
      <c r="A188">
        <f>E183</f>
        <v>0.98491760151320584</v>
      </c>
      <c r="B188">
        <f>C188/(SQRT(C188^2+C189^2+C190^2))</f>
        <v>0.98435156189068029</v>
      </c>
      <c r="C188">
        <f t="array" ref="C188:C190">(A188:A190)-(MMULT(MMULT(MINVERSE(MMULT(TRANSPOSE(L171:N190),L171:N190)),TRANSPOSE(L171:N190)),O171:O190))</f>
        <v>1.3670217471803996</v>
      </c>
      <c r="D188" t="s">
        <v>33</v>
      </c>
      <c r="E188" s="12">
        <f>E183</f>
        <v>0.98491760151320584</v>
      </c>
      <c r="F188" s="17">
        <f>COS((RADIANS(45+$C$20)))</f>
        <v>0.43523109937232773</v>
      </c>
      <c r="G188" s="18">
        <f>COS((RADIANS($C$20-45)))</f>
        <v>0.90031877140219341</v>
      </c>
      <c r="I188" s="19">
        <f>((SUMPRODUCT(E188:E190,G188:G190))*(SUMPRODUCT(-(E188:E190),G188:G190)))-((SUMPRODUCT(E188:E190,F188:F190))*(SUMPRODUCT(-(E188:E190),F188:F190)))</f>
        <v>-0.38238237066395669</v>
      </c>
      <c r="L188" s="4">
        <f>((-2*E183*(G183^2))-(2*E184*G183*G184)-(2*E185*G183*G185))-((2*E183*(F183^2))-(2*E184*F183*F184)-(2*E185*F183*F185))</f>
        <v>-1.6755005386635382</v>
      </c>
      <c r="M188" s="4">
        <f>((-(2*E183*G183*G184))-(2*E184*(G184^2))-(2*E185*G184*G185))-((-(2*E183*F183*F184))-(2*E184*(F184^2))-(2*E185*F184*F185))</f>
        <v>-1.9533873563920665</v>
      </c>
      <c r="N188" s="4">
        <f>((-(2*E183*G183*G185))-(2*E184*G184*G185)-(2*E185*(G185^2)))-((-(2*E183*F183*F185))-(2*E184*F184*F185)-(2*E185*(F185^2)))</f>
        <v>0.34443489470670319</v>
      </c>
      <c r="O188" s="20">
        <f>I183</f>
        <v>5.4391871678755921E-2</v>
      </c>
    </row>
    <row r="189" spans="1:15">
      <c r="A189">
        <f>E184</f>
        <v>-0.13525920088741666</v>
      </c>
      <c r="B189">
        <f>C189/(SQRT(C188^2+C189^2+C190^2))</f>
        <v>-0.17396236511441052</v>
      </c>
      <c r="C189">
        <v>-0.24159085585800769</v>
      </c>
      <c r="D189" t="s">
        <v>34</v>
      </c>
      <c r="E189" s="12">
        <f>E184</f>
        <v>-0.13525920088741666</v>
      </c>
      <c r="F189" s="17">
        <f>(SIN((RADIANS(45+$C$20))))*(COS(RADIANS($A$20)))</f>
        <v>-0.90031877140219341</v>
      </c>
      <c r="G189" s="18">
        <f>(SIN((RADIANS($C$20-45))))*(COS(RADIANS($A$20)))</f>
        <v>0.43523109937232768</v>
      </c>
      <c r="I189" s="20"/>
      <c r="L189" s="4">
        <f>((-2*E188*(G188^2))-(2*E189*G188*G189)-(2*E190*G188*G190))-((2*E188*(F188^2))-(2*E189*F188*F189)-(2*E190*F188*F190))</f>
        <v>-1.757831701469232</v>
      </c>
      <c r="M189" s="4">
        <f>((-(2*E188*G188*G189))-(2*E189*(G189^2))-(2*E190*G189*G190))-((-(2*E188*F188*F189))-(2*E189*(F189^2))-(2*E190*F189*F190))</f>
        <v>-1.7117788654087904</v>
      </c>
      <c r="N189" s="4">
        <f>((-(2*E188*G188*G190))-(2*E189*G189*G190)-(2*E190*(G190^2)))-((-(2*E188*F188*F190))-(2*E189*F189*F190)-(2*E190*(F190^2)))</f>
        <v>2.0971832321008103E-16</v>
      </c>
      <c r="O189" s="20">
        <f>I188</f>
        <v>-0.38238237066395669</v>
      </c>
    </row>
    <row r="190" spans="1:15">
      <c r="A190">
        <f>E185</f>
        <v>0.10789933644268297</v>
      </c>
      <c r="B190">
        <f>C190/(SQRT(C188^2+C189^2+C190^2))</f>
        <v>2.8090890466102084E-2</v>
      </c>
      <c r="C190">
        <v>3.9011324461218064E-2</v>
      </c>
      <c r="D190" t="s">
        <v>35</v>
      </c>
      <c r="E190" s="12">
        <f>E185</f>
        <v>0.10789933644268297</v>
      </c>
      <c r="F190" s="17">
        <f>(SIN((RADIANS(45+$C$20))))*(SIN(RADIANS($A$20)))</f>
        <v>1.1030241517086244E-16</v>
      </c>
      <c r="G190" s="18">
        <f>(SIN((RADIANS($C$20-45))))*(SIN(RADIANS($A$20)))</f>
        <v>-5.3322270892418732E-17</v>
      </c>
      <c r="I190" s="20"/>
      <c r="L190" s="4">
        <f>2*E98</f>
        <v>1.9698352030264117</v>
      </c>
      <c r="M190" s="4">
        <f>2*E99</f>
        <v>-0.27051840177483333</v>
      </c>
      <c r="N190" s="4">
        <f>2*E100</f>
        <v>0.21579867288536594</v>
      </c>
      <c r="O190" s="51">
        <f>E98^2+E99^2+E100^2-1</f>
        <v>0</v>
      </c>
    </row>
    <row r="191" spans="1:15">
      <c r="A191" s="25"/>
    </row>
    <row r="192" spans="1:15">
      <c r="A192" s="2"/>
      <c r="E192" s="12" t="s">
        <v>29</v>
      </c>
      <c r="F192" s="17" t="s">
        <v>31</v>
      </c>
      <c r="G192" s="18" t="s">
        <v>11</v>
      </c>
      <c r="H192">
        <v>1</v>
      </c>
      <c r="I192" s="19" t="s">
        <v>32</v>
      </c>
      <c r="K192" s="20"/>
    </row>
    <row r="193" spans="1:11">
      <c r="A193" s="2"/>
      <c r="D193" s="2" t="s">
        <v>33</v>
      </c>
      <c r="E193" s="12">
        <f>B188</f>
        <v>0.98435156189068029</v>
      </c>
      <c r="F193" s="17">
        <f>COS((RADIANS(45+$C$2)))</f>
        <v>-0.90031877140219363</v>
      </c>
      <c r="G193" s="18">
        <f>COS((RADIANS($C$2-45)))</f>
        <v>-0.43523109937232701</v>
      </c>
      <c r="I193" s="19">
        <f>((SUMPRODUCT(E193:E195,G193:G195))*(SUMPRODUCT(-(E193:E195),G193:G195)))-((SUMPRODUCT(E193:E195,F193:F195))*(SUMPRODUCT(-(E193:E195),F193:F195)))</f>
        <v>0.3146626293890708</v>
      </c>
      <c r="K193" s="20"/>
    </row>
    <row r="194" spans="1:11">
      <c r="A194" s="2"/>
      <c r="D194" s="20" t="s">
        <v>34</v>
      </c>
      <c r="E194" s="12">
        <f>B189</f>
        <v>-0.17396236511441052</v>
      </c>
      <c r="F194" s="17">
        <f>(SIN((RADIANS(45+$C$2))))*(COS(RADIANS($A$2)))</f>
        <v>-0.43523109937232735</v>
      </c>
      <c r="G194" s="18">
        <f>(SIN((RADIANS($C$2-45))))*(COS(RADIANS($A$2)))</f>
        <v>0.90031877140219374</v>
      </c>
      <c r="I194" s="20"/>
      <c r="K194" s="20"/>
    </row>
    <row r="195" spans="1:11">
      <c r="A195" s="2"/>
      <c r="D195" s="20" t="s">
        <v>35</v>
      </c>
      <c r="E195" s="12">
        <f>B190</f>
        <v>2.8090890466102084E-2</v>
      </c>
      <c r="F195" s="17">
        <f>(SIN((RADIANS(45+$C$2))))*(SIN(RADIANS($A$2)))</f>
        <v>0</v>
      </c>
      <c r="G195" s="18">
        <f>(SIN((RADIANS($C$2-45))))*(SIN(RADIANS($A$2)))</f>
        <v>0</v>
      </c>
      <c r="I195" s="20"/>
      <c r="K195" s="20"/>
    </row>
    <row r="196" spans="1:11">
      <c r="A196" s="2"/>
      <c r="I196" s="20"/>
      <c r="K196" s="20"/>
    </row>
    <row r="197" spans="1:11">
      <c r="A197" s="2"/>
      <c r="E197" s="12" t="s">
        <v>29</v>
      </c>
      <c r="F197" s="17" t="s">
        <v>31</v>
      </c>
      <c r="G197" s="18" t="s">
        <v>11</v>
      </c>
      <c r="H197">
        <v>2</v>
      </c>
      <c r="I197" s="19" t="s">
        <v>32</v>
      </c>
      <c r="K197" s="20"/>
    </row>
    <row r="198" spans="1:11">
      <c r="A198" s="2"/>
      <c r="D198" t="s">
        <v>33</v>
      </c>
      <c r="E198" s="12">
        <f>E193</f>
        <v>0.98435156189068029</v>
      </c>
      <c r="F198" s="17">
        <f>COS((RADIANS(45+$C$3)))</f>
        <v>-0.96592582628906831</v>
      </c>
      <c r="G198" s="18">
        <f>COS((RADIANS($C$3-45)))</f>
        <v>-0.25881904510252085</v>
      </c>
      <c r="I198" s="19">
        <f>((SUMPRODUCT(E198:E200,G198:G200))*(SUMPRODUCT(-(E198:E200),G198:G200)))-((SUMPRODUCT(E198:E200,F198:F200))*(SUMPRODUCT(-(E198:E200),F198:F200)))</f>
        <v>0.65130525642755466</v>
      </c>
      <c r="K198" s="20"/>
    </row>
    <row r="199" spans="1:11">
      <c r="A199" s="2"/>
      <c r="D199" t="s">
        <v>34</v>
      </c>
      <c r="E199" s="12">
        <f>E194</f>
        <v>-0.17396236511441052</v>
      </c>
      <c r="F199" s="17">
        <f>(SIN((RADIANS(45+$C$3))))*(COS(RADIANS($A$3)))</f>
        <v>-0.25488700224417882</v>
      </c>
      <c r="G199" s="18">
        <f>(SIN((RADIANS($C$3-45))))*(COS(RADIANS($A$3)))</f>
        <v>0.95125124256419769</v>
      </c>
      <c r="K199" s="20"/>
    </row>
    <row r="200" spans="1:11">
      <c r="A200" s="2"/>
      <c r="D200" t="s">
        <v>35</v>
      </c>
      <c r="E200" s="12">
        <f>E195</f>
        <v>2.8090890466102084E-2</v>
      </c>
      <c r="F200" s="17">
        <f>(SIN((RADIANS(45+$C$3))))*(SIN(RADIANS($A$3)))</f>
        <v>-4.4943455527547783E-2</v>
      </c>
      <c r="G200" s="18">
        <f>(SIN((RADIANS($C$3-45))))*(SIN(RADIANS($A$3)))</f>
        <v>0.16773125949652062</v>
      </c>
      <c r="K200" s="20"/>
    </row>
    <row r="201" spans="1:11">
      <c r="A201" s="2"/>
      <c r="K201" s="20"/>
    </row>
    <row r="202" spans="1:11">
      <c r="A202" s="2"/>
      <c r="E202" s="12" t="s">
        <v>29</v>
      </c>
      <c r="F202" s="17" t="s">
        <v>31</v>
      </c>
      <c r="G202" s="18" t="s">
        <v>11</v>
      </c>
      <c r="H202">
        <v>3</v>
      </c>
      <c r="I202" s="19" t="s">
        <v>32</v>
      </c>
      <c r="K202" s="20"/>
    </row>
    <row r="203" spans="1:11">
      <c r="A203" s="2"/>
      <c r="D203" t="s">
        <v>33</v>
      </c>
      <c r="E203" s="12">
        <f>E198</f>
        <v>0.98435156189068029</v>
      </c>
      <c r="F203" s="17">
        <f>COS((RADIANS(45+$C$4)))</f>
        <v>-0.98293534914955427</v>
      </c>
      <c r="G203" s="18">
        <f>COS((RADIANS($C$4-45)))</f>
        <v>-0.18395135061272014</v>
      </c>
      <c r="I203" s="19">
        <f>((SUMPRODUCT(E203:E205,G203:G205))*(SUMPRODUCT(-(E203:E205),G203:G205)))-((SUMPRODUCT(E203:E205,F203:F205))*(SUMPRODUCT(-(E203:E205),F203:F205)))</f>
        <v>0.77176120766307443</v>
      </c>
      <c r="K203" s="20"/>
    </row>
    <row r="204" spans="1:11">
      <c r="A204" s="2"/>
      <c r="D204" t="s">
        <v>34</v>
      </c>
      <c r="E204" s="12">
        <f>E199</f>
        <v>-0.17396236511441052</v>
      </c>
      <c r="F204" s="17">
        <f>(SIN((RADIANS(45+$C$4))))*(COS(RADIANS($A$4)))</f>
        <v>-0.17285772675437447</v>
      </c>
      <c r="G204" s="18">
        <f>(SIN((RADIANS($C$4-45))))*(COS(RADIANS($A$4)))</f>
        <v>0.92365709430545662</v>
      </c>
      <c r="I204" s="20"/>
      <c r="K204" s="20"/>
    </row>
    <row r="205" spans="1:11">
      <c r="A205" s="2"/>
      <c r="D205" t="s">
        <v>35</v>
      </c>
      <c r="E205" s="12">
        <f>E200</f>
        <v>2.8090890466102084E-2</v>
      </c>
      <c r="F205" s="17">
        <f>(SIN((RADIANS(45+$C$4))))*(SIN(RADIANS($A$4)))</f>
        <v>-6.2915067301512861E-2</v>
      </c>
      <c r="G205" s="18">
        <f>(SIN((RADIANS($C$4-45))))*(SIN(RADIANS($A$4)))</f>
        <v>0.33618368899599677</v>
      </c>
      <c r="I205" s="20"/>
      <c r="K205" s="20"/>
    </row>
    <row r="206" spans="1:11">
      <c r="A206" s="2"/>
      <c r="I206" s="20"/>
      <c r="K206" s="20"/>
    </row>
    <row r="207" spans="1:11">
      <c r="A207" s="2"/>
      <c r="E207" s="12" t="s">
        <v>29</v>
      </c>
      <c r="F207" s="17" t="s">
        <v>31</v>
      </c>
      <c r="G207" s="18" t="s">
        <v>11</v>
      </c>
      <c r="H207">
        <v>4</v>
      </c>
      <c r="I207" s="19" t="s">
        <v>32</v>
      </c>
      <c r="K207" s="20"/>
    </row>
    <row r="208" spans="1:11">
      <c r="A208" s="2"/>
      <c r="D208" t="s">
        <v>33</v>
      </c>
      <c r="E208" s="12">
        <f>E203</f>
        <v>0.98435156189068029</v>
      </c>
      <c r="F208" s="17">
        <f>COS((RADIANS(45+$C$5)))</f>
        <v>-0.9973144772244581</v>
      </c>
      <c r="G208" s="18">
        <f>COS((RADIANS($C$5-45)))</f>
        <v>-7.3238197127631507E-2</v>
      </c>
      <c r="I208" s="19">
        <f>((SUMPRODUCT(E208:E210,G208:G210))*(SUMPRODUCT(-(E208:E210),G208:G210)))-((SUMPRODUCT(E208:E210,F208:F210))*(SUMPRODUCT(-(E208:E210),F208:F210)))</f>
        <v>0.90080291140048085</v>
      </c>
      <c r="K208" s="20"/>
    </row>
    <row r="209" spans="1:11">
      <c r="A209" s="2"/>
      <c r="D209" t="s">
        <v>34</v>
      </c>
      <c r="E209" s="12">
        <f>E204</f>
        <v>-0.17396236511441052</v>
      </c>
      <c r="F209" s="17">
        <f>(SIN((RADIANS(45+$C$5))))*(COS(RADIANS($A$5)))</f>
        <v>-6.3426139239901341E-2</v>
      </c>
      <c r="G209" s="18">
        <f>(SIN((RADIANS($C$5-45))))*(COS(RADIANS($A$5)))</f>
        <v>0.86369967283837767</v>
      </c>
      <c r="K209" s="20"/>
    </row>
    <row r="210" spans="1:11">
      <c r="A210" s="2"/>
      <c r="D210" t="s">
        <v>35</v>
      </c>
      <c r="E210" s="12">
        <f>E205</f>
        <v>2.8090890466102084E-2</v>
      </c>
      <c r="F210" s="17">
        <f>(SIN((RADIANS(45+$C$5))))*(SIN(RADIANS($A$5)))</f>
        <v>-3.6619098563815719E-2</v>
      </c>
      <c r="G210" s="18">
        <f>(SIN((RADIANS($C$5-45))))*(SIN(RADIANS($A$5)))</f>
        <v>0.49865723861222899</v>
      </c>
      <c r="K210" s="20"/>
    </row>
    <row r="211" spans="1:11">
      <c r="A211" s="2"/>
      <c r="K211" s="20"/>
    </row>
    <row r="212" spans="1:11">
      <c r="A212" s="2"/>
      <c r="E212" s="12" t="s">
        <v>29</v>
      </c>
      <c r="F212" s="17" t="s">
        <v>31</v>
      </c>
      <c r="G212" s="18" t="s">
        <v>11</v>
      </c>
      <c r="H212">
        <v>5</v>
      </c>
      <c r="I212" s="19" t="s">
        <v>32</v>
      </c>
      <c r="K212" s="20"/>
    </row>
    <row r="213" spans="1:11">
      <c r="A213" s="2"/>
      <c r="D213" t="s">
        <v>33</v>
      </c>
      <c r="E213" s="12">
        <f>E208</f>
        <v>0.98435156189068029</v>
      </c>
      <c r="F213" s="17">
        <f>COS((RADIANS(45+$C$6)))</f>
        <v>-0.99974260932269832</v>
      </c>
      <c r="G213" s="18">
        <f>COS((RADIANS($C$6-45)))</f>
        <v>2.2687333572781562E-2</v>
      </c>
      <c r="I213" s="19">
        <f>((SUMPRODUCT(E213:E215,G213:G215))*(SUMPRODUCT(-(E213:E215),G213:G215)))-((SUMPRODUCT(E213:E215,F213:F215))*(SUMPRODUCT(-(E213:E215),F213:F215)))</f>
        <v>0.96498033011342821</v>
      </c>
      <c r="K213" s="20"/>
    </row>
    <row r="214" spans="1:11">
      <c r="A214" s="2"/>
      <c r="D214" t="s">
        <v>34</v>
      </c>
      <c r="E214" s="12">
        <f>E209</f>
        <v>-0.17396236511441052</v>
      </c>
      <c r="F214" s="17">
        <f>(SIN((RADIANS(45+$C$6))))*(COS(RADIANS($A$6)))</f>
        <v>1.7379505812615822E-2</v>
      </c>
      <c r="G214" s="18">
        <f>(SIN((RADIANS($C$6-45))))*(COS(RADIANS($A$6)))</f>
        <v>0.76584727042092038</v>
      </c>
      <c r="I214" s="20"/>
      <c r="K214" s="20"/>
    </row>
    <row r="215" spans="1:11">
      <c r="A215" s="2"/>
      <c r="D215" t="s">
        <v>35</v>
      </c>
      <c r="E215" s="12">
        <f>E210</f>
        <v>2.8090890466102084E-2</v>
      </c>
      <c r="F215" s="17">
        <f>(SIN((RADIANS(45+$C$6))))*(SIN(RADIANS($A$6)))</f>
        <v>1.4583136917409327E-2</v>
      </c>
      <c r="G215" s="18">
        <f>(SIN((RADIANS($C$6-45))))*(SIN(RADIANS($A$6)))</f>
        <v>0.64262216214832091</v>
      </c>
      <c r="I215" s="20"/>
      <c r="K215" s="20"/>
    </row>
    <row r="216" spans="1:11">
      <c r="A216" s="2"/>
      <c r="I216" s="20"/>
      <c r="K216" s="20"/>
    </row>
    <row r="217" spans="1:11">
      <c r="A217" s="2"/>
      <c r="E217" s="12" t="s">
        <v>29</v>
      </c>
      <c r="F217" s="17" t="s">
        <v>31</v>
      </c>
      <c r="G217" s="18" t="s">
        <v>11</v>
      </c>
      <c r="H217">
        <v>6</v>
      </c>
      <c r="I217" s="19" t="s">
        <v>32</v>
      </c>
      <c r="K217" s="20"/>
    </row>
    <row r="218" spans="1:11">
      <c r="A218" s="2"/>
      <c r="D218" t="s">
        <v>33</v>
      </c>
      <c r="E218" s="12">
        <f>E213</f>
        <v>0.98435156189068029</v>
      </c>
      <c r="F218" s="17">
        <f>COS((RADIANS(45+$C$7)))</f>
        <v>-0.99862953475457383</v>
      </c>
      <c r="G218" s="18">
        <f>COS((RADIANS($C$7-45)))</f>
        <v>5.2335956242943966E-2</v>
      </c>
      <c r="I218" s="19">
        <f>((SUMPRODUCT(E218:E220,G218:G220))*(SUMPRODUCT(-(E218:E220),G218:G220)))-((SUMPRODUCT(E218:E220,F218:F220))*(SUMPRODUCT(-(E218:E220),F218:F220)))</f>
        <v>0.97411306147294785</v>
      </c>
      <c r="K218" s="20"/>
    </row>
    <row r="219" spans="1:11">
      <c r="A219" s="2"/>
      <c r="D219" t="s">
        <v>34</v>
      </c>
      <c r="E219" s="12">
        <f>E214</f>
        <v>-0.17396236511441052</v>
      </c>
      <c r="F219" s="17">
        <f>(SIN((RADIANS(45+$C$7))))*(COS(RADIANS($A$7)))</f>
        <v>3.3640904214061164E-2</v>
      </c>
      <c r="G219" s="18">
        <f>(SIN((RADIANS($C$7-45))))*(COS(RADIANS($A$7)))</f>
        <v>0.64190669160727343</v>
      </c>
      <c r="K219" s="20"/>
    </row>
    <row r="220" spans="1:11">
      <c r="A220" s="2"/>
      <c r="D220" t="s">
        <v>35</v>
      </c>
      <c r="E220" s="12">
        <f>E215</f>
        <v>2.8090890466102084E-2</v>
      </c>
      <c r="F220" s="17">
        <f>(SIN((RADIANS(45+$C$7))))*(SIN(RADIANS($A$7)))</f>
        <v>4.0091668455225091E-2</v>
      </c>
      <c r="G220" s="18">
        <f>(SIN((RADIANS($C$7-45))))*(SIN(RADIANS($A$7)))</f>
        <v>0.76499460583323164</v>
      </c>
      <c r="K220" s="20"/>
    </row>
    <row r="221" spans="1:11">
      <c r="A221" s="2"/>
      <c r="K221" s="20"/>
    </row>
    <row r="222" spans="1:11">
      <c r="A222" s="2"/>
      <c r="E222" s="12" t="s">
        <v>29</v>
      </c>
      <c r="F222" s="17" t="s">
        <v>31</v>
      </c>
      <c r="G222" s="18" t="s">
        <v>11</v>
      </c>
      <c r="H222">
        <v>7</v>
      </c>
      <c r="I222" s="19" t="s">
        <v>32</v>
      </c>
      <c r="K222" s="20"/>
    </row>
    <row r="223" spans="1:11">
      <c r="A223" s="2"/>
      <c r="D223" t="s">
        <v>33</v>
      </c>
      <c r="E223" s="12">
        <f>E218</f>
        <v>0.98435156189068029</v>
      </c>
      <c r="F223" s="17">
        <f>COS((RADIANS(45+$C$8)))</f>
        <v>-0.99572469818458209</v>
      </c>
      <c r="G223" s="18">
        <f>COS((RADIANS($C$8-45)))</f>
        <v>9.2370587446561875E-2</v>
      </c>
      <c r="I223" s="19">
        <f>((SUMPRODUCT(E223:E225,G223:G225))*(SUMPRODUCT(-(E223:E225),G223:G225)))-((SUMPRODUCT(E223:E225,F223:F225))*(SUMPRODUCT(-(E223:E225),F223:F225)))</f>
        <v>0.97124451455719485</v>
      </c>
      <c r="K223" s="20"/>
    </row>
    <row r="224" spans="1:11">
      <c r="A224" s="2"/>
      <c r="D224" t="s">
        <v>34</v>
      </c>
      <c r="E224" s="12">
        <f>E219</f>
        <v>-0.17396236511441052</v>
      </c>
      <c r="F224" s="17">
        <f>(SIN((RADIANS(45+$C$8))))*(COS(RADIANS($A$8)))</f>
        <v>4.6185293723280868E-2</v>
      </c>
      <c r="G224" s="18">
        <f>(SIN((RADIANS($C$8-45))))*(COS(RADIANS($A$8)))</f>
        <v>0.49786234909229116</v>
      </c>
      <c r="I224" s="20"/>
      <c r="K224" s="20"/>
    </row>
    <row r="225" spans="1:11">
      <c r="A225" s="2"/>
      <c r="D225" t="s">
        <v>35</v>
      </c>
      <c r="E225" s="12">
        <f>E220</f>
        <v>2.8090890466102084E-2</v>
      </c>
      <c r="F225" s="17">
        <f>(SIN((RADIANS(45+$C$8))))*(SIN(RADIANS($A$8)))</f>
        <v>7.9995275291214404E-2</v>
      </c>
      <c r="G225" s="18">
        <f>(SIN((RADIANS($C$8-45))))*(SIN(RADIANS($A$8)))</f>
        <v>0.86232288380344091</v>
      </c>
      <c r="I225" s="20"/>
      <c r="K225" s="20"/>
    </row>
    <row r="226" spans="1:11">
      <c r="A226" s="2"/>
      <c r="I226" s="20"/>
      <c r="K226" s="20"/>
    </row>
    <row r="227" spans="1:11">
      <c r="A227" s="2"/>
      <c r="E227" s="12" t="s">
        <v>29</v>
      </c>
      <c r="F227" s="17" t="s">
        <v>31</v>
      </c>
      <c r="G227" s="18" t="s">
        <v>11</v>
      </c>
      <c r="H227">
        <v>8</v>
      </c>
      <c r="I227" s="19" t="s">
        <v>32</v>
      </c>
      <c r="K227" s="20"/>
    </row>
    <row r="228" spans="1:11">
      <c r="A228" s="2"/>
      <c r="D228" t="s">
        <v>33</v>
      </c>
      <c r="E228" s="12">
        <f>E223</f>
        <v>0.98435156189068029</v>
      </c>
      <c r="F228" s="17">
        <f>COS((RADIANS(45+$C$9)))</f>
        <v>-0.99649285924950437</v>
      </c>
      <c r="G228" s="18">
        <f>COS((RADIANS($C$9-45)))</f>
        <v>8.3677843332315663E-2</v>
      </c>
      <c r="I228" s="19">
        <f>((SUMPRODUCT(E228:E230,G228:G230))*(SUMPRODUCT(-(E228:E230),G228:G230)))-((SUMPRODUCT(E228:E230,F228:F230))*(SUMPRODUCT(-(E228:E230),F228:F230)))</f>
        <v>0.96516643081234887</v>
      </c>
      <c r="K228" s="20"/>
    </row>
    <row r="229" spans="1:11">
      <c r="A229" s="2"/>
      <c r="D229" t="s">
        <v>34</v>
      </c>
      <c r="E229" s="12">
        <f>E224</f>
        <v>-0.17396236511441052</v>
      </c>
      <c r="F229" s="17">
        <f>(SIN((RADIANS(45+$C$9))))*(COS(RADIANS($A$9)))</f>
        <v>2.8619507969701488E-2</v>
      </c>
      <c r="G229" s="18">
        <f>(SIN((RADIANS($C$9-45))))*(COS(RADIANS($A$9)))</f>
        <v>0.34082063054352102</v>
      </c>
      <c r="K229" s="20"/>
    </row>
    <row r="230" spans="1:11">
      <c r="A230" s="2"/>
      <c r="D230" t="s">
        <v>35</v>
      </c>
      <c r="E230" s="12">
        <f>E225</f>
        <v>2.8090890466102084E-2</v>
      </c>
      <c r="F230" s="17">
        <f>(SIN((RADIANS(45+$C$9))))*(SIN(RADIANS($A$9)))</f>
        <v>7.8631451902656413E-2</v>
      </c>
      <c r="G230" s="18">
        <f>(SIN((RADIANS($C$9-45))))*(SIN(RADIANS($A$9)))</f>
        <v>0.93639698650261005</v>
      </c>
      <c r="K230" s="20"/>
    </row>
    <row r="231" spans="1:11">
      <c r="A231" s="2"/>
      <c r="K231" s="20"/>
    </row>
    <row r="232" spans="1:11">
      <c r="E232" s="12" t="s">
        <v>29</v>
      </c>
      <c r="F232" s="17" t="s">
        <v>31</v>
      </c>
      <c r="G232" s="18" t="s">
        <v>11</v>
      </c>
      <c r="H232">
        <v>9</v>
      </c>
      <c r="I232" s="19" t="s">
        <v>32</v>
      </c>
      <c r="K232" s="20"/>
    </row>
    <row r="233" spans="1:11">
      <c r="D233" t="s">
        <v>33</v>
      </c>
      <c r="E233" s="12">
        <f>E228</f>
        <v>0.98435156189068029</v>
      </c>
      <c r="F233" s="17">
        <f>COS((RADIANS(45+$C$10)))</f>
        <v>-0.9973144772244581</v>
      </c>
      <c r="G233" s="18">
        <f>COS((RADIANS($C$10-45)))</f>
        <v>7.3238197127632076E-2</v>
      </c>
      <c r="I233" s="19">
        <f>((SUMPRODUCT(E233:E235,G233:G235))*(SUMPRODUCT(-(E233:E235),G233:G235)))-((SUMPRODUCT(E233:E235,F233:F235))*(SUMPRODUCT(-(E233:E235),F233:F235)))</f>
        <v>0.95927871700470568</v>
      </c>
      <c r="K233" s="20"/>
    </row>
    <row r="234" spans="1:11">
      <c r="D234" t="s">
        <v>34</v>
      </c>
      <c r="E234" s="12">
        <f>E229</f>
        <v>-0.17396236511441052</v>
      </c>
      <c r="F234" s="17">
        <f>(SIN((RADIANS(45+$C$10))))*(COS(RADIANS($A$10)))</f>
        <v>1.2717679466824738E-2</v>
      </c>
      <c r="G234" s="18">
        <f>(SIN((RADIANS($C$10-45))))*(COS(RADIANS($A$10)))</f>
        <v>0.17318184153087451</v>
      </c>
      <c r="I234" s="20"/>
      <c r="K234" s="20"/>
    </row>
    <row r="235" spans="1:11">
      <c r="D235" t="s">
        <v>35</v>
      </c>
      <c r="E235" s="12">
        <f>E230</f>
        <v>2.8090890466102084E-2</v>
      </c>
      <c r="F235" s="17">
        <f>(SIN((RADIANS(45+$C$10))))*(SIN(RADIANS($A$10)))</f>
        <v>7.2125544347928547E-2</v>
      </c>
      <c r="G235" s="18">
        <f>(SIN((RADIANS($C$10-45))))*(SIN(RADIANS($A$10)))</f>
        <v>0.98216302936196354</v>
      </c>
      <c r="I235" s="20"/>
      <c r="K235" s="20"/>
    </row>
    <row r="236" spans="1:11">
      <c r="I236" s="20"/>
      <c r="K236" s="20"/>
    </row>
    <row r="237" spans="1:11">
      <c r="E237" s="12" t="s">
        <v>29</v>
      </c>
      <c r="F237" s="17" t="s">
        <v>31</v>
      </c>
      <c r="G237" s="18" t="s">
        <v>11</v>
      </c>
      <c r="H237">
        <v>10</v>
      </c>
      <c r="I237" s="19" t="s">
        <v>32</v>
      </c>
      <c r="K237" s="20"/>
    </row>
    <row r="238" spans="1:11">
      <c r="D238" t="s">
        <v>33</v>
      </c>
      <c r="E238" s="12">
        <f>E233</f>
        <v>0.98435156189068029</v>
      </c>
      <c r="F238" s="17">
        <f>COS((RADIANS(45+$C$11)))</f>
        <v>-0.9975640502598242</v>
      </c>
      <c r="G238" s="18">
        <f>COS((RADIANS($C$11-45)))</f>
        <v>6.9756473744125233E-2</v>
      </c>
      <c r="I238" s="19">
        <f>((SUMPRODUCT(E238:E240,G238:G240))*(SUMPRODUCT(-(E238:E240),G238:G240)))-((SUMPRODUCT(E238:E240,F238:F240))*(SUMPRODUCT(-(E238:E240),F238:F240)))</f>
        <v>0.95104020576759274</v>
      </c>
    </row>
    <row r="239" spans="1:11">
      <c r="D239" t="s">
        <v>34</v>
      </c>
      <c r="E239" s="12">
        <f>E234</f>
        <v>-0.17396236511441052</v>
      </c>
      <c r="F239" s="17">
        <f>(SIN((RADIANS(45+$C$11))))*(COS(RADIANS($A$11)))</f>
        <v>4.2731018013744551E-18</v>
      </c>
      <c r="G239" s="18">
        <f>(SIN((RADIANS($C$11-45))))*(COS(RADIANS($A$11)))</f>
        <v>6.1108202742410423E-17</v>
      </c>
    </row>
    <row r="240" spans="1:11">
      <c r="D240" t="s">
        <v>35</v>
      </c>
      <c r="E240" s="12">
        <f>E235</f>
        <v>2.8090890466102084E-2</v>
      </c>
      <c r="F240" s="17">
        <f>(SIN((RADIANS(45+$C$11))))*(SIN(RADIANS($A$11)))</f>
        <v>6.9756473744125524E-2</v>
      </c>
      <c r="G240" s="18">
        <f>(SIN((RADIANS($C$11-45))))*(SIN(RADIANS($A$11)))</f>
        <v>0.9975640502598242</v>
      </c>
    </row>
    <row r="242" spans="1:11">
      <c r="E242" s="12" t="s">
        <v>29</v>
      </c>
      <c r="F242" s="17" t="s">
        <v>31</v>
      </c>
      <c r="G242" s="18" t="s">
        <v>11</v>
      </c>
      <c r="H242">
        <v>11</v>
      </c>
      <c r="I242" s="19" t="s">
        <v>32</v>
      </c>
    </row>
    <row r="243" spans="1:11">
      <c r="D243" t="s">
        <v>33</v>
      </c>
      <c r="E243" s="12">
        <f>E238</f>
        <v>0.98435156189068029</v>
      </c>
      <c r="F243" s="17">
        <f>COS((RADIANS(45+$C$12)))</f>
        <v>-0.99992536966045198</v>
      </c>
      <c r="G243" s="18">
        <f>COS((RADIANS($C$12-45)))</f>
        <v>1.221700083524758E-2</v>
      </c>
      <c r="I243" s="19">
        <f>((SUMPRODUCT(E243:E245,G243:G245))*(SUMPRODUCT(-(E243:E245),G243:G245)))-((SUMPRODUCT(E243:E245,F243:F245))*(SUMPRODUCT(-(E243:E245),F243:F245)))</f>
        <v>0.96252690041001565</v>
      </c>
    </row>
    <row r="244" spans="1:11">
      <c r="D244" t="s">
        <v>34</v>
      </c>
      <c r="E244" s="12">
        <f>E239</f>
        <v>-0.17396236511441052</v>
      </c>
      <c r="F244" s="17">
        <f>(SIN((RADIANS(45+$C$12))))*(COS(RADIANS($A$12)))</f>
        <v>-2.1214599315960798E-3</v>
      </c>
      <c r="G244" s="18">
        <f>(SIN((RADIANS($C$12-45))))*(COS(RADIANS($A$12)))</f>
        <v>-0.17363521824446912</v>
      </c>
      <c r="I244" s="20"/>
      <c r="K244" s="20"/>
    </row>
    <row r="245" spans="1:11">
      <c r="D245" t="s">
        <v>35</v>
      </c>
      <c r="E245" s="12">
        <f>E240</f>
        <v>2.8090890466102084E-2</v>
      </c>
      <c r="F245" s="17">
        <f>(SIN((RADIANS(45+$C$12))))*(SIN(RADIANS($A$12)))</f>
        <v>1.2031397141108279E-2</v>
      </c>
      <c r="G245" s="18">
        <f>(SIN((RADIANS($C$12-45))))*(SIN(RADIANS($A$12)))</f>
        <v>0.98473425647521118</v>
      </c>
      <c r="I245" s="20"/>
      <c r="K245" s="20"/>
    </row>
    <row r="246" spans="1:11">
      <c r="I246" s="20"/>
      <c r="K246" s="20"/>
    </row>
    <row r="247" spans="1:11">
      <c r="E247" s="12" t="s">
        <v>29</v>
      </c>
      <c r="F247" s="17" t="s">
        <v>31</v>
      </c>
      <c r="G247" s="18" t="s">
        <v>11</v>
      </c>
      <c r="H247">
        <v>12</v>
      </c>
      <c r="I247" s="19" t="s">
        <v>32</v>
      </c>
      <c r="K247" s="20"/>
    </row>
    <row r="248" spans="1:11">
      <c r="D248" t="s">
        <v>33</v>
      </c>
      <c r="E248" s="12">
        <f>E243</f>
        <v>0.98435156189068029</v>
      </c>
      <c r="F248" s="17">
        <f>COS((RADIANS(45+$C$13)))</f>
        <v>-0.99939082701909576</v>
      </c>
      <c r="G248" s="18">
        <f>COS((RADIANS($C$13-45)))</f>
        <v>-3.4899496702500955E-2</v>
      </c>
      <c r="I248" s="19">
        <f>((SUMPRODUCT(E248:E250,G248:G250))*(SUMPRODUCT(-(E248:E250),G248:G250)))-((SUMPRODUCT(E248:E250,F248:F250))*(SUMPRODUCT(-(E248:E250),F248:F250)))</f>
        <v>0.9710236373605371</v>
      </c>
      <c r="K248" s="20"/>
    </row>
    <row r="249" spans="1:11">
      <c r="D249" t="s">
        <v>34</v>
      </c>
      <c r="E249" s="12">
        <f>E244</f>
        <v>-0.17396236511441052</v>
      </c>
      <c r="F249" s="17">
        <f>(SIN((RADIANS(45+$C$13))))*(COS(RADIANS($A$13)))</f>
        <v>1.193633086418306E-2</v>
      </c>
      <c r="G249" s="18">
        <f>(SIN((RADIANS($C$13-45))))*(COS(RADIANS($A$13)))</f>
        <v>-0.34181179389542971</v>
      </c>
      <c r="K249" s="20"/>
    </row>
    <row r="250" spans="1:11">
      <c r="D250" t="s">
        <v>35</v>
      </c>
      <c r="E250" s="12">
        <f>E245</f>
        <v>2.8090890466102084E-2</v>
      </c>
      <c r="F250" s="17">
        <f>(SIN((RADIANS(45+$C$13))))*(SIN(RADIANS($A$13)))</f>
        <v>-3.279479952048224E-2</v>
      </c>
      <c r="G250" s="18">
        <f>(SIN((RADIANS($C$13-45))))*(SIN(RADIANS($A$13)))</f>
        <v>0.93912018543097053</v>
      </c>
      <c r="K250" s="20"/>
    </row>
    <row r="251" spans="1:11">
      <c r="K251" s="20"/>
    </row>
    <row r="252" spans="1:11">
      <c r="A252" s="20"/>
      <c r="B252" s="20"/>
      <c r="C252" s="20"/>
      <c r="E252" s="12" t="s">
        <v>29</v>
      </c>
      <c r="F252" s="17" t="s">
        <v>31</v>
      </c>
      <c r="G252" s="18" t="s">
        <v>11</v>
      </c>
      <c r="H252">
        <v>13</v>
      </c>
      <c r="I252" s="19" t="s">
        <v>32</v>
      </c>
      <c r="K252" s="2"/>
    </row>
    <row r="253" spans="1:11">
      <c r="A253" s="20"/>
      <c r="B253" s="20"/>
      <c r="C253" s="20"/>
      <c r="D253" t="s">
        <v>33</v>
      </c>
      <c r="E253" s="12">
        <f>E248</f>
        <v>0.98435156189068029</v>
      </c>
      <c r="F253" s="17">
        <f>COS((RADIANS(45+$C$14)))</f>
        <v>-0.99433794413320464</v>
      </c>
      <c r="G253" s="18">
        <f>COS((RADIANS($C$14-45)))</f>
        <v>-0.10626407133623318</v>
      </c>
      <c r="I253" s="19">
        <f>((SUMPRODUCT(E253:E255,G253:G255))*(SUMPRODUCT(-(E253:E255),G253:G255)))-((SUMPRODUCT(E253:E255,F253:F255))*(SUMPRODUCT(-(E253:E255),F253:F255)))</f>
        <v>0.98126373953757495</v>
      </c>
      <c r="K253" s="20"/>
    </row>
    <row r="254" spans="1:11">
      <c r="A254" s="20"/>
      <c r="B254" s="20"/>
      <c r="C254" s="20"/>
      <c r="D254" t="s">
        <v>34</v>
      </c>
      <c r="E254" s="12">
        <f>E249</f>
        <v>-0.17396236511441052</v>
      </c>
      <c r="F254" s="17">
        <f>(SIN((RADIANS(45+$C$14))))*(COS(RADIANS($A$14)))</f>
        <v>5.3132035668116542E-2</v>
      </c>
      <c r="G254" s="18">
        <f>(SIN((RADIANS($C$14-45))))*(COS(RADIANS($A$14)))</f>
        <v>-0.4971689720666021</v>
      </c>
      <c r="I254" s="20"/>
      <c r="K254" s="20"/>
    </row>
    <row r="255" spans="1:11">
      <c r="A255" s="20"/>
      <c r="B255" s="20"/>
      <c r="C255" s="20"/>
      <c r="D255" t="s">
        <v>35</v>
      </c>
      <c r="E255" s="12">
        <f>E250</f>
        <v>2.8090890466102084E-2</v>
      </c>
      <c r="F255" s="17">
        <f>(SIN((RADIANS(45+$C$14))))*(SIN(RADIANS($A$14)))</f>
        <v>-9.2027385286739691E-2</v>
      </c>
      <c r="G255" s="18">
        <f>(SIN((RADIANS($C$14-45))))*(SIN(RADIANS($A$14)))</f>
        <v>0.86112191956614725</v>
      </c>
      <c r="I255" s="20"/>
      <c r="K255" s="20"/>
    </row>
    <row r="256" spans="1:11">
      <c r="A256" s="20"/>
      <c r="B256" s="20"/>
      <c r="C256" s="20"/>
      <c r="I256" s="20"/>
    </row>
    <row r="257" spans="1:15">
      <c r="A257" s="20"/>
      <c r="B257" s="20"/>
      <c r="C257" s="20"/>
      <c r="E257" s="12" t="s">
        <v>29</v>
      </c>
      <c r="F257" s="17" t="s">
        <v>31</v>
      </c>
      <c r="G257" s="18" t="s">
        <v>11</v>
      </c>
      <c r="H257">
        <v>14</v>
      </c>
      <c r="I257" s="19" t="s">
        <v>32</v>
      </c>
    </row>
    <row r="258" spans="1:15">
      <c r="A258" s="20"/>
      <c r="B258" s="20"/>
      <c r="C258" s="20"/>
      <c r="D258" t="s">
        <v>33</v>
      </c>
      <c r="E258" s="12">
        <f>E253</f>
        <v>0.98435156189068029</v>
      </c>
      <c r="F258" s="17">
        <f>COS((RADIANS(45+$C$15)))</f>
        <v>-0.97741589428609588</v>
      </c>
      <c r="G258" s="18">
        <f>COS((RADIANS($C$15-45)))</f>
        <v>-0.21132479645538843</v>
      </c>
      <c r="I258" s="19">
        <f>((SUMPRODUCT(E258:E260,G258:G260))*(SUMPRODUCT(-(E258:E260),G258:G260)))-((SUMPRODUCT(E258:E260,F258:F260))*(SUMPRODUCT(-(E258:E260),F258:F260)))</f>
        <v>0.9746561535613435</v>
      </c>
    </row>
    <row r="259" spans="1:15">
      <c r="A259" s="20"/>
      <c r="B259" s="20"/>
      <c r="C259" s="20"/>
      <c r="D259" t="s">
        <v>34</v>
      </c>
      <c r="E259" s="12">
        <f>E254</f>
        <v>-0.17396236511441052</v>
      </c>
      <c r="F259" s="17">
        <f>(SIN((RADIANS(45+$C$15))))*(COS(RADIANS($A$15)))</f>
        <v>0.1358369607810537</v>
      </c>
      <c r="G259" s="18">
        <f>(SIN((RADIANS($C$15-45))))*(COS(RADIANS($A$15)))</f>
        <v>-0.62827082635779086</v>
      </c>
    </row>
    <row r="260" spans="1:15">
      <c r="A260" s="20"/>
      <c r="B260" s="20"/>
      <c r="C260" s="20"/>
      <c r="D260" t="s">
        <v>35</v>
      </c>
      <c r="E260" s="12">
        <f>E255</f>
        <v>2.8090890466102084E-2</v>
      </c>
      <c r="F260" s="17">
        <f>(SIN((RADIANS(45+$C$15))))*(SIN(RADIANS($A$15)))</f>
        <v>-0.16188418601789953</v>
      </c>
      <c r="G260" s="18">
        <f>(SIN((RADIANS($C$15-45))))*(SIN(RADIANS($A$15)))</f>
        <v>0.74874401443403016</v>
      </c>
    </row>
    <row r="261" spans="1:15">
      <c r="A261" s="20"/>
      <c r="B261" s="20"/>
      <c r="C261" s="20"/>
    </row>
    <row r="262" spans="1:15">
      <c r="A262" s="20"/>
      <c r="B262" s="20"/>
      <c r="C262" s="20"/>
      <c r="E262" s="12" t="s">
        <v>29</v>
      </c>
      <c r="F262" s="17" t="s">
        <v>31</v>
      </c>
      <c r="G262" s="18" t="s">
        <v>11</v>
      </c>
      <c r="H262">
        <v>15</v>
      </c>
      <c r="I262" s="19" t="s">
        <v>32</v>
      </c>
    </row>
    <row r="263" spans="1:15">
      <c r="A263" s="20"/>
      <c r="B263" s="20"/>
      <c r="C263" s="20"/>
      <c r="D263" t="s">
        <v>33</v>
      </c>
      <c r="E263" s="12">
        <f>E258</f>
        <v>0.98435156189068029</v>
      </c>
      <c r="F263" s="17">
        <f>COS((RADIANS(45+$C$16)))</f>
        <v>-0.9420574527872968</v>
      </c>
      <c r="G263" s="18">
        <f>COS((RADIANS($C$16-45)))</f>
        <v>-0.33545156975025497</v>
      </c>
      <c r="I263" s="19">
        <f>((SUMPRODUCT(E263:E265,G263:G265))*(SUMPRODUCT(-(E263:E265),G263:G265)))-((SUMPRODUCT(E263:E265,F263:F265))*(SUMPRODUCT(-(E263:E265),F263:F265)))</f>
        <v>0.92141996095532486</v>
      </c>
    </row>
    <row r="264" spans="1:15">
      <c r="A264" s="20"/>
      <c r="B264" s="20"/>
      <c r="C264" s="20"/>
      <c r="D264" t="s">
        <v>34</v>
      </c>
      <c r="E264" s="12">
        <f>E259</f>
        <v>-0.17396236511441052</v>
      </c>
      <c r="F264" s="17">
        <f>(SIN((RADIANS(45+$C$16))))*(COS(RADIANS($A$16)))</f>
        <v>0.25697081094272101</v>
      </c>
      <c r="G264" s="18">
        <f>(SIN((RADIANS($C$16-45))))*(COS(RADIANS($A$16)))</f>
        <v>-0.72165787680652749</v>
      </c>
      <c r="I264" s="20"/>
      <c r="K264" s="20"/>
    </row>
    <row r="265" spans="1:15">
      <c r="A265" s="20"/>
      <c r="B265" s="20"/>
      <c r="C265" s="20"/>
      <c r="D265" t="s">
        <v>35</v>
      </c>
      <c r="E265" s="12">
        <f>E260</f>
        <v>2.8090890466102084E-2</v>
      </c>
      <c r="F265" s="17">
        <f>(SIN((RADIANS(45+$C$16))))*(SIN(RADIANS($A$16)))</f>
        <v>-0.21562411268536383</v>
      </c>
      <c r="G265" s="18">
        <f>(SIN((RADIANS($C$16-45))))*(SIN(RADIANS($A$16)))</f>
        <v>0.60554285826453647</v>
      </c>
      <c r="I265" s="20"/>
      <c r="K265" s="20"/>
      <c r="L265" t="s">
        <v>38</v>
      </c>
      <c r="M265" t="s">
        <v>39</v>
      </c>
      <c r="N265" t="s">
        <v>40</v>
      </c>
      <c r="O265" s="20"/>
    </row>
    <row r="266" spans="1:15">
      <c r="I266" s="20"/>
      <c r="K266" s="20"/>
      <c r="L266" s="4">
        <f>((-2*E193*(G193^2))-(2*E194*G193*G194)-(2*E195*G193*G195))-((2*E193*(F193^2))-(2*E194*F193*F194)-(2*E195*F193*F195))</f>
        <v>-2.2413694585035446</v>
      </c>
      <c r="M266" s="4">
        <f>((-(2*E193*G193*G194))-(2*E194*(G194^2))-(2*E195*G194*G195))-((-(2*E193*F193*F194))-(2*E194*(F194^2))-(2*E195*F194*F195))</f>
        <v>1.7589724314099566</v>
      </c>
      <c r="N266" s="4">
        <f>((-(2*E193*G193*G195))-(2*E194*G194*G195)-(2*E195*(G195^2)))-((-(2*E193*F193*F195))-(2*E194*F194*F195)-(2*E195*(F195^2)))</f>
        <v>0</v>
      </c>
      <c r="O266" s="20">
        <f>I193</f>
        <v>0.3146626293890708</v>
      </c>
    </row>
    <row r="267" spans="1:15">
      <c r="E267" s="12" t="s">
        <v>29</v>
      </c>
      <c r="F267" s="17" t="s">
        <v>31</v>
      </c>
      <c r="G267" s="18" t="s">
        <v>11</v>
      </c>
      <c r="H267">
        <v>16</v>
      </c>
      <c r="I267" s="19" t="s">
        <v>32</v>
      </c>
      <c r="K267" s="20"/>
      <c r="L267" s="4">
        <f>((-2*E198*(G198^2))-(2*E199*G198*G199)-(2*E200*G198*G200))-((2*E198*(F198^2))-(2*E199*F198*F199)-(2*E200*F198*F200))</f>
        <v>-2.135144677739893</v>
      </c>
      <c r="M267" s="4">
        <f>((-(2*E198*G198*G199))-(2*E199*(G199^2))-(2*E200*G199*G200))-((-(2*E198*F198*F199))-(2*E199*(F199^2))-(2*E200*F199*F200))</f>
        <v>1.2533025774006115</v>
      </c>
      <c r="N267" s="4">
        <f>((-(2*E198*G198*G200))-(2*E199*G199*G200)-(2*E200*(G200^2)))-((-(2*E198*F198*F200))-(2*E199*F199*F200)-(2*E200*(F200^2)))</f>
        <v>0.22099105938718705</v>
      </c>
      <c r="O267" s="20">
        <f>I198</f>
        <v>0.65130525642755466</v>
      </c>
    </row>
    <row r="268" spans="1:15">
      <c r="D268" t="s">
        <v>33</v>
      </c>
      <c r="E268" s="12">
        <f>E263</f>
        <v>0.98435156189068029</v>
      </c>
      <c r="F268" s="17">
        <f>COS((RADIANS(45+$C$17)))</f>
        <v>-0.87546452700001809</v>
      </c>
      <c r="G268" s="18">
        <f>COS((RADIANS($C$17-45)))</f>
        <v>-0.48328238325500206</v>
      </c>
      <c r="I268" s="19">
        <f>((SUMPRODUCT(E268:E270,G268:G270))*(SUMPRODUCT(-(E268:E270),G268:G270)))-((SUMPRODUCT(E268:E270,F268:F270))*(SUMPRODUCT(-(E268:E270),F268:F270)))</f>
        <v>0.77625069299465377</v>
      </c>
      <c r="K268" s="20"/>
      <c r="L268" s="4">
        <f>((-2*E203*(G203^2))-(2*E204*G203*G204)-(2*E205*G203*G205))-((2*E203*(F203^2))-(2*E204*F203*F204)-(2*E205*F203*F205))</f>
        <v>-2.0799847681549037</v>
      </c>
      <c r="M268" s="4">
        <f>((-(2*E203*G203*G204))-(2*E204*(G204^2))-(2*E205*G204*G205))-((-(2*E203*F203*F204))-(2*E204*(F204^2))-(2*E205*F204*F205))</f>
        <v>0.93859564983426114</v>
      </c>
      <c r="N268" s="4">
        <f>((-(2*E203*G203*G205))-(2*E204*G204*G205)-(2*E205*(G205^2)))-((-(2*E203*F203*F205))-(2*E204*F204*F205)-(2*E205*(F205^2)))</f>
        <v>0.34162087855141449</v>
      </c>
      <c r="O268" s="20">
        <f>I203</f>
        <v>0.77176120766307443</v>
      </c>
    </row>
    <row r="269" spans="1:15">
      <c r="D269" t="s">
        <v>34</v>
      </c>
      <c r="E269" s="12">
        <f>E264</f>
        <v>-0.17396236511441052</v>
      </c>
      <c r="F269" s="17">
        <f>(SIN((RADIANS(45+$C$17))))*(COS(RADIANS($A$17)))</f>
        <v>0.41853482110031898</v>
      </c>
      <c r="G269" s="18">
        <f>(SIN((RADIANS($C$17-45))))*(COS(RADIANS($A$17)))</f>
        <v>-0.75817452049414336</v>
      </c>
      <c r="K269" s="20"/>
      <c r="L269" s="4">
        <f>((-2*E208*(G208^2))-(2*E209*G208*G209)-(2*E210*G208*G210))-((2*E208*(F208^2))-(2*E209*F208*F209)-(2*E210*F208*F210))</f>
        <v>-2.008616040528127</v>
      </c>
      <c r="M269" s="4">
        <f>((-(2*E208*G208*G209))-(2*E209*(G209^2))-(2*E210*G209*G210))-((-(2*E208*F208*F209))-(2*E209*(F209^2))-(2*E210*F209*F210))</f>
        <v>0.48314159320725791</v>
      </c>
      <c r="N269" s="4">
        <f>((-(2*E208*G208*G210))-(2*E209*G209*G210)-(2*E210*(G210^2)))-((-(2*E208*F208*F210))-(2*E209*F209*F210)-(2*E210*(F210^2)))</f>
        <v>0.27894192889491498</v>
      </c>
      <c r="O269" s="20">
        <f>I208</f>
        <v>0.90080291140048085</v>
      </c>
    </row>
    <row r="270" spans="1:15">
      <c r="D270" t="s">
        <v>35</v>
      </c>
      <c r="E270" s="12">
        <f>E265</f>
        <v>2.8090890466102084E-2</v>
      </c>
      <c r="F270" s="17">
        <f>(SIN((RADIANS(45+$C$17))))*(SIN(RADIANS($A$17)))</f>
        <v>-0.24164119162750097</v>
      </c>
      <c r="G270" s="18">
        <f>(SIN((RADIANS($C$17-45))))*(SIN(RADIANS($A$17)))</f>
        <v>0.43773226350000899</v>
      </c>
      <c r="K270" s="20"/>
      <c r="L270" s="4">
        <f>((-2*E213*(G213^2))-(2*E214*G213*G214)-(2*E215*G213*G215))-((2*E213*(F213^2))-(2*E214*F213*F214)-(2*E215*F213*F215))</f>
        <v>-1.9582509082413022</v>
      </c>
      <c r="M270" s="4">
        <f>((-(2*E213*G213*G214))-(2*E214*(G214^2))-(2*E215*G214*G215))-((-(2*E213*F213*F214))-(2*E214*(F214^2))-(2*E215*F214*F215))</f>
        <v>0.10791222349310289</v>
      </c>
      <c r="N270" s="4">
        <f>((-(2*E213*G213*G215))-(2*E214*G214*G215)-(2*E215*(G215^2)))-((-(2*E213*F213*F215))-(2*E214*F214*F215)-(2*E215*(F215^2)))</f>
        <v>9.0549106932582848E-2</v>
      </c>
      <c r="O270" s="20">
        <f>I213</f>
        <v>0.96498033011342821</v>
      </c>
    </row>
    <row r="271" spans="1:15">
      <c r="K271" s="20"/>
      <c r="L271" s="4">
        <f>((-2*E218*(G218^2))-(2*E219*G218*G219)-(2*E220*G218*G220))-((2*E218*(F218^2))-(2*E219*F218*F219)-(2*E220*F218*F220))</f>
        <v>-1.9498248689009474</v>
      </c>
      <c r="M271" s="4">
        <f>((-(2*E218*G218*G219))-(2*E219*(G219^2))-(2*E220*G219*G220))-((-(2*E218*F218*F219))-(2*E219*(F219^2))-(2*E220*F219*F220))</f>
        <v>-1.682233987503845E-2</v>
      </c>
      <c r="N271" s="4">
        <f>((-(2*E218*G218*G220))-(2*E219*G219*G220)-(2*E220*(G220^2)))-((-(2*E218*F218*F220))-(2*E219*F219*F220)-(2*E220*(F220^2)))</f>
        <v>-2.0048083981917909E-2</v>
      </c>
      <c r="O271" s="20">
        <f>I218</f>
        <v>0.97411306147294785</v>
      </c>
    </row>
    <row r="272" spans="1:15">
      <c r="E272" s="12" t="s">
        <v>29</v>
      </c>
      <c r="F272" s="17" t="s">
        <v>31</v>
      </c>
      <c r="G272" s="18" t="s">
        <v>11</v>
      </c>
      <c r="H272">
        <v>17</v>
      </c>
      <c r="I272" s="19" t="s">
        <v>32</v>
      </c>
      <c r="K272" s="20"/>
      <c r="L272" s="4">
        <f>((-2*E223*(G223^2))-(2*E224*G223*G224)-(2*E225*G223*G225))-((2*E223*(F223^2))-(2*E224*F223*F224)-(2*E225*F223*F225))</f>
        <v>-1.9456526370453184</v>
      </c>
      <c r="M272" s="4">
        <f>((-(2*E223*G223*G224))-(2*E224*(G224^2))-(2*E225*G224*G225))-((-(2*E223*F223*F224))-(2*E224*(F224^2))-(2*E225*F224*F225))</f>
        <v>-0.11948820599019899</v>
      </c>
      <c r="N272" s="4">
        <f>((-(2*E223*G223*G225))-(2*E224*G224*G225)-(2*E225*(G225^2)))-((-(2*E223*F223*F225))-(2*E224*F224*F225)-(2*E225*(F225^2)))</f>
        <v>-0.20695964368028047</v>
      </c>
      <c r="O272" s="20">
        <f>I223</f>
        <v>0.97124451455719485</v>
      </c>
    </row>
    <row r="273" spans="1:15">
      <c r="D273" t="s">
        <v>33</v>
      </c>
      <c r="E273" s="12">
        <f>E268</f>
        <v>0.98435156189068029</v>
      </c>
      <c r="F273" s="17">
        <f>COS((RADIANS(45+$C$18)))</f>
        <v>-0.76379602863464235</v>
      </c>
      <c r="G273" s="18">
        <f>COS((RADIANS($C$18-45)))</f>
        <v>-0.6454576877239504</v>
      </c>
      <c r="I273" s="19">
        <f>((SUMPRODUCT(E273:E275,G273:G275))*(SUMPRODUCT(-(E273:E275),G273:G275)))-((SUMPRODUCT(E273:E275,F273:F275))*(SUMPRODUCT(-(E273:E275),F273:F275)))</f>
        <v>0.49256352865053837</v>
      </c>
      <c r="K273" s="24" t="s">
        <v>113</v>
      </c>
      <c r="L273" s="4">
        <f>((-2*E228*(G228^2))-(2*E229*G228*G229)-(2*E230*G228*G230))-((2*E228*(F228^2))-(2*E229*F228*F229)-(2*E230*F228*F230))</f>
        <v>-1.957662422185892</v>
      </c>
      <c r="M273" s="4">
        <f>((-(2*E228*G228*G229))-(2*E229*(G229^2))-(2*E230*G229*G230))-((-(2*E228*F228*F229))-(2*E229*(F229^2))-(2*E230*F229*F230))</f>
        <v>-8.9965527473707535E-2</v>
      </c>
      <c r="N273" s="4">
        <f>((-(2*E228*G228*G230))-(2*E229*G229*G230)-(2*E230*(G230^2)))-((-(2*E228*F228*F230))-(2*E229*F229*F230)-(2*E230*(F230^2)))</f>
        <v>-0.24717825526333587</v>
      </c>
      <c r="O273" s="20">
        <f>I228</f>
        <v>0.96516643081234887</v>
      </c>
    </row>
    <row r="274" spans="1:15">
      <c r="D274" t="s">
        <v>34</v>
      </c>
      <c r="E274" s="12">
        <f>E269</f>
        <v>-0.17396236511441052</v>
      </c>
      <c r="F274" s="17">
        <f>(SIN((RADIANS(45+$C$18))))*(COS(RADIANS($A$18)))</f>
        <v>0.60653182618373125</v>
      </c>
      <c r="G274" s="18">
        <f>(SIN((RADIANS($C$18-45))))*(COS(RADIANS($A$18)))</f>
        <v>-0.71773349189355573</v>
      </c>
      <c r="K274" s="20"/>
      <c r="L274" s="4">
        <f>((-2*E233*(G233^2))-(2*E234*G233*G234)-(2*E235*G233*G235))-((2*E233*(F233^2))-(2*E234*F233*F234)-(2*E235*F233*F235))</f>
        <v>-1.967959817990252</v>
      </c>
      <c r="M274" s="4">
        <f>((-(2*E233*G233*G234))-(2*E234*(G234^2))-(2*E235*G234*G235))-((-(2*E233*F233*F234))-(2*E234*(F234^2))-(2*E235*F234*F235))</f>
        <v>-4.9066108560002014E-2</v>
      </c>
      <c r="N274" s="4">
        <f>((-(2*E233*G233*G235))-(2*E234*G234*G235)-(2*E235*(G235^2)))-((-(2*E233*F233*F235))-(2*E234*F234*F235)-(2*E235*(F235^2)))</f>
        <v>-0.27826772943572819</v>
      </c>
      <c r="O274" s="20">
        <f>I233</f>
        <v>0.95927871700470568</v>
      </c>
    </row>
    <row r="275" spans="1:15">
      <c r="D275" t="s">
        <v>35</v>
      </c>
      <c r="E275" s="12">
        <f>E270</f>
        <v>2.8090890466102084E-2</v>
      </c>
      <c r="F275" s="17">
        <f>(SIN((RADIANS(45+$C$18))))*(SIN(RADIANS($A$18)))</f>
        <v>-0.22075953086600031</v>
      </c>
      <c r="G275" s="18">
        <f>(SIN((RADIANS($C$18-45))))*(SIN(RADIANS($A$18)))</f>
        <v>0.26123362718519705</v>
      </c>
      <c r="K275" s="20"/>
      <c r="L275" s="4">
        <f>((-2*E238*(G238^2))-(2*E239*G238*G239)-(2*E240*G238*G240))-((2*E238*(F238^2))-(2*E239*F238*F239)-(2*E240*F238*F240))</f>
        <v>-1.9765221164511542</v>
      </c>
      <c r="M275" s="4">
        <f>((-(2*E238*G238*G239))-(2*E239*(G239^2))-(2*E240*G239*G240))-((-(2*E238*F238*F239))-(2*E239*(F239^2))-(2*E240*F239*F240))</f>
        <v>-2.0192011192890812E-17</v>
      </c>
      <c r="N275" s="4">
        <f>((-(2*E238*G238*G240))-(2*E239*G239*G240)-(2*E240*(G240^2)))-((-(2*E238*F238*F240))-(2*E239*F239*F240)-(2*E240*(F240^2)))</f>
        <v>-0.32962554230861563</v>
      </c>
      <c r="O275" s="20">
        <f>I238</f>
        <v>0.95104020576759274</v>
      </c>
    </row>
    <row r="276" spans="1:15">
      <c r="K276" s="20"/>
      <c r="L276" s="4">
        <f>((-2*E243*(G243^2))-(2*E244*G243*G244)-(2*E245*G243*G245))-((2*E243*(F243^2))-(2*E244*F243*F244)-(2*E245*F243*F245))</f>
        <v>-1.97153102010451</v>
      </c>
      <c r="M276" s="4">
        <f>((-(2*E243*G243*G244))-(2*E244*(G244^2))-(2*E245*G244*G245))-((-(2*E243*F243*F244))-(2*E244*(F244^2))-(2*E245*F244*F245))</f>
        <v>2.8445291186489134E-2</v>
      </c>
      <c r="N276" s="4">
        <f>((-(2*E243*G243*G245))-(2*E244*G244*G245)-(2*E245*(G245^2)))-((-(2*E243*F243*F245))-(2*E244*F244*F245)-(2*E245*(F245^2)))</f>
        <v>-0.16132126275966777</v>
      </c>
      <c r="O276" s="20">
        <f>I243</f>
        <v>0.96252690041001565</v>
      </c>
    </row>
    <row r="277" spans="1:15">
      <c r="E277" s="12" t="s">
        <v>29</v>
      </c>
      <c r="F277" s="17" t="s">
        <v>31</v>
      </c>
      <c r="G277" s="18" t="s">
        <v>11</v>
      </c>
      <c r="H277">
        <v>18</v>
      </c>
      <c r="I277" s="19" t="s">
        <v>32</v>
      </c>
      <c r="L277" s="4">
        <f>((-2*E248*(G248^2))-(2*E249*G248*G249)-(2*E250*G248*G250))-((2*E248*(F248^2))-(2*E249*F248*F249)-(2*E250*F248*F250))</f>
        <v>-1.9567195983945038</v>
      </c>
      <c r="M277" s="4">
        <f>((-(2*E248*G248*G249))-(2*E249*(G249^2))-(2*E250*G249*G250))-((-(2*E248*F248*F249))-(2*E249*(F249^2))-(2*E250*F249*F250))</f>
        <v>1.1643258136674647E-2</v>
      </c>
      <c r="N277" s="4">
        <f>((-(2*E248*G248*G250))-(2*E249*G249*G250)-(2*E250*(G250^2)))-((-(2*E248*F248*F250))-(2*E249*F249*F250)-(2*E250*(F250^2)))</f>
        <v>-3.1989588819394899E-2</v>
      </c>
      <c r="O277" s="20">
        <f>I248</f>
        <v>0.9710236373605371</v>
      </c>
    </row>
    <row r="278" spans="1:15">
      <c r="D278" t="s">
        <v>33</v>
      </c>
      <c r="E278" s="12">
        <f>E273</f>
        <v>0.98435156189068029</v>
      </c>
      <c r="F278" s="17">
        <f>COS((RADIANS(45+$C$19)))</f>
        <v>0.6129070536529766</v>
      </c>
      <c r="G278" s="18">
        <f>COS((RADIANS($C$19-45)))</f>
        <v>0.79015501237569019</v>
      </c>
      <c r="I278" s="19">
        <f>((SUMPRODUCT(E278:E280,G278:G280))*(SUMPRODUCT(-(E278:E280),G278:G280)))-((SUMPRODUCT(E278:E280,F278:F280))*(SUMPRODUCT(-(E278:E280),F278:F280)))</f>
        <v>0.10273566226829062</v>
      </c>
      <c r="L278" s="4">
        <f>((-2*E253*(G253^2))-(2*E254*G253*G254)-(2*E255*G253*G255))-((2*E253*(F253^2))-(2*E254*F253*F254)-(2*E255*F253*F255))</f>
        <v>-1.9216585862118825</v>
      </c>
      <c r="M278" s="4">
        <f>((-(2*E253*G253*G254))-(2*E254*(G254^2))-(2*E255*G254*G255))-((-(2*E253*F253*F254))-(2*E254*(F254^2))-(2*E255*F254*F255))</f>
        <v>-9.9223091495802981E-2</v>
      </c>
      <c r="N278" s="4">
        <f>((-(2*E253*G253*G255))-(2*E254*G254*G255)-(2*E255*(G255^2)))-((-(2*E253*F253*F255))-(2*E254*F254*F255)-(2*E255*(F255^2)))</f>
        <v>0.17185943575478621</v>
      </c>
      <c r="O278" s="20">
        <f>I253</f>
        <v>0.98126373953757495</v>
      </c>
    </row>
    <row r="279" spans="1:15">
      <c r="D279" t="s">
        <v>34</v>
      </c>
      <c r="E279" s="12">
        <f>E274</f>
        <v>-0.17396236511441052</v>
      </c>
      <c r="F279" s="17">
        <f>(SIN((RADIANS(45+$C$19))))*(COS(RADIANS($A$19)))</f>
        <v>-0.778150782269037</v>
      </c>
      <c r="G279" s="18">
        <f>(SIN((RADIANS($C$19-45))))*(COS(RADIANS($A$19)))</f>
        <v>0.60359561831332087</v>
      </c>
      <c r="L279" s="4">
        <f>((-2*E258*(G258^2))-(2*E259*G258*G259)-(2*E260*G258*G260))-((2*E258*(F258^2))-(2*E259*F258*F259)-(2*E260*F258*F260))</f>
        <v>-1.8585366629724502</v>
      </c>
      <c r="M279" s="4">
        <f>((-(2*E258*G258*G259))-(2*E259*(G259^2))-(2*E260*G259*G260))-((-(2*E258*F258*F259))-(2*E259*(F259^2))-(2*E260*F259*F260))</f>
        <v>-0.36665850116676169</v>
      </c>
      <c r="N279" s="4">
        <f>((-(2*E258*G258*G260))-(2*E259*G259*G260)-(2*E260*(G260^2)))-((-(2*E258*F258*F260))-(2*E259*F259*F260)-(2*E260*(F260^2)))</f>
        <v>0.4369665860206966</v>
      </c>
      <c r="O279" s="20">
        <f>I258</f>
        <v>0.9746561535613435</v>
      </c>
    </row>
    <row r="280" spans="1:15">
      <c r="D280" t="s">
        <v>35</v>
      </c>
      <c r="E280" s="12">
        <f>E275</f>
        <v>2.8090890466102084E-2</v>
      </c>
      <c r="F280" s="17">
        <f>(SIN((RADIANS(45+$C$19))))*(SIN(RADIANS($A$19)))</f>
        <v>0.13720897797342935</v>
      </c>
      <c r="G280" s="18">
        <f>(SIN((RADIANS($C$19-45))))*(SIN(RADIANS($A$19)))</f>
        <v>-0.10643019294604687</v>
      </c>
      <c r="L280" s="4">
        <f>((-2*E263*(G263^2))-(2*E264*G263*G264)-(2*E265*G263*G265))-((2*E263*(F263^2))-(2*E264*F263*F264)-(2*E265*F263*F265))</f>
        <v>-1.7774265600415151</v>
      </c>
      <c r="M280" s="4">
        <f>((-(2*E263*G263*G264))-(2*E264*(G264^2))-(2*E265*G264*G265))-((-(2*E263*F263*F264))-(2*E264*(F264^2))-(2*E265*F264*F265))</f>
        <v>-0.77351324177528347</v>
      </c>
      <c r="N280" s="4">
        <f>((-(2*E263*G263*G265))-(2*E264*G264*G265)-(2*E265*(G265^2)))-((-(2*E263*F263*F265))-(2*E264*F264*F265)-(2*E265*(F265^2)))</f>
        <v>0.64905467588438293</v>
      </c>
      <c r="O280" s="20">
        <f>I263</f>
        <v>0.92141996095532486</v>
      </c>
    </row>
    <row r="281" spans="1:15">
      <c r="L281" s="4">
        <f>((-2*E268*(G268^2))-(2*E269*G268*G269)-(2*E270*G268*G270))-((2*E268*(F268^2))-(2*E269*F268*F269)-(2*E270*F268*F270))</f>
        <v>-1.689964940917301</v>
      </c>
      <c r="M281" s="4">
        <f>((-(2*E268*G268*G269))-(2*E269*(G269^2))-(2*E270*G269*G270))-((-(2*E268*F268*F269))-(2*E269*(F269^2))-(2*E270*F269*F270))</f>
        <v>-1.2907002969120756</v>
      </c>
      <c r="N281" s="4">
        <f>((-(2*E268*G268*G270))-(2*E269*G269*G270)-(2*E270*(G270^2)))-((-(2*E268*F268*F270))-(2*E269*F269*F270)-(2*E270*(F270^2)))</f>
        <v>0.74518616386531678</v>
      </c>
      <c r="O281" s="20">
        <f>I268</f>
        <v>0.77625069299465377</v>
      </c>
    </row>
    <row r="282" spans="1:15" ht="17">
      <c r="A282" t="s">
        <v>45</v>
      </c>
      <c r="B282" t="s">
        <v>77</v>
      </c>
      <c r="C282" t="s">
        <v>44</v>
      </c>
      <c r="E282" s="12" t="s">
        <v>29</v>
      </c>
      <c r="F282" s="17" t="s">
        <v>31</v>
      </c>
      <c r="G282" s="18" t="s">
        <v>11</v>
      </c>
      <c r="H282">
        <v>19</v>
      </c>
      <c r="I282" s="19" t="s">
        <v>32</v>
      </c>
      <c r="L282" s="4">
        <f>((-2*E273*(G273^2))-(2*E274*G273*G274)-(2*E275*G273*G275))-((2*E273*(F273^2))-(2*E274*F273*F274)-(2*E275*F273*F275))</f>
        <v>-1.6273930996607819</v>
      </c>
      <c r="M282" s="4">
        <f>((-(2*E273*G273*G274))-(2*E274*(G274^2))-(2*E275*G274*G275))-((-(2*E273*F273*F274))-(2*E274*(F274^2))-(2*E275*F274*F275))</f>
        <v>-1.7698219765710586</v>
      </c>
      <c r="N282" s="4">
        <f>((-(2*E273*G273*G275))-(2*E274*G274*G275)-(2*E275*(G275^2)))-((-(2*E273*F273*F275))-(2*E274*F274*F275)-(2*E275*(F275^2)))</f>
        <v>0.64416251942204172</v>
      </c>
      <c r="O282" s="20">
        <f>I273</f>
        <v>0.49256352865053837</v>
      </c>
    </row>
    <row r="283" spans="1:15">
      <c r="A283">
        <f>E278</f>
        <v>0.98435156189068029</v>
      </c>
      <c r="B283">
        <f>C283/(SQRT(C283^2+C284^2+C285^2))</f>
        <v>0.9845694592419183</v>
      </c>
      <c r="C283">
        <f t="array" ref="C283:C285">(A283:A285)-(MMULT(MMULT(MINVERSE(MMULT(TRANSPOSE(L266:N285),L266:N285)),TRANSPOSE(L266:N285)),O266:O285))</f>
        <v>1.3588027772000491</v>
      </c>
      <c r="D283" t="s">
        <v>33</v>
      </c>
      <c r="E283" s="12">
        <f>E278</f>
        <v>0.98435156189068029</v>
      </c>
      <c r="F283" s="17">
        <f>COS((RADIANS(45+$C$20)))</f>
        <v>0.43523109937232773</v>
      </c>
      <c r="G283" s="18">
        <f>COS((RADIANS($C$20-45)))</f>
        <v>0.90031877140219341</v>
      </c>
      <c r="I283" s="19">
        <f>((SUMPRODUCT(E283:E285,G283:G285))*(SUMPRODUCT(-(E283:E285),G283:G285)))-((SUMPRODUCT(E283:E285,F283:F285))*(SUMPRODUCT(-(E283:E285),F283:F285)))</f>
        <v>-0.31466262938906969</v>
      </c>
      <c r="L283" s="4">
        <f>((-2*E278*(G278^2))-(2*E279*G278*G279)-(2*E280*G278*G280))-((2*E278*(F278^2))-(2*E279*F278*F279)-(2*E280*F278*F280))</f>
        <v>-1.6273794198817542</v>
      </c>
      <c r="M283" s="4">
        <f>((-(2*E278*G278*G279))-(2*E279*(G279^2))-(2*E280*G279*G280))-((-(2*E278*F278*F279))-(2*E279*(F279^2))-(2*E280*F279*F280))</f>
        <v>-1.9641889463311348</v>
      </c>
      <c r="N283" s="4">
        <f>((-(2*E278*G278*G280))-(2*E279*G279*G280)-(2*E280*(G280^2)))-((-(2*E278*F278*F280))-(2*E279*F279*F280)-(2*E280*(F280^2)))</f>
        <v>0.34633950644750999</v>
      </c>
      <c r="O283" s="20">
        <f>I278</f>
        <v>0.10273566226829062</v>
      </c>
    </row>
    <row r="284" spans="1:15">
      <c r="A284">
        <f>E279</f>
        <v>-0.17396236511441052</v>
      </c>
      <c r="B284">
        <f>C284/(SQRT(C283^2+C284^2+C285^2))</f>
        <v>-0.17318571186193041</v>
      </c>
      <c r="C284">
        <v>-0.23901333119813623</v>
      </c>
      <c r="D284" t="s">
        <v>34</v>
      </c>
      <c r="E284" s="12">
        <f>E279</f>
        <v>-0.17396236511441052</v>
      </c>
      <c r="F284" s="17">
        <f>(SIN((RADIANS(45+$C$20))))*(COS(RADIANS($A$20)))</f>
        <v>-0.90031877140219341</v>
      </c>
      <c r="G284" s="18">
        <f>(SIN((RADIANS($C$20-45))))*(COS(RADIANS($A$20)))</f>
        <v>0.43523109937232768</v>
      </c>
      <c r="I284" s="20"/>
      <c r="L284" s="4">
        <f>((-2*E283*(G283^2))-(2*E284*G283*G284)-(2*E285*G283*G285))-((2*E283*(F283^2))-(2*E284*F283*F284)-(2*E285*F283*F285))</f>
        <v>-1.6960367890591759</v>
      </c>
      <c r="M284" s="4">
        <f>((-(2*E283*G283*G284))-(2*E284*(G284^2))-(2*E285*G284*G285))-((-(2*E283*F283*F284))-(2*E284*(F284^2))-(2*E285*F284*F285))</f>
        <v>-1.7589724314099577</v>
      </c>
      <c r="N284" s="4">
        <f>((-(2*E283*G283*G285))-(2*E284*G284*G285)-(2*E285*(G285^2)))-((-(2*E283*F283*F285))-(2*E284*F284*F285)-(2*E285*(F285^2)))</f>
        <v>2.1550023565687684E-16</v>
      </c>
      <c r="O284" s="20">
        <f>I283</f>
        <v>-0.31466262938906969</v>
      </c>
    </row>
    <row r="285" spans="1:15">
      <c r="A285">
        <f>E280</f>
        <v>2.8090890466102084E-2</v>
      </c>
      <c r="B285">
        <f>C285/(SQRT(C283^2+C284^2+C285^2))</f>
        <v>-2.5093607451955803E-2</v>
      </c>
      <c r="C285">
        <v>-3.4631648560314893E-2</v>
      </c>
      <c r="D285" t="s">
        <v>35</v>
      </c>
      <c r="E285" s="12">
        <f>E280</f>
        <v>2.8090890466102084E-2</v>
      </c>
      <c r="F285" s="17">
        <f>(SIN((RADIANS(45+$C$20))))*(SIN(RADIANS($A$20)))</f>
        <v>1.1030241517086244E-16</v>
      </c>
      <c r="G285" s="18">
        <f>(SIN((RADIANS($C$20-45))))*(SIN(RADIANS($A$20)))</f>
        <v>-5.3322270892418732E-17</v>
      </c>
      <c r="I285" s="20"/>
      <c r="L285" s="4">
        <f>2*E193</f>
        <v>1.9687031237813606</v>
      </c>
      <c r="M285" s="4">
        <f>2*E194</f>
        <v>-0.34792473022882103</v>
      </c>
      <c r="N285" s="4">
        <f>2*E195</f>
        <v>5.6181780932204169E-2</v>
      </c>
      <c r="O285" s="51">
        <f>E193^2+E194^2+E195^2-1</f>
        <v>0</v>
      </c>
    </row>
    <row r="286" spans="1:15">
      <c r="A286" s="25"/>
    </row>
    <row r="287" spans="1:15">
      <c r="A287" s="2"/>
      <c r="E287" s="12" t="s">
        <v>29</v>
      </c>
      <c r="F287" s="17" t="s">
        <v>31</v>
      </c>
      <c r="G287" s="18" t="s">
        <v>11</v>
      </c>
      <c r="H287">
        <v>1</v>
      </c>
      <c r="I287" s="19" t="s">
        <v>32</v>
      </c>
      <c r="K287" s="20"/>
    </row>
    <row r="288" spans="1:15">
      <c r="A288" s="2"/>
      <c r="D288" s="2" t="s">
        <v>33</v>
      </c>
      <c r="E288" s="12">
        <f>B283</f>
        <v>0.9845694592419183</v>
      </c>
      <c r="F288" s="17">
        <f>COS((RADIANS(45+$C$2)))</f>
        <v>-0.90031877140219363</v>
      </c>
      <c r="G288" s="18">
        <f>COS((RADIANS($C$2-45)))</f>
        <v>-0.43523109937232701</v>
      </c>
      <c r="I288" s="19">
        <f>((SUMPRODUCT(E288:E290,G288:G290))*(SUMPRODUCT(-(E288:E290),G288:G290)))-((SUMPRODUCT(E288:E290,F288:F290))*(SUMPRODUCT(-(E288:E290),F288:F290)))</f>
        <v>0.31623570483895658</v>
      </c>
      <c r="K288" s="20"/>
    </row>
    <row r="289" spans="1:11">
      <c r="A289" s="2"/>
      <c r="D289" s="20" t="s">
        <v>34</v>
      </c>
      <c r="E289" s="12">
        <f>B284</f>
        <v>-0.17318571186193041</v>
      </c>
      <c r="F289" s="17">
        <f>(SIN((RADIANS(45+$C$2))))*(COS(RADIANS($A$2)))</f>
        <v>-0.43523109937232735</v>
      </c>
      <c r="G289" s="18">
        <f>(SIN((RADIANS($C$2-45))))*(COS(RADIANS($A$2)))</f>
        <v>0.90031877140219374</v>
      </c>
      <c r="I289" s="20"/>
      <c r="K289" s="20"/>
    </row>
    <row r="290" spans="1:11">
      <c r="A290" s="2"/>
      <c r="D290" s="20" t="s">
        <v>35</v>
      </c>
      <c r="E290" s="12">
        <f>B285</f>
        <v>-2.5093607451955803E-2</v>
      </c>
      <c r="F290" s="17">
        <f>(SIN((RADIANS(45+$C$2))))*(SIN(RADIANS($A$2)))</f>
        <v>0</v>
      </c>
      <c r="G290" s="18">
        <f>(SIN((RADIANS($C$2-45))))*(SIN(RADIANS($A$2)))</f>
        <v>0</v>
      </c>
      <c r="I290" s="20"/>
      <c r="K290" s="20"/>
    </row>
    <row r="291" spans="1:11">
      <c r="A291" s="2"/>
      <c r="I291" s="20"/>
      <c r="K291" s="20"/>
    </row>
    <row r="292" spans="1:11">
      <c r="A292" s="2"/>
      <c r="E292" s="12" t="s">
        <v>29</v>
      </c>
      <c r="F292" s="17" t="s">
        <v>31</v>
      </c>
      <c r="G292" s="18" t="s">
        <v>11</v>
      </c>
      <c r="H292">
        <v>2</v>
      </c>
      <c r="I292" s="19" t="s">
        <v>32</v>
      </c>
      <c r="K292" s="20"/>
    </row>
    <row r="293" spans="1:11">
      <c r="A293" s="2"/>
      <c r="D293" t="s">
        <v>33</v>
      </c>
      <c r="E293" s="12">
        <f>E288</f>
        <v>0.9845694592419183</v>
      </c>
      <c r="F293" s="17">
        <f>COS((RADIANS(45+$C$3)))</f>
        <v>-0.96592582628906831</v>
      </c>
      <c r="G293" s="18">
        <f>COS((RADIANS($C$3-45)))</f>
        <v>-0.25881904510252085</v>
      </c>
      <c r="I293" s="19">
        <f>((SUMPRODUCT(E293:E295,G293:G295))*(SUMPRODUCT(-(E293:E295),G293:G295)))-((SUMPRODUCT(E293:E295,F293:F295))*(SUMPRODUCT(-(E293:E295),F293:F295)))</f>
        <v>0.64079663374686835</v>
      </c>
      <c r="K293" s="20"/>
    </row>
    <row r="294" spans="1:11">
      <c r="A294" s="2"/>
      <c r="D294" t="s">
        <v>34</v>
      </c>
      <c r="E294" s="12">
        <f>E289</f>
        <v>-0.17318571186193041</v>
      </c>
      <c r="F294" s="17">
        <f>(SIN((RADIANS(45+$C$3))))*(COS(RADIANS($A$3)))</f>
        <v>-0.25488700224417882</v>
      </c>
      <c r="G294" s="18">
        <f>(SIN((RADIANS($C$3-45))))*(COS(RADIANS($A$3)))</f>
        <v>0.95125124256419769</v>
      </c>
      <c r="K294" s="20"/>
    </row>
    <row r="295" spans="1:11">
      <c r="A295" s="2"/>
      <c r="D295" t="s">
        <v>35</v>
      </c>
      <c r="E295" s="12">
        <f>E290</f>
        <v>-2.5093607451955803E-2</v>
      </c>
      <c r="F295" s="17">
        <f>(SIN((RADIANS(45+$C$3))))*(SIN(RADIANS($A$3)))</f>
        <v>-4.4943455527547783E-2</v>
      </c>
      <c r="G295" s="18">
        <f>(SIN((RADIANS($C$3-45))))*(SIN(RADIANS($A$3)))</f>
        <v>0.16773125949652062</v>
      </c>
      <c r="K295" s="20"/>
    </row>
    <row r="296" spans="1:11">
      <c r="A296" s="2"/>
      <c r="K296" s="20"/>
    </row>
    <row r="297" spans="1:11">
      <c r="A297" s="2"/>
      <c r="E297" s="12" t="s">
        <v>29</v>
      </c>
      <c r="F297" s="17" t="s">
        <v>31</v>
      </c>
      <c r="G297" s="18" t="s">
        <v>11</v>
      </c>
      <c r="H297">
        <v>3</v>
      </c>
      <c r="I297" s="19" t="s">
        <v>32</v>
      </c>
      <c r="K297" s="20"/>
    </row>
    <row r="298" spans="1:11">
      <c r="A298" s="2"/>
      <c r="D298" t="s">
        <v>33</v>
      </c>
      <c r="E298" s="12">
        <f>E293</f>
        <v>0.9845694592419183</v>
      </c>
      <c r="F298" s="17">
        <f>COS((RADIANS(45+$C$4)))</f>
        <v>-0.98293534914955427</v>
      </c>
      <c r="G298" s="18">
        <f>COS((RADIANS($C$4-45)))</f>
        <v>-0.18395135061272014</v>
      </c>
      <c r="I298" s="19">
        <f>((SUMPRODUCT(E298:E300,G298:G300))*(SUMPRODUCT(-(E298:E300),G298:G300)))-((SUMPRODUCT(E298:E300,F298:F300))*(SUMPRODUCT(-(E298:E300),F298:F300)))</f>
        <v>0.75440999261424047</v>
      </c>
      <c r="K298" s="20"/>
    </row>
    <row r="299" spans="1:11">
      <c r="A299" s="2"/>
      <c r="D299" t="s">
        <v>34</v>
      </c>
      <c r="E299" s="12">
        <f>E294</f>
        <v>-0.17318571186193041</v>
      </c>
      <c r="F299" s="17">
        <f>(SIN((RADIANS(45+$C$4))))*(COS(RADIANS($A$4)))</f>
        <v>-0.17285772675437447</v>
      </c>
      <c r="G299" s="18">
        <f>(SIN((RADIANS($C$4-45))))*(COS(RADIANS($A$4)))</f>
        <v>0.92365709430545662</v>
      </c>
      <c r="I299" s="20"/>
      <c r="K299" s="20"/>
    </row>
    <row r="300" spans="1:11">
      <c r="A300" s="2"/>
      <c r="D300" t="s">
        <v>35</v>
      </c>
      <c r="E300" s="12">
        <f>E295</f>
        <v>-2.5093607451955803E-2</v>
      </c>
      <c r="F300" s="17">
        <f>(SIN((RADIANS(45+$C$4))))*(SIN(RADIANS($A$4)))</f>
        <v>-6.2915067301512861E-2</v>
      </c>
      <c r="G300" s="18">
        <f>(SIN((RADIANS($C$4-45))))*(SIN(RADIANS($A$4)))</f>
        <v>0.33618368899599677</v>
      </c>
      <c r="I300" s="20"/>
      <c r="K300" s="20"/>
    </row>
    <row r="301" spans="1:11">
      <c r="A301" s="2"/>
      <c r="I301" s="20"/>
      <c r="K301" s="20"/>
    </row>
    <row r="302" spans="1:11">
      <c r="A302" s="2"/>
      <c r="E302" s="12" t="s">
        <v>29</v>
      </c>
      <c r="F302" s="17" t="s">
        <v>31</v>
      </c>
      <c r="G302" s="18" t="s">
        <v>11</v>
      </c>
      <c r="H302">
        <v>4</v>
      </c>
      <c r="I302" s="19" t="s">
        <v>32</v>
      </c>
      <c r="K302" s="20"/>
    </row>
    <row r="303" spans="1:11">
      <c r="A303" s="2"/>
      <c r="D303" t="s">
        <v>33</v>
      </c>
      <c r="E303" s="12">
        <f>E298</f>
        <v>0.9845694592419183</v>
      </c>
      <c r="F303" s="17">
        <f>COS((RADIANS(45+$C$5)))</f>
        <v>-0.9973144772244581</v>
      </c>
      <c r="G303" s="18">
        <f>COS((RADIANS($C$5-45)))</f>
        <v>-7.3238197127631507E-2</v>
      </c>
      <c r="I303" s="19">
        <f>((SUMPRODUCT(E303:E305,G303:G305))*(SUMPRODUCT(-(E303:E305),G303:G305)))-((SUMPRODUCT(E303:E305,F303:F305))*(SUMPRODUCT(-(E303:E305),F303:F305)))</f>
        <v>0.88609221071697586</v>
      </c>
      <c r="K303" s="20"/>
    </row>
    <row r="304" spans="1:11">
      <c r="A304" s="2"/>
      <c r="D304" t="s">
        <v>34</v>
      </c>
      <c r="E304" s="12">
        <f>E299</f>
        <v>-0.17318571186193041</v>
      </c>
      <c r="F304" s="17">
        <f>(SIN((RADIANS(45+$C$5))))*(COS(RADIANS($A$5)))</f>
        <v>-6.3426139239901341E-2</v>
      </c>
      <c r="G304" s="18">
        <f>(SIN((RADIANS($C$5-45))))*(COS(RADIANS($A$5)))</f>
        <v>0.86369967283837767</v>
      </c>
      <c r="K304" s="20"/>
    </row>
    <row r="305" spans="1:11">
      <c r="A305" s="2"/>
      <c r="D305" t="s">
        <v>35</v>
      </c>
      <c r="E305" s="12">
        <f>E300</f>
        <v>-2.5093607451955803E-2</v>
      </c>
      <c r="F305" s="17">
        <f>(SIN((RADIANS(45+$C$5))))*(SIN(RADIANS($A$5)))</f>
        <v>-3.6619098563815719E-2</v>
      </c>
      <c r="G305" s="18">
        <f>(SIN((RADIANS($C$5-45))))*(SIN(RADIANS($A$5)))</f>
        <v>0.49865723861222899</v>
      </c>
      <c r="K305" s="20"/>
    </row>
    <row r="306" spans="1:11">
      <c r="A306" s="2"/>
      <c r="K306" s="20"/>
    </row>
    <row r="307" spans="1:11">
      <c r="A307" s="2"/>
      <c r="E307" s="12" t="s">
        <v>29</v>
      </c>
      <c r="F307" s="17" t="s">
        <v>31</v>
      </c>
      <c r="G307" s="18" t="s">
        <v>11</v>
      </c>
      <c r="H307">
        <v>5</v>
      </c>
      <c r="I307" s="19" t="s">
        <v>32</v>
      </c>
      <c r="K307" s="20"/>
    </row>
    <row r="308" spans="1:11">
      <c r="A308" s="2"/>
      <c r="D308" t="s">
        <v>33</v>
      </c>
      <c r="E308" s="12">
        <f>E303</f>
        <v>0.9845694592419183</v>
      </c>
      <c r="F308" s="17">
        <f>COS((RADIANS(45+$C$6)))</f>
        <v>-0.99974260932269832</v>
      </c>
      <c r="G308" s="18">
        <f>COS((RADIANS($C$6-45)))</f>
        <v>2.2687333572781562E-2</v>
      </c>
      <c r="I308" s="19">
        <f>((SUMPRODUCT(E308:E310,G308:G310))*(SUMPRODUCT(-(E308:E310),G308:G310)))-((SUMPRODUCT(E308:E310,F308:F310))*(SUMPRODUCT(-(E308:E310),F308:F310)))</f>
        <v>0.959552634724406</v>
      </c>
      <c r="K308" s="20"/>
    </row>
    <row r="309" spans="1:11">
      <c r="A309" s="2"/>
      <c r="D309" t="s">
        <v>34</v>
      </c>
      <c r="E309" s="12">
        <f>E304</f>
        <v>-0.17318571186193041</v>
      </c>
      <c r="F309" s="17">
        <f>(SIN((RADIANS(45+$C$6))))*(COS(RADIANS($A$6)))</f>
        <v>1.7379505812615822E-2</v>
      </c>
      <c r="G309" s="18">
        <f>(SIN((RADIANS($C$6-45))))*(COS(RADIANS($A$6)))</f>
        <v>0.76584727042092038</v>
      </c>
      <c r="I309" s="20"/>
      <c r="K309" s="20"/>
    </row>
    <row r="310" spans="1:11">
      <c r="A310" s="2"/>
      <c r="D310" t="s">
        <v>35</v>
      </c>
      <c r="E310" s="12">
        <f>E305</f>
        <v>-2.5093607451955803E-2</v>
      </c>
      <c r="F310" s="17">
        <f>(SIN((RADIANS(45+$C$6))))*(SIN(RADIANS($A$6)))</f>
        <v>1.4583136917409327E-2</v>
      </c>
      <c r="G310" s="18">
        <f>(SIN((RADIANS($C$6-45))))*(SIN(RADIANS($A$6)))</f>
        <v>0.64262216214832091</v>
      </c>
      <c r="I310" s="20"/>
      <c r="K310" s="20"/>
    </row>
    <row r="311" spans="1:11">
      <c r="A311" s="2"/>
      <c r="I311" s="20"/>
      <c r="K311" s="20"/>
    </row>
    <row r="312" spans="1:11">
      <c r="A312" s="2"/>
      <c r="E312" s="12" t="s">
        <v>29</v>
      </c>
      <c r="F312" s="17" t="s">
        <v>31</v>
      </c>
      <c r="G312" s="18" t="s">
        <v>11</v>
      </c>
      <c r="H312">
        <v>6</v>
      </c>
      <c r="I312" s="19" t="s">
        <v>32</v>
      </c>
      <c r="K312" s="20"/>
    </row>
    <row r="313" spans="1:11">
      <c r="A313" s="2"/>
      <c r="D313" t="s">
        <v>33</v>
      </c>
      <c r="E313" s="12">
        <f>E308</f>
        <v>0.9845694592419183</v>
      </c>
      <c r="F313" s="17">
        <f>COS((RADIANS(45+$C$7)))</f>
        <v>-0.99862953475457383</v>
      </c>
      <c r="G313" s="18">
        <f>COS((RADIANS($C$7-45)))</f>
        <v>5.2335956242943966E-2</v>
      </c>
      <c r="I313" s="19">
        <f>((SUMPRODUCT(E313:E315,G313:G315))*(SUMPRODUCT(-(E313:E315),G313:G315)))-((SUMPRODUCT(E313:E315,F313:F315))*(SUMPRODUCT(-(E313:E315),F313:F315)))</f>
        <v>0.97398827823759859</v>
      </c>
      <c r="K313" s="20"/>
    </row>
    <row r="314" spans="1:11">
      <c r="A314" s="2"/>
      <c r="D314" t="s">
        <v>34</v>
      </c>
      <c r="E314" s="12">
        <f>E309</f>
        <v>-0.17318571186193041</v>
      </c>
      <c r="F314" s="17">
        <f>(SIN((RADIANS(45+$C$7))))*(COS(RADIANS($A$7)))</f>
        <v>3.3640904214061164E-2</v>
      </c>
      <c r="G314" s="18">
        <f>(SIN((RADIANS($C$7-45))))*(COS(RADIANS($A$7)))</f>
        <v>0.64190669160727343</v>
      </c>
      <c r="K314" s="20"/>
    </row>
    <row r="315" spans="1:11">
      <c r="A315" s="2"/>
      <c r="D315" t="s">
        <v>35</v>
      </c>
      <c r="E315" s="12">
        <f>E310</f>
        <v>-2.5093607451955803E-2</v>
      </c>
      <c r="F315" s="17">
        <f>(SIN((RADIANS(45+$C$7))))*(SIN(RADIANS($A$7)))</f>
        <v>4.0091668455225091E-2</v>
      </c>
      <c r="G315" s="18">
        <f>(SIN((RADIANS($C$7-45))))*(SIN(RADIANS($A$7)))</f>
        <v>0.76499460583323164</v>
      </c>
      <c r="K315" s="20"/>
    </row>
    <row r="316" spans="1:11">
      <c r="A316" s="2"/>
      <c r="K316" s="20"/>
    </row>
    <row r="317" spans="1:11">
      <c r="A317" s="2"/>
      <c r="E317" s="12" t="s">
        <v>29</v>
      </c>
      <c r="F317" s="17" t="s">
        <v>31</v>
      </c>
      <c r="G317" s="18" t="s">
        <v>11</v>
      </c>
      <c r="H317">
        <v>7</v>
      </c>
      <c r="I317" s="19" t="s">
        <v>32</v>
      </c>
      <c r="K317" s="20"/>
    </row>
    <row r="318" spans="1:11">
      <c r="A318" s="2"/>
      <c r="D318" t="s">
        <v>33</v>
      </c>
      <c r="E318" s="12">
        <f>E313</f>
        <v>0.9845694592419183</v>
      </c>
      <c r="F318" s="17">
        <f>COS((RADIANS(45+$C$8)))</f>
        <v>-0.99572469818458209</v>
      </c>
      <c r="G318" s="18">
        <f>COS((RADIANS($C$8-45)))</f>
        <v>9.2370587446561875E-2</v>
      </c>
      <c r="I318" s="19">
        <f>((SUMPRODUCT(E318:E320,G318:G320))*(SUMPRODUCT(-(E318:E320),G318:G320)))-((SUMPRODUCT(E318:E320,F318:F320))*(SUMPRODUCT(-(E318:E320),F318:F320)))</f>
        <v>0.98053891566745288</v>
      </c>
      <c r="K318" s="20"/>
    </row>
    <row r="319" spans="1:11">
      <c r="A319" s="2"/>
      <c r="D319" t="s">
        <v>34</v>
      </c>
      <c r="E319" s="12">
        <f>E314</f>
        <v>-0.17318571186193041</v>
      </c>
      <c r="F319" s="17">
        <f>(SIN((RADIANS(45+$C$8))))*(COS(RADIANS($A$8)))</f>
        <v>4.6185293723280868E-2</v>
      </c>
      <c r="G319" s="18">
        <f>(SIN((RADIANS($C$8-45))))*(COS(RADIANS($A$8)))</f>
        <v>0.49786234909229116</v>
      </c>
      <c r="I319" s="20"/>
      <c r="K319" s="20"/>
    </row>
    <row r="320" spans="1:11">
      <c r="A320" s="2"/>
      <c r="D320" t="s">
        <v>35</v>
      </c>
      <c r="E320" s="12">
        <f>E315</f>
        <v>-2.5093607451955803E-2</v>
      </c>
      <c r="F320" s="17">
        <f>(SIN((RADIANS(45+$C$8))))*(SIN(RADIANS($A$8)))</f>
        <v>7.9995275291214404E-2</v>
      </c>
      <c r="G320" s="18">
        <f>(SIN((RADIANS($C$8-45))))*(SIN(RADIANS($A$8)))</f>
        <v>0.86232288380344091</v>
      </c>
      <c r="I320" s="20"/>
      <c r="K320" s="20"/>
    </row>
    <row r="321" spans="1:11">
      <c r="A321" s="2"/>
      <c r="I321" s="20"/>
      <c r="K321" s="20"/>
    </row>
    <row r="322" spans="1:11">
      <c r="A322" s="2"/>
      <c r="E322" s="12" t="s">
        <v>29</v>
      </c>
      <c r="F322" s="17" t="s">
        <v>31</v>
      </c>
      <c r="G322" s="18" t="s">
        <v>11</v>
      </c>
      <c r="H322">
        <v>8</v>
      </c>
      <c r="I322" s="19" t="s">
        <v>32</v>
      </c>
      <c r="K322" s="20"/>
    </row>
    <row r="323" spans="1:11">
      <c r="A323" s="2"/>
      <c r="D323" t="s">
        <v>33</v>
      </c>
      <c r="E323" s="12">
        <f>E318</f>
        <v>0.9845694592419183</v>
      </c>
      <c r="F323" s="17">
        <f>COS((RADIANS(45+$C$9)))</f>
        <v>-0.99649285924950437</v>
      </c>
      <c r="G323" s="18">
        <f>COS((RADIANS($C$9-45)))</f>
        <v>8.3677843332315663E-2</v>
      </c>
      <c r="I323" s="19">
        <f>((SUMPRODUCT(E323:E325,G323:G325))*(SUMPRODUCT(-(E323:E325),G323:G325)))-((SUMPRODUCT(E323:E325,F323:F325))*(SUMPRODUCT(-(E323:E325),F323:F325)))</f>
        <v>0.97623502227691772</v>
      </c>
      <c r="K323" s="20"/>
    </row>
    <row r="324" spans="1:11">
      <c r="A324" s="2"/>
      <c r="D324" t="s">
        <v>34</v>
      </c>
      <c r="E324" s="12">
        <f>E319</f>
        <v>-0.17318571186193041</v>
      </c>
      <c r="F324" s="17">
        <f>(SIN((RADIANS(45+$C$9))))*(COS(RADIANS($A$9)))</f>
        <v>2.8619507969701488E-2</v>
      </c>
      <c r="G324" s="18">
        <f>(SIN((RADIANS($C$9-45))))*(COS(RADIANS($A$9)))</f>
        <v>0.34082063054352102</v>
      </c>
      <c r="K324" s="20"/>
    </row>
    <row r="325" spans="1:11">
      <c r="A325" s="2"/>
      <c r="D325" t="s">
        <v>35</v>
      </c>
      <c r="E325" s="12">
        <f>E320</f>
        <v>-2.5093607451955803E-2</v>
      </c>
      <c r="F325" s="17">
        <f>(SIN((RADIANS(45+$C$9))))*(SIN(RADIANS($A$9)))</f>
        <v>7.8631451902656413E-2</v>
      </c>
      <c r="G325" s="18">
        <f>(SIN((RADIANS($C$9-45))))*(SIN(RADIANS($A$9)))</f>
        <v>0.93639698650261005</v>
      </c>
      <c r="K325" s="20"/>
    </row>
    <row r="326" spans="1:11">
      <c r="A326" s="2"/>
      <c r="K326" s="20"/>
    </row>
    <row r="327" spans="1:11">
      <c r="E327" s="12" t="s">
        <v>29</v>
      </c>
      <c r="F327" s="17" t="s">
        <v>31</v>
      </c>
      <c r="G327" s="18" t="s">
        <v>11</v>
      </c>
      <c r="H327">
        <v>9</v>
      </c>
      <c r="I327" s="19" t="s">
        <v>32</v>
      </c>
      <c r="K327" s="20"/>
    </row>
    <row r="328" spans="1:11">
      <c r="D328" t="s">
        <v>33</v>
      </c>
      <c r="E328" s="12">
        <f>E323</f>
        <v>0.9845694592419183</v>
      </c>
      <c r="F328" s="17">
        <f>COS((RADIANS(45+$C$10)))</f>
        <v>-0.9973144772244581</v>
      </c>
      <c r="G328" s="18">
        <f>COS((RADIANS($C$10-45)))</f>
        <v>7.3238197127632076E-2</v>
      </c>
      <c r="I328" s="19">
        <f>((SUMPRODUCT(E328:E330,G328:G330))*(SUMPRODUCT(-(E328:E330),G328:G330)))-((SUMPRODUCT(E328:E330,F328:F330))*(SUMPRODUCT(-(E328:E330),F328:F330)))</f>
        <v>0.97176813590307543</v>
      </c>
      <c r="K328" s="20"/>
    </row>
    <row r="329" spans="1:11">
      <c r="D329" t="s">
        <v>34</v>
      </c>
      <c r="E329" s="12">
        <f>E324</f>
        <v>-0.17318571186193041</v>
      </c>
      <c r="F329" s="17">
        <f>(SIN((RADIANS(45+$C$10))))*(COS(RADIANS($A$10)))</f>
        <v>1.2717679466824738E-2</v>
      </c>
      <c r="G329" s="18">
        <f>(SIN((RADIANS($C$10-45))))*(COS(RADIANS($A$10)))</f>
        <v>0.17318184153087451</v>
      </c>
      <c r="I329" s="20"/>
      <c r="K329" s="20"/>
    </row>
    <row r="330" spans="1:11">
      <c r="D330" t="s">
        <v>35</v>
      </c>
      <c r="E330" s="12">
        <f>E325</f>
        <v>-2.5093607451955803E-2</v>
      </c>
      <c r="F330" s="17">
        <f>(SIN((RADIANS(45+$C$10))))*(SIN(RADIANS($A$10)))</f>
        <v>7.2125544347928547E-2</v>
      </c>
      <c r="G330" s="18">
        <f>(SIN((RADIANS($C$10-45))))*(SIN(RADIANS($A$10)))</f>
        <v>0.98216302936196354</v>
      </c>
      <c r="I330" s="20"/>
      <c r="K330" s="20"/>
    </row>
    <row r="331" spans="1:11">
      <c r="I331" s="20"/>
      <c r="K331" s="20"/>
    </row>
    <row r="332" spans="1:11">
      <c r="E332" s="12" t="s">
        <v>29</v>
      </c>
      <c r="F332" s="17" t="s">
        <v>31</v>
      </c>
      <c r="G332" s="18" t="s">
        <v>11</v>
      </c>
      <c r="H332">
        <v>10</v>
      </c>
      <c r="I332" s="19" t="s">
        <v>32</v>
      </c>
      <c r="K332" s="20"/>
    </row>
    <row r="333" spans="1:11">
      <c r="D333" t="s">
        <v>33</v>
      </c>
      <c r="E333" s="12">
        <f>E328</f>
        <v>0.9845694592419183</v>
      </c>
      <c r="F333" s="17">
        <f>COS((RADIANS(45+$C$11)))</f>
        <v>-0.9975640502598242</v>
      </c>
      <c r="G333" s="18">
        <f>COS((RADIANS($C$11-45)))</f>
        <v>6.9756473744125233E-2</v>
      </c>
      <c r="I333" s="19">
        <f>((SUMPRODUCT(E333:E335,G333:G335))*(SUMPRODUCT(-(E333:E335),G333:G335)))-((SUMPRODUCT(E333:E335,F333:F335))*(SUMPRODUCT(-(E333:E335),F333:F335)))</f>
        <v>0.96619648097485145</v>
      </c>
    </row>
    <row r="334" spans="1:11">
      <c r="D334" t="s">
        <v>34</v>
      </c>
      <c r="E334" s="12">
        <f>E329</f>
        <v>-0.17318571186193041</v>
      </c>
      <c r="F334" s="17">
        <f>(SIN((RADIANS(45+$C$11))))*(COS(RADIANS($A$11)))</f>
        <v>4.2731018013744551E-18</v>
      </c>
      <c r="G334" s="18">
        <f>(SIN((RADIANS($C$11-45))))*(COS(RADIANS($A$11)))</f>
        <v>6.1108202742410423E-17</v>
      </c>
    </row>
    <row r="335" spans="1:11">
      <c r="D335" t="s">
        <v>35</v>
      </c>
      <c r="E335" s="12">
        <f>E330</f>
        <v>-2.5093607451955803E-2</v>
      </c>
      <c r="F335" s="17">
        <f>(SIN((RADIANS(45+$C$11))))*(SIN(RADIANS($A$11)))</f>
        <v>6.9756473744125524E-2</v>
      </c>
      <c r="G335" s="18">
        <f>(SIN((RADIANS($C$11-45))))*(SIN(RADIANS($A$11)))</f>
        <v>0.9975640502598242</v>
      </c>
    </row>
    <row r="337" spans="1:11">
      <c r="E337" s="12" t="s">
        <v>29</v>
      </c>
      <c r="F337" s="17" t="s">
        <v>31</v>
      </c>
      <c r="G337" s="18" t="s">
        <v>11</v>
      </c>
      <c r="H337">
        <v>11</v>
      </c>
      <c r="I337" s="19" t="s">
        <v>32</v>
      </c>
    </row>
    <row r="338" spans="1:11">
      <c r="D338" t="s">
        <v>33</v>
      </c>
      <c r="E338" s="12">
        <f>E333</f>
        <v>0.9845694592419183</v>
      </c>
      <c r="F338" s="17">
        <f>COS((RADIANS(45+$C$12)))</f>
        <v>-0.99992536966045198</v>
      </c>
      <c r="G338" s="18">
        <f>COS((RADIANS($C$12-45)))</f>
        <v>1.221700083524758E-2</v>
      </c>
      <c r="I338" s="19">
        <f>((SUMPRODUCT(E338:E340,G338:G340))*(SUMPRODUCT(-(E338:E340),G338:G340)))-((SUMPRODUCT(E338:E340,F338:F340))*(SUMPRODUCT(-(E338:E340),F338:F340)))</f>
        <v>0.96880099954133247</v>
      </c>
    </row>
    <row r="339" spans="1:11">
      <c r="D339" t="s">
        <v>34</v>
      </c>
      <c r="E339" s="12">
        <f>E334</f>
        <v>-0.17318571186193041</v>
      </c>
      <c r="F339" s="17">
        <f>(SIN((RADIANS(45+$C$12))))*(COS(RADIANS($A$12)))</f>
        <v>-2.1214599315960798E-3</v>
      </c>
      <c r="G339" s="18">
        <f>(SIN((RADIANS($C$12-45))))*(COS(RADIANS($A$12)))</f>
        <v>-0.17363521824446912</v>
      </c>
      <c r="I339" s="20"/>
      <c r="K339" s="20"/>
    </row>
    <row r="340" spans="1:11">
      <c r="D340" t="s">
        <v>35</v>
      </c>
      <c r="E340" s="12">
        <f>E335</f>
        <v>-2.5093607451955803E-2</v>
      </c>
      <c r="F340" s="17">
        <f>(SIN((RADIANS(45+$C$12))))*(SIN(RADIANS($A$12)))</f>
        <v>1.2031397141108279E-2</v>
      </c>
      <c r="G340" s="18">
        <f>(SIN((RADIANS($C$12-45))))*(SIN(RADIANS($A$12)))</f>
        <v>0.98473425647521118</v>
      </c>
      <c r="I340" s="20"/>
      <c r="K340" s="20"/>
    </row>
    <row r="341" spans="1:11">
      <c r="I341" s="20"/>
      <c r="K341" s="20"/>
    </row>
    <row r="342" spans="1:11">
      <c r="E342" s="12" t="s">
        <v>29</v>
      </c>
      <c r="F342" s="17" t="s">
        <v>31</v>
      </c>
      <c r="G342" s="18" t="s">
        <v>11</v>
      </c>
      <c r="H342">
        <v>12</v>
      </c>
      <c r="I342" s="19" t="s">
        <v>32</v>
      </c>
      <c r="K342" s="20"/>
    </row>
    <row r="343" spans="1:11">
      <c r="D343" t="s">
        <v>33</v>
      </c>
      <c r="E343" s="12">
        <f>E338</f>
        <v>0.9845694592419183</v>
      </c>
      <c r="F343" s="17">
        <f>COS((RADIANS(45+$C$13)))</f>
        <v>-0.99939082701909576</v>
      </c>
      <c r="G343" s="18">
        <f>COS((RADIANS($C$13-45)))</f>
        <v>-3.4899496702500955E-2</v>
      </c>
      <c r="I343" s="19">
        <f>((SUMPRODUCT(E343:E345,G343:G345))*(SUMPRODUCT(-(E343:E345),G343:G345)))-((SUMPRODUCT(E343:E345,F343:F345))*(SUMPRODUCT(-(E343:E345),F343:F345)))</f>
        <v>0.97064491088075822</v>
      </c>
      <c r="K343" s="20"/>
    </row>
    <row r="344" spans="1:11">
      <c r="D344" t="s">
        <v>34</v>
      </c>
      <c r="E344" s="12">
        <f>E339</f>
        <v>-0.17318571186193041</v>
      </c>
      <c r="F344" s="17">
        <f>(SIN((RADIANS(45+$C$13))))*(COS(RADIANS($A$13)))</f>
        <v>1.193633086418306E-2</v>
      </c>
      <c r="G344" s="18">
        <f>(SIN((RADIANS($C$13-45))))*(COS(RADIANS($A$13)))</f>
        <v>-0.34181179389542971</v>
      </c>
      <c r="K344" s="20"/>
    </row>
    <row r="345" spans="1:11">
      <c r="D345" t="s">
        <v>35</v>
      </c>
      <c r="E345" s="12">
        <f>E340</f>
        <v>-2.5093607451955803E-2</v>
      </c>
      <c r="F345" s="17">
        <f>(SIN((RADIANS(45+$C$13))))*(SIN(RADIANS($A$13)))</f>
        <v>-3.279479952048224E-2</v>
      </c>
      <c r="G345" s="18">
        <f>(SIN((RADIANS($C$13-45))))*(SIN(RADIANS($A$13)))</f>
        <v>0.93912018543097053</v>
      </c>
      <c r="K345" s="20"/>
    </row>
    <row r="346" spans="1:11">
      <c r="K346" s="20"/>
    </row>
    <row r="347" spans="1:11">
      <c r="A347" s="20"/>
      <c r="B347" s="20"/>
      <c r="C347" s="20"/>
      <c r="E347" s="12" t="s">
        <v>29</v>
      </c>
      <c r="F347" s="17" t="s">
        <v>31</v>
      </c>
      <c r="G347" s="18" t="s">
        <v>11</v>
      </c>
      <c r="H347">
        <v>13</v>
      </c>
      <c r="I347" s="19" t="s">
        <v>32</v>
      </c>
      <c r="K347" s="2"/>
    </row>
    <row r="348" spans="1:11">
      <c r="A348" s="20"/>
      <c r="B348" s="20"/>
      <c r="C348" s="20"/>
      <c r="D348" t="s">
        <v>33</v>
      </c>
      <c r="E348" s="12">
        <f>E343</f>
        <v>0.9845694592419183</v>
      </c>
      <c r="F348" s="17">
        <f>COS((RADIANS(45+$C$14)))</f>
        <v>-0.99433794413320464</v>
      </c>
      <c r="G348" s="18">
        <f>COS((RADIANS($C$14-45)))</f>
        <v>-0.10626407133623318</v>
      </c>
      <c r="I348" s="19">
        <f>((SUMPRODUCT(E348:E350,G348:G350))*(SUMPRODUCT(-(E348:E350),G348:G350)))-((SUMPRODUCT(E348:E350,F348:F350))*(SUMPRODUCT(-(E348:E350),F348:F350)))</f>
        <v>0.97036308301469687</v>
      </c>
      <c r="K348" s="20"/>
    </row>
    <row r="349" spans="1:11">
      <c r="A349" s="20"/>
      <c r="B349" s="20"/>
      <c r="C349" s="20"/>
      <c r="D349" t="s">
        <v>34</v>
      </c>
      <c r="E349" s="12">
        <f>E344</f>
        <v>-0.17318571186193041</v>
      </c>
      <c r="F349" s="17">
        <f>(SIN((RADIANS(45+$C$14))))*(COS(RADIANS($A$14)))</f>
        <v>5.3132035668116542E-2</v>
      </c>
      <c r="G349" s="18">
        <f>(SIN((RADIANS($C$14-45))))*(COS(RADIANS($A$14)))</f>
        <v>-0.4971689720666021</v>
      </c>
      <c r="I349" s="20"/>
      <c r="K349" s="20"/>
    </row>
    <row r="350" spans="1:11">
      <c r="A350" s="20"/>
      <c r="B350" s="20"/>
      <c r="C350" s="20"/>
      <c r="D350" t="s">
        <v>35</v>
      </c>
      <c r="E350" s="12">
        <f>E345</f>
        <v>-2.5093607451955803E-2</v>
      </c>
      <c r="F350" s="17">
        <f>(SIN((RADIANS(45+$C$14))))*(SIN(RADIANS($A$14)))</f>
        <v>-9.2027385286739691E-2</v>
      </c>
      <c r="G350" s="18">
        <f>(SIN((RADIANS($C$14-45))))*(SIN(RADIANS($A$14)))</f>
        <v>0.86112191956614725</v>
      </c>
      <c r="I350" s="20"/>
      <c r="K350" s="20"/>
    </row>
    <row r="351" spans="1:11">
      <c r="A351" s="20"/>
      <c r="B351" s="20"/>
      <c r="C351" s="20"/>
      <c r="I351" s="20"/>
    </row>
    <row r="352" spans="1:11">
      <c r="A352" s="20"/>
      <c r="B352" s="20"/>
      <c r="C352" s="20"/>
      <c r="E352" s="12" t="s">
        <v>29</v>
      </c>
      <c r="F352" s="17" t="s">
        <v>31</v>
      </c>
      <c r="G352" s="18" t="s">
        <v>11</v>
      </c>
      <c r="H352">
        <v>14</v>
      </c>
      <c r="I352" s="19" t="s">
        <v>32</v>
      </c>
    </row>
    <row r="353" spans="1:15">
      <c r="A353" s="20"/>
      <c r="B353" s="20"/>
      <c r="C353" s="20"/>
      <c r="D353" t="s">
        <v>33</v>
      </c>
      <c r="E353" s="12">
        <f>E348</f>
        <v>0.9845694592419183</v>
      </c>
      <c r="F353" s="17">
        <f>COS((RADIANS(45+$C$15)))</f>
        <v>-0.97741589428609588</v>
      </c>
      <c r="G353" s="18">
        <f>COS((RADIANS($C$15-45)))</f>
        <v>-0.21132479645538843</v>
      </c>
      <c r="I353" s="19">
        <f>((SUMPRODUCT(E353:E355,G353:G355))*(SUMPRODUCT(-(E353:E355),G353:G355)))-((SUMPRODUCT(E353:E355,F353:F355))*(SUMPRODUCT(-(E353:E355),F353:F355)))</f>
        <v>0.94998992047019715</v>
      </c>
    </row>
    <row r="354" spans="1:15">
      <c r="A354" s="20"/>
      <c r="B354" s="20"/>
      <c r="C354" s="20"/>
      <c r="D354" t="s">
        <v>34</v>
      </c>
      <c r="E354" s="12">
        <f>E349</f>
        <v>-0.17318571186193041</v>
      </c>
      <c r="F354" s="17">
        <f>(SIN((RADIANS(45+$C$15))))*(COS(RADIANS($A$15)))</f>
        <v>0.1358369607810537</v>
      </c>
      <c r="G354" s="18">
        <f>(SIN((RADIANS($C$15-45))))*(COS(RADIANS($A$15)))</f>
        <v>-0.62827082635779086</v>
      </c>
    </row>
    <row r="355" spans="1:15">
      <c r="A355" s="20"/>
      <c r="B355" s="20"/>
      <c r="C355" s="20"/>
      <c r="D355" t="s">
        <v>35</v>
      </c>
      <c r="E355" s="12">
        <f>E350</f>
        <v>-2.5093607451955803E-2</v>
      </c>
      <c r="F355" s="17">
        <f>(SIN((RADIANS(45+$C$15))))*(SIN(RADIANS($A$15)))</f>
        <v>-0.16188418601789953</v>
      </c>
      <c r="G355" s="18">
        <f>(SIN((RADIANS($C$15-45))))*(SIN(RADIANS($A$15)))</f>
        <v>0.74874401443403016</v>
      </c>
    </row>
    <row r="356" spans="1:15">
      <c r="A356" s="20"/>
      <c r="B356" s="20"/>
      <c r="C356" s="20"/>
    </row>
    <row r="357" spans="1:15">
      <c r="A357" s="20"/>
      <c r="B357" s="20"/>
      <c r="C357" s="20"/>
      <c r="E357" s="12" t="s">
        <v>29</v>
      </c>
      <c r="F357" s="17" t="s">
        <v>31</v>
      </c>
      <c r="G357" s="18" t="s">
        <v>11</v>
      </c>
      <c r="H357">
        <v>15</v>
      </c>
      <c r="I357" s="19" t="s">
        <v>32</v>
      </c>
    </row>
    <row r="358" spans="1:15">
      <c r="A358" s="20"/>
      <c r="B358" s="20"/>
      <c r="C358" s="20"/>
      <c r="D358" t="s">
        <v>33</v>
      </c>
      <c r="E358" s="12">
        <f>E353</f>
        <v>0.9845694592419183</v>
      </c>
      <c r="F358" s="17">
        <f>COS((RADIANS(45+$C$16)))</f>
        <v>-0.9420574527872968</v>
      </c>
      <c r="G358" s="18">
        <f>COS((RADIANS($C$16-45)))</f>
        <v>-0.33545156975025497</v>
      </c>
      <c r="I358" s="19">
        <f>((SUMPRODUCT(E358:E360,G358:G360))*(SUMPRODUCT(-(E358:E360),G358:G360)))-((SUMPRODUCT(E358:E360,F358:F360))*(SUMPRODUCT(-(E358:E360),F358:F360)))</f>
        <v>0.8857266500030414</v>
      </c>
    </row>
    <row r="359" spans="1:15">
      <c r="A359" s="20"/>
      <c r="B359" s="20"/>
      <c r="C359" s="20"/>
      <c r="D359" t="s">
        <v>34</v>
      </c>
      <c r="E359" s="12">
        <f>E354</f>
        <v>-0.17318571186193041</v>
      </c>
      <c r="F359" s="17">
        <f>(SIN((RADIANS(45+$C$16))))*(COS(RADIANS($A$16)))</f>
        <v>0.25697081094272101</v>
      </c>
      <c r="G359" s="18">
        <f>(SIN((RADIANS($C$16-45))))*(COS(RADIANS($A$16)))</f>
        <v>-0.72165787680652749</v>
      </c>
      <c r="I359" s="20"/>
      <c r="K359" s="20"/>
    </row>
    <row r="360" spans="1:15">
      <c r="A360" s="20"/>
      <c r="B360" s="20"/>
      <c r="C360" s="20"/>
      <c r="D360" t="s">
        <v>35</v>
      </c>
      <c r="E360" s="12">
        <f>E355</f>
        <v>-2.5093607451955803E-2</v>
      </c>
      <c r="F360" s="17">
        <f>(SIN((RADIANS(45+$C$16))))*(SIN(RADIANS($A$16)))</f>
        <v>-0.21562411268536383</v>
      </c>
      <c r="G360" s="18">
        <f>(SIN((RADIANS($C$16-45))))*(SIN(RADIANS($A$16)))</f>
        <v>0.60554285826453647</v>
      </c>
      <c r="I360" s="20"/>
      <c r="K360" s="20"/>
      <c r="L360" t="s">
        <v>38</v>
      </c>
      <c r="M360" t="s">
        <v>39</v>
      </c>
      <c r="N360" t="s">
        <v>40</v>
      </c>
      <c r="O360" s="20"/>
    </row>
    <row r="361" spans="1:15">
      <c r="I361" s="20"/>
      <c r="K361" s="20"/>
      <c r="L361" s="4">
        <f>((-2*E288*(G288^2))-(2*E289*G288*G289)-(2*E290*G288*G290))-((2*E288*(F288^2))-(2*E289*F288*F289)-(2*E290*F288*F290))</f>
        <v>-2.2405879370608619</v>
      </c>
      <c r="M361" s="4">
        <f>((-(2*E288*G288*G289))-(2*E289*(G289^2))-(2*E290*G289*G290))-((-(2*E288*F288*F289))-(2*E289*(F289^2))-(2*E290*F289*F290))</f>
        <v>1.7583491279793764</v>
      </c>
      <c r="N361" s="4">
        <f>((-(2*E288*G288*G290))-(2*E289*G289*G290)-(2*E290*(G290^2)))-((-(2*E288*F288*F290))-(2*E289*F289*F290)-(2*E290*(F290^2)))</f>
        <v>0</v>
      </c>
      <c r="O361" s="20">
        <f>I288</f>
        <v>0.31623570483895658</v>
      </c>
    </row>
    <row r="362" spans="1:15">
      <c r="E362" s="12" t="s">
        <v>29</v>
      </c>
      <c r="F362" s="17" t="s">
        <v>31</v>
      </c>
      <c r="G362" s="18" t="s">
        <v>11</v>
      </c>
      <c r="H362">
        <v>16</v>
      </c>
      <c r="I362" s="19" t="s">
        <v>32</v>
      </c>
      <c r="K362" s="20"/>
      <c r="L362" s="4">
        <f>((-2*E293*(G293^2))-(2*E294*G293*G294)-(2*E295*G293*G295))-((2*E293*(F293^2))-(2*E294*F293*F294)-(2*E295*F293*F295))</f>
        <v>-2.1440510094415259</v>
      </c>
      <c r="M362" s="4">
        <f>((-(2*E293*G293*G294))-(2*E294*(G294^2))-(2*E295*G294*G295))-((-(2*E293*F293*F294))-(2*E294*(F294^2))-(2*E295*F294*F295))</f>
        <v>1.2679656733121112</v>
      </c>
      <c r="N362" s="4">
        <f>((-(2*E293*G293*G295))-(2*E294*G294*G295)-(2*E295*(G295^2)))-((-(2*E293*F293*F295))-(2*E294*F294*F295)-(2*E295*(F295^2)))</f>
        <v>0.22357655881710037</v>
      </c>
      <c r="O362" s="20">
        <f>I293</f>
        <v>0.64079663374686835</v>
      </c>
    </row>
    <row r="363" spans="1:15">
      <c r="D363" t="s">
        <v>33</v>
      </c>
      <c r="E363" s="12">
        <f>E358</f>
        <v>0.9845694592419183</v>
      </c>
      <c r="F363" s="17">
        <f>COS((RADIANS(45+$C$17)))</f>
        <v>-0.87546452700001809</v>
      </c>
      <c r="G363" s="18">
        <f>COS((RADIANS($C$17-45)))</f>
        <v>-0.48328238325500206</v>
      </c>
      <c r="I363" s="19">
        <f>((SUMPRODUCT(E363:E365,G363:G365))*(SUMPRODUCT(-(E363:E365),G363:G365)))-((SUMPRODUCT(E363:E365,F363:F365))*(SUMPRODUCT(-(E363:E365),F363:F365)))</f>
        <v>0.73549908704514799</v>
      </c>
      <c r="K363" s="20"/>
      <c r="L363" s="4">
        <f>((-2*E298*(G298^2))-(2*E299*G298*G299)-(2*E300*G298*G300))-((2*E298*(F298^2))-(2*E299*F298*F299)-(2*E300*F298*F300))</f>
        <v>-2.0930487490703893</v>
      </c>
      <c r="M363" s="4">
        <f>((-(2*E298*G298*G299))-(2*E299*(G299^2))-(2*E300*G299*G300))-((-(2*E298*F298*F299))-(2*E299*(F299^2))-(2*E300*F299*F300))</f>
        <v>0.96933769561450678</v>
      </c>
      <c r="N363" s="4">
        <f>((-(2*E298*G298*G300))-(2*E299*G299*G300)-(2*E300*(G300^2)))-((-(2*E298*F298*F300))-(2*E299*F299*F300)-(2*E300*(F300^2)))</f>
        <v>0.35281006815587268</v>
      </c>
      <c r="O363" s="20">
        <f>I298</f>
        <v>0.75440999261424047</v>
      </c>
    </row>
    <row r="364" spans="1:15">
      <c r="D364" t="s">
        <v>34</v>
      </c>
      <c r="E364" s="12">
        <f>E359</f>
        <v>-0.17318571186193041</v>
      </c>
      <c r="F364" s="17">
        <f>(SIN((RADIANS(45+$C$17))))*(COS(RADIANS($A$17)))</f>
        <v>0.41853482110031898</v>
      </c>
      <c r="G364" s="18">
        <f>(SIN((RADIANS($C$17-45))))*(COS(RADIANS($A$17)))</f>
        <v>-0.75817452049414336</v>
      </c>
      <c r="K364" s="20"/>
      <c r="L364" s="4">
        <f>((-2*E303*(G303^2))-(2*E304*G303*G304)-(2*E305*G303*G305))-((2*E303*(F303^2))-(2*E304*F303*F304)-(2*E305*F303*F305))</f>
        <v>-2.0166246764463809</v>
      </c>
      <c r="M364" s="4">
        <f>((-(2*E303*G303*G304))-(2*E304*(G304^2))-(2*E305*G304*G305))-((-(2*E303*F303*F304))-(2*E304*(F304^2))-(2*E305*F304*F305))</f>
        <v>0.52760926324963819</v>
      </c>
      <c r="N364" s="4">
        <f>((-(2*E303*G303*G305))-(2*E304*G304*G305)-(2*E305*(G305^2)))-((-(2*E303*F303*F305))-(2*E304*F304*F305)-(2*E305*(F305^2)))</f>
        <v>0.30461535016411867</v>
      </c>
      <c r="O364" s="20">
        <f>I303</f>
        <v>0.88609221071697586</v>
      </c>
    </row>
    <row r="365" spans="1:15">
      <c r="D365" t="s">
        <v>35</v>
      </c>
      <c r="E365" s="12">
        <f>E360</f>
        <v>-2.5093607451955803E-2</v>
      </c>
      <c r="F365" s="17">
        <f>(SIN((RADIANS(45+$C$17))))*(SIN(RADIANS($A$17)))</f>
        <v>-0.24164119162750097</v>
      </c>
      <c r="G365" s="18">
        <f>(SIN((RADIANS($C$17-45))))*(SIN(RADIANS($A$17)))</f>
        <v>0.43773226350000899</v>
      </c>
      <c r="K365" s="20"/>
      <c r="L365" s="4">
        <f>((-2*E308*(G308^2))-(2*E309*G308*G309)-(2*E310*G308*G310))-((2*E308*(F308^2))-(2*E309*F308*F309)-(2*E310*F308*F310))</f>
        <v>-1.9556390917112263</v>
      </c>
      <c r="M365" s="4">
        <f>((-(2*E308*G308*G309))-(2*E309*(G309^2))-(2*E310*G309*G310))-((-(2*E308*F308*F309))-(2*E309*(F309^2))-(2*E310*F309*F310))</f>
        <v>0.15930908820059736</v>
      </c>
      <c r="N365" s="4">
        <f>((-(2*E308*G308*G310))-(2*E309*G309*G310)-(2*E310*(G310^2)))-((-(2*E308*F308*F310))-(2*E309*F309*F310)-(2*E310*(F310^2)))</f>
        <v>0.13367619715230999</v>
      </c>
      <c r="O365" s="20">
        <f>I308</f>
        <v>0.959552634724406</v>
      </c>
    </row>
    <row r="366" spans="1:15">
      <c r="K366" s="20"/>
      <c r="L366" s="4">
        <f>((-2*E313*(G313^2))-(2*E314*G313*G314)-(2*E315*G313*G315))-((2*E313*(F313^2))-(2*E314*F313*F314)-(2*E315*F313*F315))</f>
        <v>-1.9418476973447427</v>
      </c>
      <c r="M366" s="4">
        <f>((-(2*E313*G313*G314))-(2*E314*(G314^2))-(2*E315*G314*G315))-((-(2*E313*F313*F314))-(2*E314*(F314^2))-(2*E315*F314*F315))</f>
        <v>3.4599688118877175E-2</v>
      </c>
      <c r="N366" s="4">
        <f>((-(2*E313*G313*G315))-(2*E314*G314*G315)-(2*E315*(G315^2)))-((-(2*E313*F313*F315))-(2*E314*F314*F315)-(2*E315*(F315^2)))</f>
        <v>4.1234302618311083E-2</v>
      </c>
      <c r="O366" s="20">
        <f>I313</f>
        <v>0.97398827823759859</v>
      </c>
    </row>
    <row r="367" spans="1:15">
      <c r="E367" s="12" t="s">
        <v>29</v>
      </c>
      <c r="F367" s="17" t="s">
        <v>31</v>
      </c>
      <c r="G367" s="18" t="s">
        <v>11</v>
      </c>
      <c r="H367">
        <v>17</v>
      </c>
      <c r="I367" s="19" t="s">
        <v>32</v>
      </c>
      <c r="K367" s="20"/>
      <c r="L367" s="4">
        <f>((-2*E318*(G318^2))-(2*E319*G318*G319)-(2*E320*G318*G320))-((2*E318*(F318^2))-(2*E319*F318*F319)-(2*E320*F318*F320))</f>
        <v>-1.9292860211863729</v>
      </c>
      <c r="M367" s="4">
        <f>((-(2*E318*G318*G319))-(2*E319*(G319^2))-(2*E320*G319*G320))-((-(2*E318*F318*F319))-(2*E319*(F319^2))-(2*E320*F319*F320))</f>
        <v>-7.4636845094165363E-2</v>
      </c>
      <c r="N367" s="4">
        <f>((-(2*E318*G318*G320))-(2*E319*G319*G320)-(2*E320*(G320^2)))-((-(2*E318*F318*F320))-(2*E319*F319*F320)-(2*E320*(F320^2)))</f>
        <v>-0.12927480781974227</v>
      </c>
      <c r="O367" s="20">
        <f>I318</f>
        <v>0.98053891566745288</v>
      </c>
    </row>
    <row r="368" spans="1:15">
      <c r="D368" t="s">
        <v>33</v>
      </c>
      <c r="E368" s="12">
        <f>E363</f>
        <v>0.9845694592419183</v>
      </c>
      <c r="F368" s="17">
        <f>COS((RADIANS(45+$C$18)))</f>
        <v>-0.76379602863464235</v>
      </c>
      <c r="G368" s="18">
        <f>COS((RADIANS($C$18-45)))</f>
        <v>-0.6454576877239504</v>
      </c>
      <c r="I368" s="19">
        <f>((SUMPRODUCT(E368:E370,G368:G370))*(SUMPRODUCT(-(E368:E370),G368:G370)))-((SUMPRODUCT(E368:E370,F368:F370))*(SUMPRODUCT(-(E368:E370),F368:F370)))</f>
        <v>0.45700762133099093</v>
      </c>
      <c r="K368" s="24" t="s">
        <v>113</v>
      </c>
      <c r="L368" s="4">
        <f>((-2*E323*(G323^2))-(2*E324*G323*G324)-(2*E325*G323*G325))-((2*E323*(F323^2))-(2*E324*F323*F324)-(2*E325*F323*F325))</f>
        <v>-1.9415175847349639</v>
      </c>
      <c r="M368" s="4">
        <f>((-(2*E323*G323*G324))-(2*E324*(G324^2))-(2*E325*G324*G325))-((-(2*E323*F323*F324))-(2*E324*(F324^2))-(2*E325*F324*F325))</f>
        <v>-5.6461950138153263E-2</v>
      </c>
      <c r="N368" s="4">
        <f>((-(2*E323*G323*G325))-(2*E324*G324*G325)-(2*E325*(G325^2)))-((-(2*E323*F323*F325))-(2*E324*F324*F325)-(2*E325*(F325^2)))</f>
        <v>-0.15512793306294881</v>
      </c>
      <c r="O368" s="20">
        <f>I323</f>
        <v>0.97623502227691772</v>
      </c>
    </row>
    <row r="369" spans="1:15">
      <c r="D369" t="s">
        <v>34</v>
      </c>
      <c r="E369" s="12">
        <f>E364</f>
        <v>-0.17318571186193041</v>
      </c>
      <c r="F369" s="17">
        <f>(SIN((RADIANS(45+$C$18))))*(COS(RADIANS($A$18)))</f>
        <v>0.60653182618373125</v>
      </c>
      <c r="G369" s="18">
        <f>(SIN((RADIANS($C$18-45))))*(COS(RADIANS($A$18)))</f>
        <v>-0.71773349189355573</v>
      </c>
      <c r="K369" s="20"/>
      <c r="L369" s="4">
        <f>((-2*E328*(G328^2))-(2*E329*G328*G329)-(2*E330*G328*G330))-((2*E328*(F328^2))-(2*E329*F328*F329)-(2*E330*F328*F330))</f>
        <v>-1.9531323782873544</v>
      </c>
      <c r="M369" s="4">
        <f>((-(2*E328*G328*G329))-(2*E329*(G329^2))-(2*E330*G329*G330))-((-(2*E328*F328*F329))-(2*E329*(F329^2))-(2*E330*F329*F330))</f>
        <v>-3.1128467329514877E-2</v>
      </c>
      <c r="N369" s="4">
        <f>((-(2*E328*G328*G330))-(2*E329*G329*G330)-(2*E330*(G330^2)))-((-(2*E328*F328*F330))-(2*E329*F329*F330)-(2*E330*(F330^2)))</f>
        <v>-0.17653831083844146</v>
      </c>
      <c r="O369" s="20">
        <f>I328</f>
        <v>0.97176813590307543</v>
      </c>
    </row>
    <row r="370" spans="1:15">
      <c r="D370" t="s">
        <v>35</v>
      </c>
      <c r="E370" s="12">
        <f>E365</f>
        <v>-2.5093607451955803E-2</v>
      </c>
      <c r="F370" s="17">
        <f>(SIN((RADIANS(45+$C$18))))*(SIN(RADIANS($A$18)))</f>
        <v>-0.22075953086600031</v>
      </c>
      <c r="G370" s="18">
        <f>(SIN((RADIANS($C$18-45))))*(SIN(RADIANS($A$18)))</f>
        <v>0.26123362718519705</v>
      </c>
      <c r="K370" s="20"/>
      <c r="L370" s="4">
        <f>((-2*E333*(G333^2))-(2*E334*G333*G334)-(2*E335*G333*G335))-((2*E333*(F333^2))-(2*E334*F333*F334)-(2*E335*F333*F335))</f>
        <v>-1.9621542081571099</v>
      </c>
      <c r="M370" s="4">
        <f>((-(2*E333*G333*G334))-(2*E334*(G334^2))-(2*E335*G334*G335))-((-(2*E333*F333*F334))-(2*E334*(F334^2))-(2*E335*F334*F335))</f>
        <v>-1.3743248164650571E-17</v>
      </c>
      <c r="N370" s="4">
        <f>((-(2*E333*G333*G335))-(2*E334*G334*G335)-(2*E335*(G335^2)))-((-(2*E333*F333*F335))-(2*E334*F334*F335)-(2*E335*(F335^2)))</f>
        <v>-0.22435237312813067</v>
      </c>
      <c r="O370" s="20">
        <f>I333</f>
        <v>0.96619648097485145</v>
      </c>
    </row>
    <row r="371" spans="1:15">
      <c r="K371" s="20"/>
      <c r="L371" s="4">
        <f>((-2*E338*(G338^2))-(2*E339*G338*G339)-(2*E340*G338*G340))-((2*E338*(F338^2))-(2*E339*F338*F339)-(2*E340*F338*F340))</f>
        <v>-1.9694008804979934</v>
      </c>
      <c r="M371" s="4">
        <f>((-(2*E338*G338*G339))-(2*E339*(G339^2))-(2*E340*G339*G340))-((-(2*E338*F338*F339))-(2*E339*(F339^2))-(2*E340*F339*F340))</f>
        <v>1.0215576500747068E-2</v>
      </c>
      <c r="N371" s="4">
        <f>((-(2*E338*G338*G340))-(2*E339*G339*G340)-(2*E340*(G340^2)))-((-(2*E338*F338*F340))-(2*E339*F339*F340)-(2*E340*(F340^2)))</f>
        <v>-5.7935413285600763E-2</v>
      </c>
      <c r="O371" s="20">
        <f>I338</f>
        <v>0.96880099954133247</v>
      </c>
    </row>
    <row r="372" spans="1:15">
      <c r="E372" s="12" t="s">
        <v>29</v>
      </c>
      <c r="F372" s="17" t="s">
        <v>31</v>
      </c>
      <c r="G372" s="18" t="s">
        <v>11</v>
      </c>
      <c r="H372">
        <v>18</v>
      </c>
      <c r="I372" s="19" t="s">
        <v>32</v>
      </c>
      <c r="L372" s="4">
        <f>((-2*E343*(G343^2))-(2*E344*G343*G344)-(2*E345*G343*G345))-((2*E343*(F343^2))-(2*E344*F343*F344)-(2*E345*F343*F345))</f>
        <v>-1.9641649018389229</v>
      </c>
      <c r="M372" s="4">
        <f>((-(2*E343*G343*G344))-(2*E344*(G344^2))-(2*E345*G344*G345))-((-(2*E343*F343*F344))-(2*E344*(F344^2))-(2*E345*F344*F345))</f>
        <v>-2.2651458923796459E-2</v>
      </c>
      <c r="N372" s="4">
        <f>((-(2*E343*G343*G345))-(2*E344*G344*G345)-(2*E345*(G345^2)))-((-(2*E343*F343*F345))-(2*E344*F344*F345)-(2*E345*(F345^2)))</f>
        <v>6.2234371910834661E-2</v>
      </c>
      <c r="O372" s="20">
        <f>I343</f>
        <v>0.97064491088075822</v>
      </c>
    </row>
    <row r="373" spans="1:15">
      <c r="D373" t="s">
        <v>33</v>
      </c>
      <c r="E373" s="12">
        <f>E368</f>
        <v>0.9845694592419183</v>
      </c>
      <c r="F373" s="17">
        <f>COS((RADIANS(45+$C$19)))</f>
        <v>0.6129070536529766</v>
      </c>
      <c r="G373" s="18">
        <f>COS((RADIANS($C$19-45)))</f>
        <v>0.79015501237569019</v>
      </c>
      <c r="I373" s="19">
        <f>((SUMPRODUCT(E373:E375,G373:G375))*(SUMPRODUCT(-(E373:E375),G373:G375)))-((SUMPRODUCT(E373:E375,F373:F375))*(SUMPRODUCT(-(E373:E375),F373:F375)))</f>
        <v>8.2778604776423292E-2</v>
      </c>
      <c r="L373" s="4">
        <f>((-2*E348*(G348^2))-(2*E349*G348*G349)-(2*E350*G348*G350))-((2*E348*(F348^2))-(2*E349*F348*F349)-(2*E350*F348*F350))</f>
        <v>-1.9417253779788504</v>
      </c>
      <c r="M373" s="4">
        <f>((-(2*E348*G348*G349))-(2*E349*(G349^2))-(2*E350*G349*G350))-((-(2*E348*F348*F349))-(2*E349*(F349^2))-(2*E350*F349*F350))</f>
        <v>-0.14466761733332123</v>
      </c>
      <c r="N373" s="4">
        <f>((-(2*E348*G348*G350))-(2*E349*G349*G350)-(2*E350*(G350^2)))-((-(2*E348*F348*F350))-(2*E349*F349*F350)-(2*E350*(F350^2)))</f>
        <v>0.25057166343124437</v>
      </c>
      <c r="O373" s="20">
        <f>I348</f>
        <v>0.97036308301469687</v>
      </c>
    </row>
    <row r="374" spans="1:15">
      <c r="D374" t="s">
        <v>34</v>
      </c>
      <c r="E374" s="12">
        <f>E369</f>
        <v>-0.17318571186193041</v>
      </c>
      <c r="F374" s="17">
        <f>(SIN((RADIANS(45+$C$19))))*(COS(RADIANS($A$19)))</f>
        <v>-0.778150782269037</v>
      </c>
      <c r="G374" s="18">
        <f>(SIN((RADIANS($C$19-45))))*(COS(RADIANS($A$19)))</f>
        <v>0.60359561831332087</v>
      </c>
      <c r="L374" s="4">
        <f>((-2*E353*(G353^2))-(2*E354*G353*G354)-(2*E355*G353*G355))-((2*E353*(F353^2))-(2*E354*F353*F354)-(2*E355*F353*F355))</f>
        <v>-1.8930460646963321</v>
      </c>
      <c r="M374" s="4">
        <f>((-(2*E353*G353*G354))-(2*E354*(G354^2))-(2*E355*G354*G355))-((-(2*E353*F353*F354))-(2*E354*(F354^2))-(2*E355*F354*F355))</f>
        <v>-0.41505711612426577</v>
      </c>
      <c r="N374" s="4">
        <f>((-(2*E353*G353*G355))-(2*E354*G354*G355)-(2*E355*(G355^2)))-((-(2*E353*F353*F355))-(2*E354*F354*F355)-(2*E355*(F355^2)))</f>
        <v>0.49464580927288593</v>
      </c>
      <c r="O374" s="20">
        <f>I353</f>
        <v>0.94998992047019715</v>
      </c>
    </row>
    <row r="375" spans="1:15">
      <c r="D375" t="s">
        <v>35</v>
      </c>
      <c r="E375" s="12">
        <f>E370</f>
        <v>-2.5093607451955803E-2</v>
      </c>
      <c r="F375" s="17">
        <f>(SIN((RADIANS(45+$C$19))))*(SIN(RADIANS($A$19)))</f>
        <v>0.13720897797342935</v>
      </c>
      <c r="G375" s="18">
        <f>(SIN((RADIANS($C$19-45))))*(SIN(RADIANS($A$19)))</f>
        <v>-0.10643019294604687</v>
      </c>
      <c r="L375" s="4">
        <f>((-2*E358*(G358^2))-(2*E359*G358*G359)-(2*E360*G358*G360))-((2*E358*(F358^2))-(2*E359*F358*F359)-(2*E360*F358*F360))</f>
        <v>-1.8218279401303334</v>
      </c>
      <c r="M375" s="4">
        <f>((-(2*E358*G358*G359))-(2*E359*(G359^2))-(2*E360*G359*G360))-((-(2*E358*F358*F359))-(2*E359*(F359^2))-(2*E360*F359*F360))</f>
        <v>-0.81501949741828739</v>
      </c>
      <c r="N375" s="4">
        <f>((-(2*E358*G358*G360))-(2*E359*G359*G360)-(2*E360*(G360^2)))-((-(2*E358*F358*F360))-(2*E359*F359*F360)-(2*E360*(F360^2)))</f>
        <v>0.68388255968597744</v>
      </c>
      <c r="O375" s="20">
        <f>I358</f>
        <v>0.8857266500030414</v>
      </c>
    </row>
    <row r="376" spans="1:15">
      <c r="L376" s="4">
        <f>((-2*E363*(G363^2))-(2*E364*G363*G364)-(2*E365*G363*G365))-((2*E363*(F363^2))-(2*E364*F363*F364)-(2*E365*F363*F365))</f>
        <v>-1.7365433957972094</v>
      </c>
      <c r="M376" s="4">
        <f>((-(2*E363*G363*G364))-(2*E364*(G364^2))-(2*E365*G364*G365))-((-(2*E363*F363*F364))-(2*E364*(F364^2))-(2*E365*F364*F365))</f>
        <v>-1.3161842639013919</v>
      </c>
      <c r="N376" s="4">
        <f>((-(2*E363*G363*G365))-(2*E364*G364*G365)-(2*E365*(G365^2)))-((-(2*E363*F363*F365))-(2*E364*F364*F365)-(2*E365*(F365^2)))</f>
        <v>0.75989933906661788</v>
      </c>
      <c r="O376" s="20">
        <f>I363</f>
        <v>0.73549908704514799</v>
      </c>
    </row>
    <row r="377" spans="1:15" ht="17">
      <c r="A377" t="s">
        <v>45</v>
      </c>
      <c r="B377" t="s">
        <v>77</v>
      </c>
      <c r="C377" t="s">
        <v>44</v>
      </c>
      <c r="E377" s="12" t="s">
        <v>29</v>
      </c>
      <c r="F377" s="17" t="s">
        <v>31</v>
      </c>
      <c r="G377" s="18" t="s">
        <v>11</v>
      </c>
      <c r="H377">
        <v>19</v>
      </c>
      <c r="I377" s="19" t="s">
        <v>32</v>
      </c>
      <c r="L377" s="4">
        <f>((-2*E368*(G368^2))-(2*E369*G368*G369)-(2*E370*G368*G370))-((2*E368*(F368^2))-(2*E369*F368*F369)-(2*E370*F368*F370))</f>
        <v>-1.6651389546898656</v>
      </c>
      <c r="M377" s="4">
        <f>((-(2*E368*G368*G369))-(2*E369*(G369^2))-(2*E370*G369*G370))-((-(2*E368*F368*F369))-(2*E369*(F369^2))-(2*E370*F369*F370))</f>
        <v>-1.7761557079959918</v>
      </c>
      <c r="N377" s="4">
        <f>((-(2*E368*G368*G370))-(2*E369*G369*G370)-(2*E370*(G370^2)))-((-(2*E368*F368*F370))-(2*E369*F369*F370)-(2*E370*(F370^2)))</f>
        <v>0.64646780913255397</v>
      </c>
      <c r="O377" s="20">
        <f>I368</f>
        <v>0.45700762133099093</v>
      </c>
    </row>
    <row r="378" spans="1:15">
      <c r="A378">
        <f>E373</f>
        <v>0.9845694592419183</v>
      </c>
      <c r="B378">
        <f>C378/(SQRT(C378^2+C379^2+C380^2))</f>
        <v>0.97990622250034543</v>
      </c>
      <c r="C378">
        <f t="array" ref="C378:C380">(A378:A380)-(MMULT(MMULT(MINVERSE(MMULT(TRANSPOSE(L361:N380),L361:N380)),TRANSPOSE(L361:N380)),O361:O380))</f>
        <v>1.3505443312599601</v>
      </c>
      <c r="D378" t="s">
        <v>33</v>
      </c>
      <c r="E378" s="12">
        <f>E373</f>
        <v>0.9845694592419183</v>
      </c>
      <c r="F378" s="17">
        <f>COS((RADIANS(45+$C$20)))</f>
        <v>0.43523109937232773</v>
      </c>
      <c r="G378" s="18">
        <f>COS((RADIANS($C$20-45)))</f>
        <v>0.90031877140219341</v>
      </c>
      <c r="I378" s="19">
        <f>((SUMPRODUCT(E378:E380,G378:G380))*(SUMPRODUCT(-(E378:E380),G378:G380)))-((SUMPRODUCT(E378:E380,F378:F380))*(SUMPRODUCT(-(E378:E380),F378:F380)))</f>
        <v>-0.31623570483895547</v>
      </c>
      <c r="L378" s="4">
        <f>((-2*E373*(G373^2))-(2*E374*G373*G374)-(2*E375*G373*G375))-((2*E373*(F373^2))-(2*E374*F373*F374)-(2*E375*F373*F375))</f>
        <v>-1.6471873529705447</v>
      </c>
      <c r="M378" s="4">
        <f>((-(2*E373*G373*G374))-(2*E374*(G374^2))-(2*E375*G374*G375))-((-(2*E373*F373*F374))-(2*E374*(F374^2))-(2*E375*F374*F375))</f>
        <v>-1.9597062823150426</v>
      </c>
      <c r="N378" s="4">
        <f>((-(2*E373*G373*G375))-(2*E374*G374*G375)-(2*E375*(G375^2)))-((-(2*E373*F373*F375))-(2*E374*F374*F375)-(2*E375*(F375^2)))</f>
        <v>0.345549091836022</v>
      </c>
      <c r="O378" s="20">
        <f>I373</f>
        <v>8.2778604776423292E-2</v>
      </c>
    </row>
    <row r="379" spans="1:15">
      <c r="A379">
        <f>E374</f>
        <v>-0.17318571186193041</v>
      </c>
      <c r="B379">
        <f>C379/(SQRT(C378^2+C379^2+C380^2))</f>
        <v>-0.18260431899170262</v>
      </c>
      <c r="C379">
        <v>-0.25167227456578634</v>
      </c>
      <c r="D379" t="s">
        <v>34</v>
      </c>
      <c r="E379" s="12">
        <f>E374</f>
        <v>-0.17318571186193041</v>
      </c>
      <c r="F379" s="17">
        <f>(SIN((RADIANS(45+$C$20))))*(COS(RADIANS($A$20)))</f>
        <v>-0.90031877140219341</v>
      </c>
      <c r="G379" s="18">
        <f>(SIN((RADIANS($C$20-45))))*(COS(RADIANS($A$20)))</f>
        <v>0.43523109937232768</v>
      </c>
      <c r="I379" s="20"/>
      <c r="L379" s="4">
        <f>((-2*E378*(G378^2))-(2*E379*G378*G379)-(2*E380*G378*G380))-((2*E378*(F378^2))-(2*E379*F378*F379)-(2*E380*F378*F380))</f>
        <v>-1.6976898999068106</v>
      </c>
      <c r="M379" s="4">
        <f>((-(2*E378*G378*G379))-(2*E379*(G379^2))-(2*E380*G379*G380))-((-(2*E378*F378*F379))-(2*E379*(F379^2))-(2*E380*F379*F380))</f>
        <v>-1.7583491279793777</v>
      </c>
      <c r="N379" s="4">
        <f>((-(2*E378*G378*G380))-(2*E379*G379*G380)-(2*E380*(G380^2)))-((-(2*E378*F378*F380))-(2*E379*F379*F380)-(2*E380*(F380^2)))</f>
        <v>2.1542387173338539E-16</v>
      </c>
      <c r="O379" s="20">
        <f>I378</f>
        <v>-0.31623570483895547</v>
      </c>
    </row>
    <row r="380" spans="1:15">
      <c r="A380">
        <f>E375</f>
        <v>-2.5093607451955803E-2</v>
      </c>
      <c r="B380">
        <f>C380/(SQRT(C378^2+C379^2+C380^2))</f>
        <v>-8.024623225223744E-2</v>
      </c>
      <c r="C380">
        <v>-0.11059843440599362</v>
      </c>
      <c r="D380" t="s">
        <v>35</v>
      </c>
      <c r="E380" s="12">
        <f>E375</f>
        <v>-2.5093607451955803E-2</v>
      </c>
      <c r="F380" s="17">
        <f>(SIN((RADIANS(45+$C$20))))*(SIN(RADIANS($A$20)))</f>
        <v>1.1030241517086244E-16</v>
      </c>
      <c r="G380" s="18">
        <f>(SIN((RADIANS($C$20-45))))*(SIN(RADIANS($A$20)))</f>
        <v>-5.3322270892418732E-17</v>
      </c>
      <c r="I380" s="20"/>
      <c r="L380" s="4">
        <f>2*E288</f>
        <v>1.9691389184838366</v>
      </c>
      <c r="M380" s="4">
        <f>2*E289</f>
        <v>-0.34637142372386082</v>
      </c>
      <c r="N380" s="4">
        <f>2*E290</f>
        <v>-5.0187214903911606E-2</v>
      </c>
      <c r="O380" s="51">
        <f>E288^2+E289^2+E290^2-1</f>
        <v>0</v>
      </c>
    </row>
    <row r="381" spans="1:15">
      <c r="A381" s="25"/>
    </row>
    <row r="382" spans="1:15">
      <c r="A382" s="2"/>
      <c r="E382" s="12" t="s">
        <v>29</v>
      </c>
      <c r="F382" s="17" t="s">
        <v>31</v>
      </c>
      <c r="G382" s="18" t="s">
        <v>11</v>
      </c>
      <c r="H382">
        <v>1</v>
      </c>
      <c r="I382" s="19" t="s">
        <v>32</v>
      </c>
      <c r="K382" s="20"/>
    </row>
    <row r="383" spans="1:15">
      <c r="A383" s="2"/>
      <c r="D383" s="2" t="s">
        <v>33</v>
      </c>
      <c r="E383" s="12">
        <f>B378</f>
        <v>0.97990622250034543</v>
      </c>
      <c r="F383" s="17">
        <f>COS((RADIANS(45+$C$2)))</f>
        <v>-0.90031877140219363</v>
      </c>
      <c r="G383" s="18">
        <f>COS((RADIANS($C$2-45)))</f>
        <v>-0.43523109937232701</v>
      </c>
      <c r="I383" s="19">
        <f>((SUMPRODUCT(E383:E385,G383:G385))*(SUMPRODUCT(-(E383:E385),G383:G385)))-((SUMPRODUCT(E383:E385,F383:F385))*(SUMPRODUCT(-(E383:E385),F383:F385)))</f>
        <v>0.29526385561658669</v>
      </c>
      <c r="K383" s="20"/>
    </row>
    <row r="384" spans="1:15">
      <c r="A384" s="2"/>
      <c r="D384" s="20" t="s">
        <v>34</v>
      </c>
      <c r="E384" s="12">
        <f>B379</f>
        <v>-0.18260431899170262</v>
      </c>
      <c r="F384" s="17">
        <f>(SIN((RADIANS(45+$C$2))))*(COS(RADIANS($A$2)))</f>
        <v>-0.43523109937232735</v>
      </c>
      <c r="G384" s="18">
        <f>(SIN((RADIANS($C$2-45))))*(COS(RADIANS($A$2)))</f>
        <v>0.90031877140219374</v>
      </c>
      <c r="I384" s="20"/>
      <c r="K384" s="20"/>
    </row>
    <row r="385" spans="1:11">
      <c r="A385" s="2"/>
      <c r="D385" s="20" t="s">
        <v>35</v>
      </c>
      <c r="E385" s="12">
        <f>B380</f>
        <v>-8.024623225223744E-2</v>
      </c>
      <c r="F385" s="17">
        <f>(SIN((RADIANS(45+$C$2))))*(SIN(RADIANS($A$2)))</f>
        <v>0</v>
      </c>
      <c r="G385" s="18">
        <f>(SIN((RADIANS($C$2-45))))*(SIN(RADIANS($A$2)))</f>
        <v>0</v>
      </c>
      <c r="I385" s="20"/>
      <c r="K385" s="20"/>
    </row>
    <row r="386" spans="1:11">
      <c r="A386" s="2"/>
      <c r="I386" s="20"/>
      <c r="K386" s="20"/>
    </row>
    <row r="387" spans="1:11">
      <c r="A387" s="2"/>
      <c r="E387" s="12" t="s">
        <v>29</v>
      </c>
      <c r="F387" s="17" t="s">
        <v>31</v>
      </c>
      <c r="G387" s="18" t="s">
        <v>11</v>
      </c>
      <c r="H387">
        <v>2</v>
      </c>
      <c r="I387" s="19" t="s">
        <v>32</v>
      </c>
      <c r="K387" s="20"/>
    </row>
    <row r="388" spans="1:11">
      <c r="A388" s="2"/>
      <c r="D388" t="s">
        <v>33</v>
      </c>
      <c r="E388" s="12">
        <f>E383</f>
        <v>0.97990622250034543</v>
      </c>
      <c r="F388" s="17">
        <f>COS((RADIANS(45+$C$3)))</f>
        <v>-0.96592582628906831</v>
      </c>
      <c r="G388" s="18">
        <f>COS((RADIANS($C$3-45)))</f>
        <v>-0.25881904510252085</v>
      </c>
      <c r="I388" s="19">
        <f>((SUMPRODUCT(E388:E390,G388:G390))*(SUMPRODUCT(-(E388:E390),G388:G390)))-((SUMPRODUCT(E388:E390,F388:F390))*(SUMPRODUCT(-(E388:E390),F388:F390)))</f>
        <v>0.60918559594901278</v>
      </c>
      <c r="K388" s="20"/>
    </row>
    <row r="389" spans="1:11">
      <c r="A389" s="2"/>
      <c r="D389" t="s">
        <v>34</v>
      </c>
      <c r="E389" s="12">
        <f>E384</f>
        <v>-0.18260431899170262</v>
      </c>
      <c r="F389" s="17">
        <f>(SIN((RADIANS(45+$C$3))))*(COS(RADIANS($A$3)))</f>
        <v>-0.25488700224417882</v>
      </c>
      <c r="G389" s="18">
        <f>(SIN((RADIANS($C$3-45))))*(COS(RADIANS($A$3)))</f>
        <v>0.95125124256419769</v>
      </c>
      <c r="K389" s="20"/>
    </row>
    <row r="390" spans="1:11">
      <c r="A390" s="2"/>
      <c r="D390" t="s">
        <v>35</v>
      </c>
      <c r="E390" s="12">
        <f>E385</f>
        <v>-8.024623225223744E-2</v>
      </c>
      <c r="F390" s="17">
        <f>(SIN((RADIANS(45+$C$3))))*(SIN(RADIANS($A$3)))</f>
        <v>-4.4943455527547783E-2</v>
      </c>
      <c r="G390" s="18">
        <f>(SIN((RADIANS($C$3-45))))*(SIN(RADIANS($A$3)))</f>
        <v>0.16773125949652062</v>
      </c>
      <c r="K390" s="20"/>
    </row>
    <row r="391" spans="1:11">
      <c r="A391" s="2"/>
      <c r="K391" s="20"/>
    </row>
    <row r="392" spans="1:11">
      <c r="A392" s="2"/>
      <c r="E392" s="12" t="s">
        <v>29</v>
      </c>
      <c r="F392" s="17" t="s">
        <v>31</v>
      </c>
      <c r="G392" s="18" t="s">
        <v>11</v>
      </c>
      <c r="H392">
        <v>3</v>
      </c>
      <c r="I392" s="19" t="s">
        <v>32</v>
      </c>
      <c r="K392" s="20"/>
    </row>
    <row r="393" spans="1:11">
      <c r="A393" s="2"/>
      <c r="D393" t="s">
        <v>33</v>
      </c>
      <c r="E393" s="12">
        <f>E388</f>
        <v>0.97990622250034543</v>
      </c>
      <c r="F393" s="17">
        <f>COS((RADIANS(45+$C$4)))</f>
        <v>-0.98293534914955427</v>
      </c>
      <c r="G393" s="18">
        <f>COS((RADIANS($C$4-45)))</f>
        <v>-0.18395135061272014</v>
      </c>
      <c r="I393" s="19">
        <f>((SUMPRODUCT(E393:E395,G393:G395))*(SUMPRODUCT(-(E393:E395),G393:G395)))-((SUMPRODUCT(E393:E395,F393:F395))*(SUMPRODUCT(-(E393:E395),F393:F395)))</f>
        <v>0.71723614432517446</v>
      </c>
      <c r="K393" s="20"/>
    </row>
    <row r="394" spans="1:11">
      <c r="A394" s="2"/>
      <c r="D394" t="s">
        <v>34</v>
      </c>
      <c r="E394" s="12">
        <f>E389</f>
        <v>-0.18260431899170262</v>
      </c>
      <c r="F394" s="17">
        <f>(SIN((RADIANS(45+$C$4))))*(COS(RADIANS($A$4)))</f>
        <v>-0.17285772675437447</v>
      </c>
      <c r="G394" s="18">
        <f>(SIN((RADIANS($C$4-45))))*(COS(RADIANS($A$4)))</f>
        <v>0.92365709430545662</v>
      </c>
      <c r="I394" s="20"/>
      <c r="K394" s="20"/>
    </row>
    <row r="395" spans="1:11">
      <c r="A395" s="2"/>
      <c r="D395" t="s">
        <v>35</v>
      </c>
      <c r="E395" s="12">
        <f>E390</f>
        <v>-8.024623225223744E-2</v>
      </c>
      <c r="F395" s="17">
        <f>(SIN((RADIANS(45+$C$4))))*(SIN(RADIANS($A$4)))</f>
        <v>-6.2915067301512861E-2</v>
      </c>
      <c r="G395" s="18">
        <f>(SIN((RADIANS($C$4-45))))*(SIN(RADIANS($A$4)))</f>
        <v>0.33618368899599677</v>
      </c>
      <c r="I395" s="20"/>
      <c r="K395" s="20"/>
    </row>
    <row r="396" spans="1:11">
      <c r="A396" s="2"/>
      <c r="I396" s="20"/>
      <c r="K396" s="20"/>
    </row>
    <row r="397" spans="1:11">
      <c r="A397" s="2"/>
      <c r="E397" s="12" t="s">
        <v>29</v>
      </c>
      <c r="F397" s="17" t="s">
        <v>31</v>
      </c>
      <c r="G397" s="18" t="s">
        <v>11</v>
      </c>
      <c r="H397">
        <v>4</v>
      </c>
      <c r="I397" s="19" t="s">
        <v>32</v>
      </c>
      <c r="K397" s="20"/>
    </row>
    <row r="398" spans="1:11">
      <c r="A398" s="2"/>
      <c r="D398" t="s">
        <v>33</v>
      </c>
      <c r="E398" s="12">
        <f>E393</f>
        <v>0.97990622250034543</v>
      </c>
      <c r="F398" s="17">
        <f>COS((RADIANS(45+$C$5)))</f>
        <v>-0.9973144772244581</v>
      </c>
      <c r="G398" s="18">
        <f>COS((RADIANS($C$5-45)))</f>
        <v>-7.3238197127631507E-2</v>
      </c>
      <c r="I398" s="19">
        <f>((SUMPRODUCT(E398:E400,G398:G400))*(SUMPRODUCT(-(E398:E400),G398:G400)))-((SUMPRODUCT(E398:E400,F398:F400))*(SUMPRODUCT(-(E398:E400),F398:F400)))</f>
        <v>0.85426695637794814</v>
      </c>
      <c r="K398" s="20"/>
    </row>
    <row r="399" spans="1:11">
      <c r="A399" s="2"/>
      <c r="D399" t="s">
        <v>34</v>
      </c>
      <c r="E399" s="12">
        <f>E394</f>
        <v>-0.18260431899170262</v>
      </c>
      <c r="F399" s="17">
        <f>(SIN((RADIANS(45+$C$5))))*(COS(RADIANS($A$5)))</f>
        <v>-6.3426139239901341E-2</v>
      </c>
      <c r="G399" s="18">
        <f>(SIN((RADIANS($C$5-45))))*(COS(RADIANS($A$5)))</f>
        <v>0.86369967283837767</v>
      </c>
      <c r="K399" s="20"/>
    </row>
    <row r="400" spans="1:11">
      <c r="A400" s="2"/>
      <c r="D400" t="s">
        <v>35</v>
      </c>
      <c r="E400" s="12">
        <f>E395</f>
        <v>-8.024623225223744E-2</v>
      </c>
      <c r="F400" s="17">
        <f>(SIN((RADIANS(45+$C$5))))*(SIN(RADIANS($A$5)))</f>
        <v>-3.6619098563815719E-2</v>
      </c>
      <c r="G400" s="18">
        <f>(SIN((RADIANS($C$5-45))))*(SIN(RADIANS($A$5)))</f>
        <v>0.49865723861222899</v>
      </c>
      <c r="K400" s="20"/>
    </row>
    <row r="401" spans="1:11">
      <c r="A401" s="2"/>
      <c r="K401" s="20"/>
    </row>
    <row r="402" spans="1:11">
      <c r="A402" s="2"/>
      <c r="E402" s="12" t="s">
        <v>29</v>
      </c>
      <c r="F402" s="17" t="s">
        <v>31</v>
      </c>
      <c r="G402" s="18" t="s">
        <v>11</v>
      </c>
      <c r="H402">
        <v>5</v>
      </c>
      <c r="I402" s="19" t="s">
        <v>32</v>
      </c>
      <c r="K402" s="20"/>
    </row>
    <row r="403" spans="1:11">
      <c r="A403" s="2"/>
      <c r="D403" t="s">
        <v>33</v>
      </c>
      <c r="E403" s="12">
        <f>E398</f>
        <v>0.97990622250034543</v>
      </c>
      <c r="F403" s="17">
        <f>COS((RADIANS(45+$C$6)))</f>
        <v>-0.99974260932269832</v>
      </c>
      <c r="G403" s="18">
        <f>COS((RADIANS($C$6-45)))</f>
        <v>2.2687333572781562E-2</v>
      </c>
      <c r="I403" s="19">
        <f>((SUMPRODUCT(E403:E405,G403:G405))*(SUMPRODUCT(-(E403:E405),G403:G405)))-((SUMPRODUCT(E403:E405,F403:F405))*(SUMPRODUCT(-(E403:E405),F403:F405)))</f>
        <v>0.93962862718421281</v>
      </c>
      <c r="K403" s="20"/>
    </row>
    <row r="404" spans="1:11">
      <c r="A404" s="2"/>
      <c r="D404" t="s">
        <v>34</v>
      </c>
      <c r="E404" s="12">
        <f>E399</f>
        <v>-0.18260431899170262</v>
      </c>
      <c r="F404" s="17">
        <f>(SIN((RADIANS(45+$C$6))))*(COS(RADIANS($A$6)))</f>
        <v>1.7379505812615822E-2</v>
      </c>
      <c r="G404" s="18">
        <f>(SIN((RADIANS($C$6-45))))*(COS(RADIANS($A$6)))</f>
        <v>0.76584727042092038</v>
      </c>
      <c r="I404" s="20"/>
      <c r="K404" s="20"/>
    </row>
    <row r="405" spans="1:11">
      <c r="A405" s="2"/>
      <c r="D405" t="s">
        <v>35</v>
      </c>
      <c r="E405" s="12">
        <f>E400</f>
        <v>-8.024623225223744E-2</v>
      </c>
      <c r="F405" s="17">
        <f>(SIN((RADIANS(45+$C$6))))*(SIN(RADIANS($A$6)))</f>
        <v>1.4583136917409327E-2</v>
      </c>
      <c r="G405" s="18">
        <f>(SIN((RADIANS($C$6-45))))*(SIN(RADIANS($A$6)))</f>
        <v>0.64262216214832091</v>
      </c>
      <c r="I405" s="20"/>
      <c r="K405" s="20"/>
    </row>
    <row r="406" spans="1:11">
      <c r="A406" s="2"/>
      <c r="I406" s="20"/>
      <c r="K406" s="20"/>
    </row>
    <row r="407" spans="1:11">
      <c r="A407" s="2"/>
      <c r="E407" s="12" t="s">
        <v>29</v>
      </c>
      <c r="F407" s="17" t="s">
        <v>31</v>
      </c>
      <c r="G407" s="18" t="s">
        <v>11</v>
      </c>
      <c r="H407">
        <v>6</v>
      </c>
      <c r="I407" s="19" t="s">
        <v>32</v>
      </c>
      <c r="K407" s="20"/>
    </row>
    <row r="408" spans="1:11">
      <c r="A408" s="2"/>
      <c r="D408" t="s">
        <v>33</v>
      </c>
      <c r="E408" s="12">
        <f>E403</f>
        <v>0.97990622250034543</v>
      </c>
      <c r="F408" s="17">
        <f>COS((RADIANS(45+$C$7)))</f>
        <v>-0.99862953475457383</v>
      </c>
      <c r="G408" s="18">
        <f>COS((RADIANS($C$7-45)))</f>
        <v>5.2335956242943966E-2</v>
      </c>
      <c r="I408" s="19">
        <f>((SUMPRODUCT(E408:E410,G408:G410))*(SUMPRODUCT(-(E408:E410),G408:G410)))-((SUMPRODUCT(E408:E410,F408:F410))*(SUMPRODUCT(-(E408:E410),F408:F410)))</f>
        <v>0.95978278149898844</v>
      </c>
      <c r="K408" s="20"/>
    </row>
    <row r="409" spans="1:11">
      <c r="A409" s="2"/>
      <c r="D409" t="s">
        <v>34</v>
      </c>
      <c r="E409" s="12">
        <f>E404</f>
        <v>-0.18260431899170262</v>
      </c>
      <c r="F409" s="17">
        <f>(SIN((RADIANS(45+$C$7))))*(COS(RADIANS($A$7)))</f>
        <v>3.3640904214061164E-2</v>
      </c>
      <c r="G409" s="18">
        <f>(SIN((RADIANS($C$7-45))))*(COS(RADIANS($A$7)))</f>
        <v>0.64190669160727343</v>
      </c>
      <c r="K409" s="20"/>
    </row>
    <row r="410" spans="1:11">
      <c r="A410" s="2"/>
      <c r="D410" t="s">
        <v>35</v>
      </c>
      <c r="E410" s="12">
        <f>E405</f>
        <v>-8.024623225223744E-2</v>
      </c>
      <c r="F410" s="17">
        <f>(SIN((RADIANS(45+$C$7))))*(SIN(RADIANS($A$7)))</f>
        <v>4.0091668455225091E-2</v>
      </c>
      <c r="G410" s="18">
        <f>(SIN((RADIANS($C$7-45))))*(SIN(RADIANS($A$7)))</f>
        <v>0.76499460583323164</v>
      </c>
      <c r="K410" s="20"/>
    </row>
    <row r="411" spans="1:11">
      <c r="A411" s="2"/>
      <c r="K411" s="20"/>
    </row>
    <row r="412" spans="1:11">
      <c r="A412" s="2"/>
      <c r="E412" s="12" t="s">
        <v>29</v>
      </c>
      <c r="F412" s="17" t="s">
        <v>31</v>
      </c>
      <c r="G412" s="18" t="s">
        <v>11</v>
      </c>
      <c r="H412">
        <v>7</v>
      </c>
      <c r="I412" s="19" t="s">
        <v>32</v>
      </c>
      <c r="K412" s="20"/>
    </row>
    <row r="413" spans="1:11">
      <c r="A413" s="2"/>
      <c r="D413" t="s">
        <v>33</v>
      </c>
      <c r="E413" s="12">
        <f>E408</f>
        <v>0.97990622250034543</v>
      </c>
      <c r="F413" s="17">
        <f>COS((RADIANS(45+$C$8)))</f>
        <v>-0.99572469818458209</v>
      </c>
      <c r="G413" s="18">
        <f>COS((RADIANS($C$8-45)))</f>
        <v>9.2370587446561875E-2</v>
      </c>
      <c r="I413" s="19">
        <f>((SUMPRODUCT(E413:E415,G413:G415))*(SUMPRODUCT(-(E413:E415),G413:G415)))-((SUMPRODUCT(E413:E415,F413:F415))*(SUMPRODUCT(-(E413:E415),F413:F415)))</f>
        <v>0.97638496278152587</v>
      </c>
      <c r="K413" s="20"/>
    </row>
    <row r="414" spans="1:11">
      <c r="A414" s="2"/>
      <c r="D414" t="s">
        <v>34</v>
      </c>
      <c r="E414" s="12">
        <f>E409</f>
        <v>-0.18260431899170262</v>
      </c>
      <c r="F414" s="17">
        <f>(SIN((RADIANS(45+$C$8))))*(COS(RADIANS($A$8)))</f>
        <v>4.6185293723280868E-2</v>
      </c>
      <c r="G414" s="18">
        <f>(SIN((RADIANS($C$8-45))))*(COS(RADIANS($A$8)))</f>
        <v>0.49786234909229116</v>
      </c>
      <c r="I414" s="20"/>
      <c r="K414" s="20"/>
    </row>
    <row r="415" spans="1:11">
      <c r="A415" s="2"/>
      <c r="D415" t="s">
        <v>35</v>
      </c>
      <c r="E415" s="12">
        <f>E410</f>
        <v>-8.024623225223744E-2</v>
      </c>
      <c r="F415" s="17">
        <f>(SIN((RADIANS(45+$C$8))))*(SIN(RADIANS($A$8)))</f>
        <v>7.9995275291214404E-2</v>
      </c>
      <c r="G415" s="18">
        <f>(SIN((RADIANS($C$8-45))))*(SIN(RADIANS($A$8)))</f>
        <v>0.86232288380344091</v>
      </c>
      <c r="I415" s="20"/>
      <c r="K415" s="20"/>
    </row>
    <row r="416" spans="1:11">
      <c r="A416" s="2"/>
      <c r="I416" s="20"/>
      <c r="K416" s="20"/>
    </row>
    <row r="417" spans="1:11">
      <c r="A417" s="2"/>
      <c r="E417" s="12" t="s">
        <v>29</v>
      </c>
      <c r="F417" s="17" t="s">
        <v>31</v>
      </c>
      <c r="G417" s="18" t="s">
        <v>11</v>
      </c>
      <c r="H417">
        <v>8</v>
      </c>
      <c r="I417" s="19" t="s">
        <v>32</v>
      </c>
      <c r="K417" s="20"/>
    </row>
    <row r="418" spans="1:11">
      <c r="A418" s="2"/>
      <c r="D418" t="s">
        <v>33</v>
      </c>
      <c r="E418" s="12">
        <f>E413</f>
        <v>0.97990622250034543</v>
      </c>
      <c r="F418" s="17">
        <f>COS((RADIANS(45+$C$9)))</f>
        <v>-0.99649285924950437</v>
      </c>
      <c r="G418" s="18">
        <f>COS((RADIANS($C$9-45)))</f>
        <v>8.3677843332315663E-2</v>
      </c>
      <c r="I418" s="19">
        <f>((SUMPRODUCT(E418:E420,G418:G420))*(SUMPRODUCT(-(E418:E420),G418:G420)))-((SUMPRODUCT(E418:E420,F418:F420))*(SUMPRODUCT(-(E418:E420),F418:F420)))</f>
        <v>0.97308774412064336</v>
      </c>
      <c r="K418" s="20"/>
    </row>
    <row r="419" spans="1:11">
      <c r="A419" s="2"/>
      <c r="D419" t="s">
        <v>34</v>
      </c>
      <c r="E419" s="12">
        <f>E414</f>
        <v>-0.18260431899170262</v>
      </c>
      <c r="F419" s="17">
        <f>(SIN((RADIANS(45+$C$9))))*(COS(RADIANS($A$9)))</f>
        <v>2.8619507969701488E-2</v>
      </c>
      <c r="G419" s="18">
        <f>(SIN((RADIANS($C$9-45))))*(COS(RADIANS($A$9)))</f>
        <v>0.34082063054352102</v>
      </c>
      <c r="K419" s="20"/>
    </row>
    <row r="420" spans="1:11">
      <c r="A420" s="2"/>
      <c r="D420" t="s">
        <v>35</v>
      </c>
      <c r="E420" s="12">
        <f>E415</f>
        <v>-8.024623225223744E-2</v>
      </c>
      <c r="F420" s="17">
        <f>(SIN((RADIANS(45+$C$9))))*(SIN(RADIANS($A$9)))</f>
        <v>7.8631451902656413E-2</v>
      </c>
      <c r="G420" s="18">
        <f>(SIN((RADIANS($C$9-45))))*(SIN(RADIANS($A$9)))</f>
        <v>0.93639698650261005</v>
      </c>
      <c r="K420" s="20"/>
    </row>
    <row r="421" spans="1:11">
      <c r="A421" s="2"/>
      <c r="K421" s="20"/>
    </row>
    <row r="422" spans="1:11">
      <c r="E422" s="12" t="s">
        <v>29</v>
      </c>
      <c r="F422" s="17" t="s">
        <v>31</v>
      </c>
      <c r="G422" s="18" t="s">
        <v>11</v>
      </c>
      <c r="H422">
        <v>9</v>
      </c>
      <c r="I422" s="19" t="s">
        <v>32</v>
      </c>
      <c r="K422" s="20"/>
    </row>
    <row r="423" spans="1:11">
      <c r="D423" t="s">
        <v>33</v>
      </c>
      <c r="E423" s="12">
        <f>E418</f>
        <v>0.97990622250034543</v>
      </c>
      <c r="F423" s="17">
        <f>COS((RADIANS(45+$C$10)))</f>
        <v>-0.9973144772244581</v>
      </c>
      <c r="G423" s="18">
        <f>COS((RADIANS($C$10-45)))</f>
        <v>7.3238197127632076E-2</v>
      </c>
      <c r="I423" s="19">
        <f>((SUMPRODUCT(E423:E425,G423:G425))*(SUMPRODUCT(-(E423:E425),G423:G425)))-((SUMPRODUCT(E423:E425,F423:F425))*(SUMPRODUCT(-(E423:E425),F423:F425)))</f>
        <v>0.96948761282548257</v>
      </c>
      <c r="K423" s="20"/>
    </row>
    <row r="424" spans="1:11">
      <c r="D424" t="s">
        <v>34</v>
      </c>
      <c r="E424" s="12">
        <f>E419</f>
        <v>-0.18260431899170262</v>
      </c>
      <c r="F424" s="17">
        <f>(SIN((RADIANS(45+$C$10))))*(COS(RADIANS($A$10)))</f>
        <v>1.2717679466824738E-2</v>
      </c>
      <c r="G424" s="18">
        <f>(SIN((RADIANS($C$10-45))))*(COS(RADIANS($A$10)))</f>
        <v>0.17318184153087451</v>
      </c>
      <c r="I424" s="20"/>
      <c r="K424" s="20"/>
    </row>
    <row r="425" spans="1:11">
      <c r="D425" t="s">
        <v>35</v>
      </c>
      <c r="E425" s="12">
        <f>E420</f>
        <v>-8.024623225223744E-2</v>
      </c>
      <c r="F425" s="17">
        <f>(SIN((RADIANS(45+$C$10))))*(SIN(RADIANS($A$10)))</f>
        <v>7.2125544347928547E-2</v>
      </c>
      <c r="G425" s="18">
        <f>(SIN((RADIANS($C$10-45))))*(SIN(RADIANS($A$10)))</f>
        <v>0.98216302936196354</v>
      </c>
      <c r="I425" s="20"/>
      <c r="K425" s="20"/>
    </row>
    <row r="426" spans="1:11">
      <c r="I426" s="20"/>
      <c r="K426" s="20"/>
    </row>
    <row r="427" spans="1:11">
      <c r="E427" s="12" t="s">
        <v>29</v>
      </c>
      <c r="F427" s="17" t="s">
        <v>31</v>
      </c>
      <c r="G427" s="18" t="s">
        <v>11</v>
      </c>
      <c r="H427">
        <v>10</v>
      </c>
      <c r="I427" s="19" t="s">
        <v>32</v>
      </c>
      <c r="K427" s="20"/>
    </row>
    <row r="428" spans="1:11">
      <c r="D428" t="s">
        <v>33</v>
      </c>
      <c r="E428" s="12">
        <f>E423</f>
        <v>0.97990622250034543</v>
      </c>
      <c r="F428" s="17">
        <f>COS((RADIANS(45+$C$11)))</f>
        <v>-0.9975640502598242</v>
      </c>
      <c r="G428" s="18">
        <f>COS((RADIANS($C$11-45)))</f>
        <v>6.9756473744125233E-2</v>
      </c>
      <c r="I428" s="19">
        <f>((SUMPRODUCT(E428:E430,G428:G430))*(SUMPRODUCT(-(E428:E430),G428:G430)))-((SUMPRODUCT(E428:E430,F428:F430))*(SUMPRODUCT(-(E428:E430),F428:F430)))</f>
        <v>0.96638207201583115</v>
      </c>
    </row>
    <row r="429" spans="1:11">
      <c r="D429" t="s">
        <v>34</v>
      </c>
      <c r="E429" s="12">
        <f>E424</f>
        <v>-0.18260431899170262</v>
      </c>
      <c r="F429" s="17">
        <f>(SIN((RADIANS(45+$C$11))))*(COS(RADIANS($A$11)))</f>
        <v>4.2731018013744551E-18</v>
      </c>
      <c r="G429" s="18">
        <f>(SIN((RADIANS($C$11-45))))*(COS(RADIANS($A$11)))</f>
        <v>6.1108202742410423E-17</v>
      </c>
    </row>
    <row r="430" spans="1:11">
      <c r="D430" t="s">
        <v>35</v>
      </c>
      <c r="E430" s="12">
        <f>E425</f>
        <v>-8.024623225223744E-2</v>
      </c>
      <c r="F430" s="17">
        <f>(SIN((RADIANS(45+$C$11))))*(SIN(RADIANS($A$11)))</f>
        <v>6.9756473744125524E-2</v>
      </c>
      <c r="G430" s="18">
        <f>(SIN((RADIANS($C$11-45))))*(SIN(RADIANS($A$11)))</f>
        <v>0.9975640502598242</v>
      </c>
    </row>
    <row r="432" spans="1:11">
      <c r="E432" s="12" t="s">
        <v>29</v>
      </c>
      <c r="F432" s="17" t="s">
        <v>31</v>
      </c>
      <c r="G432" s="18" t="s">
        <v>11</v>
      </c>
      <c r="H432">
        <v>11</v>
      </c>
      <c r="I432" s="19" t="s">
        <v>32</v>
      </c>
    </row>
    <row r="433" spans="1:11">
      <c r="D433" t="s">
        <v>33</v>
      </c>
      <c r="E433" s="12">
        <f>E428</f>
        <v>0.97990622250034543</v>
      </c>
      <c r="F433" s="17">
        <f>COS((RADIANS(45+$C$12)))</f>
        <v>-0.99992536966045198</v>
      </c>
      <c r="G433" s="18">
        <f>COS((RADIANS($C$12-45)))</f>
        <v>1.221700083524758E-2</v>
      </c>
      <c r="I433" s="19">
        <f>((SUMPRODUCT(E433:E435,G433:G435))*(SUMPRODUCT(-(E433:E435),G433:G435)))-((SUMPRODUCT(E433:E435,F433:F435))*(SUMPRODUCT(-(E433:E435),F433:F435)))</f>
        <v>0.95995693974149998</v>
      </c>
    </row>
    <row r="434" spans="1:11">
      <c r="D434" t="s">
        <v>34</v>
      </c>
      <c r="E434" s="12">
        <f>E429</f>
        <v>-0.18260431899170262</v>
      </c>
      <c r="F434" s="17">
        <f>(SIN((RADIANS(45+$C$12))))*(COS(RADIANS($A$12)))</f>
        <v>-2.1214599315960798E-3</v>
      </c>
      <c r="G434" s="18">
        <f>(SIN((RADIANS($C$12-45))))*(COS(RADIANS($A$12)))</f>
        <v>-0.17363521824446912</v>
      </c>
      <c r="I434" s="20"/>
      <c r="K434" s="20"/>
    </row>
    <row r="435" spans="1:11">
      <c r="D435" t="s">
        <v>35</v>
      </c>
      <c r="E435" s="12">
        <f>E430</f>
        <v>-8.024623225223744E-2</v>
      </c>
      <c r="F435" s="17">
        <f>(SIN((RADIANS(45+$C$12))))*(SIN(RADIANS($A$12)))</f>
        <v>1.2031397141108279E-2</v>
      </c>
      <c r="G435" s="18">
        <f>(SIN((RADIANS($C$12-45))))*(SIN(RADIANS($A$12)))</f>
        <v>0.98473425647521118</v>
      </c>
      <c r="I435" s="20"/>
      <c r="K435" s="20"/>
    </row>
    <row r="436" spans="1:11">
      <c r="I436" s="20"/>
      <c r="K436" s="20"/>
    </row>
    <row r="437" spans="1:11">
      <c r="E437" s="12" t="s">
        <v>29</v>
      </c>
      <c r="F437" s="17" t="s">
        <v>31</v>
      </c>
      <c r="G437" s="18" t="s">
        <v>11</v>
      </c>
      <c r="H437">
        <v>12</v>
      </c>
      <c r="I437" s="19" t="s">
        <v>32</v>
      </c>
      <c r="K437" s="20"/>
    </row>
    <row r="438" spans="1:11">
      <c r="D438" t="s">
        <v>33</v>
      </c>
      <c r="E438" s="12">
        <f>E433</f>
        <v>0.97990622250034543</v>
      </c>
      <c r="F438" s="17">
        <f>COS((RADIANS(45+$C$13)))</f>
        <v>-0.99939082701909576</v>
      </c>
      <c r="G438" s="18">
        <f>COS((RADIANS($C$13-45)))</f>
        <v>-3.4899496702500955E-2</v>
      </c>
      <c r="I438" s="19">
        <f>((SUMPRODUCT(E438:E440,G438:G440))*(SUMPRODUCT(-(E438:E440),G438:G440)))-((SUMPRODUCT(E438:E440,F438:F440))*(SUMPRODUCT(-(E438:E440),F438:F440)))</f>
        <v>0.95593908698347352</v>
      </c>
      <c r="K438" s="20"/>
    </row>
    <row r="439" spans="1:11">
      <c r="D439" t="s">
        <v>34</v>
      </c>
      <c r="E439" s="12">
        <f>E434</f>
        <v>-0.18260431899170262</v>
      </c>
      <c r="F439" s="17">
        <f>(SIN((RADIANS(45+$C$13))))*(COS(RADIANS($A$13)))</f>
        <v>1.193633086418306E-2</v>
      </c>
      <c r="G439" s="18">
        <f>(SIN((RADIANS($C$13-45))))*(COS(RADIANS($A$13)))</f>
        <v>-0.34181179389542971</v>
      </c>
      <c r="K439" s="20"/>
    </row>
    <row r="440" spans="1:11">
      <c r="D440" t="s">
        <v>35</v>
      </c>
      <c r="E440" s="12">
        <f>E435</f>
        <v>-8.024623225223744E-2</v>
      </c>
      <c r="F440" s="17">
        <f>(SIN((RADIANS(45+$C$13))))*(SIN(RADIANS($A$13)))</f>
        <v>-3.279479952048224E-2</v>
      </c>
      <c r="G440" s="18">
        <f>(SIN((RADIANS($C$13-45))))*(SIN(RADIANS($A$13)))</f>
        <v>0.93912018543097053</v>
      </c>
      <c r="K440" s="20"/>
    </row>
    <row r="441" spans="1:11">
      <c r="K441" s="20"/>
    </row>
    <row r="442" spans="1:11">
      <c r="A442" s="20"/>
      <c r="B442" s="20"/>
      <c r="C442" s="20"/>
      <c r="E442" s="12" t="s">
        <v>29</v>
      </c>
      <c r="F442" s="17" t="s">
        <v>31</v>
      </c>
      <c r="G442" s="18" t="s">
        <v>11</v>
      </c>
      <c r="H442">
        <v>13</v>
      </c>
      <c r="I442" s="19" t="s">
        <v>32</v>
      </c>
      <c r="K442" s="2"/>
    </row>
    <row r="443" spans="1:11">
      <c r="A443" s="20"/>
      <c r="B443" s="20"/>
      <c r="C443" s="20"/>
      <c r="D443" t="s">
        <v>33</v>
      </c>
      <c r="E443" s="12">
        <f>E438</f>
        <v>0.97990622250034543</v>
      </c>
      <c r="F443" s="17">
        <f>COS((RADIANS(45+$C$14)))</f>
        <v>-0.99433794413320464</v>
      </c>
      <c r="G443" s="18">
        <f>COS((RADIANS($C$14-45)))</f>
        <v>-0.10626407133623318</v>
      </c>
      <c r="I443" s="19">
        <f>((SUMPRODUCT(E443:E445,G443:G445))*(SUMPRODUCT(-(E443:E445),G443:G445)))-((SUMPRODUCT(E443:E445,F443:F445))*(SUMPRODUCT(-(E443:E445),F443:F445)))</f>
        <v>0.94709725291994751</v>
      </c>
      <c r="K443" s="20"/>
    </row>
    <row r="444" spans="1:11">
      <c r="A444" s="20"/>
      <c r="B444" s="20"/>
      <c r="C444" s="20"/>
      <c r="D444" t="s">
        <v>34</v>
      </c>
      <c r="E444" s="12">
        <f>E439</f>
        <v>-0.18260431899170262</v>
      </c>
      <c r="F444" s="17">
        <f>(SIN((RADIANS(45+$C$14))))*(COS(RADIANS($A$14)))</f>
        <v>5.3132035668116542E-2</v>
      </c>
      <c r="G444" s="18">
        <f>(SIN((RADIANS($C$14-45))))*(COS(RADIANS($A$14)))</f>
        <v>-0.4971689720666021</v>
      </c>
      <c r="I444" s="20"/>
      <c r="K444" s="20"/>
    </row>
    <row r="445" spans="1:11">
      <c r="A445" s="20"/>
      <c r="B445" s="20"/>
      <c r="C445" s="20"/>
      <c r="D445" t="s">
        <v>35</v>
      </c>
      <c r="E445" s="12">
        <f>E440</f>
        <v>-8.024623225223744E-2</v>
      </c>
      <c r="F445" s="17">
        <f>(SIN((RADIANS(45+$C$14))))*(SIN(RADIANS($A$14)))</f>
        <v>-9.2027385286739691E-2</v>
      </c>
      <c r="G445" s="18">
        <f>(SIN((RADIANS($C$14-45))))*(SIN(RADIANS($A$14)))</f>
        <v>0.86112191956614725</v>
      </c>
      <c r="I445" s="20"/>
      <c r="K445" s="20"/>
    </row>
    <row r="446" spans="1:11">
      <c r="A446" s="20"/>
      <c r="B446" s="20"/>
      <c r="C446" s="20"/>
      <c r="I446" s="20"/>
    </row>
    <row r="447" spans="1:11">
      <c r="A447" s="20"/>
      <c r="B447" s="20"/>
      <c r="C447" s="20"/>
      <c r="E447" s="12" t="s">
        <v>29</v>
      </c>
      <c r="F447" s="17" t="s">
        <v>31</v>
      </c>
      <c r="G447" s="18" t="s">
        <v>11</v>
      </c>
      <c r="H447">
        <v>14</v>
      </c>
      <c r="I447" s="19" t="s">
        <v>32</v>
      </c>
    </row>
    <row r="448" spans="1:11">
      <c r="A448" s="20"/>
      <c r="B448" s="20"/>
      <c r="C448" s="20"/>
      <c r="D448" t="s">
        <v>33</v>
      </c>
      <c r="E448" s="12">
        <f>E443</f>
        <v>0.97990622250034543</v>
      </c>
      <c r="F448" s="17">
        <f>COS((RADIANS(45+$C$15)))</f>
        <v>-0.97741589428609588</v>
      </c>
      <c r="G448" s="18">
        <f>COS((RADIANS($C$15-45)))</f>
        <v>-0.21132479645538843</v>
      </c>
      <c r="I448" s="19">
        <f>((SUMPRODUCT(E448:E450,G448:G450))*(SUMPRODUCT(-(E448:E450),G448:G450)))-((SUMPRODUCT(E448:E450,F448:F450))*(SUMPRODUCT(-(E448:E450),F448:F450)))</f>
        <v>0.91686709540162714</v>
      </c>
    </row>
    <row r="449" spans="1:15">
      <c r="A449" s="20"/>
      <c r="B449" s="20"/>
      <c r="C449" s="20"/>
      <c r="D449" t="s">
        <v>34</v>
      </c>
      <c r="E449" s="12">
        <f>E444</f>
        <v>-0.18260431899170262</v>
      </c>
      <c r="F449" s="17">
        <f>(SIN((RADIANS(45+$C$15))))*(COS(RADIANS($A$15)))</f>
        <v>0.1358369607810537</v>
      </c>
      <c r="G449" s="18">
        <f>(SIN((RADIANS($C$15-45))))*(COS(RADIANS($A$15)))</f>
        <v>-0.62827082635779086</v>
      </c>
    </row>
    <row r="450" spans="1:15">
      <c r="A450" s="20"/>
      <c r="B450" s="20"/>
      <c r="C450" s="20"/>
      <c r="D450" t="s">
        <v>35</v>
      </c>
      <c r="E450" s="12">
        <f>E445</f>
        <v>-8.024623225223744E-2</v>
      </c>
      <c r="F450" s="17">
        <f>(SIN((RADIANS(45+$C$15))))*(SIN(RADIANS($A$15)))</f>
        <v>-0.16188418601789953</v>
      </c>
      <c r="G450" s="18">
        <f>(SIN((RADIANS($C$15-45))))*(SIN(RADIANS($A$15)))</f>
        <v>0.74874401443403016</v>
      </c>
    </row>
    <row r="451" spans="1:15">
      <c r="A451" s="20"/>
      <c r="B451" s="20"/>
      <c r="C451" s="20"/>
    </row>
    <row r="452" spans="1:15">
      <c r="A452" s="20"/>
      <c r="B452" s="20"/>
      <c r="C452" s="20"/>
      <c r="E452" s="12" t="s">
        <v>29</v>
      </c>
      <c r="F452" s="17" t="s">
        <v>31</v>
      </c>
      <c r="G452" s="18" t="s">
        <v>11</v>
      </c>
      <c r="H452">
        <v>15</v>
      </c>
      <c r="I452" s="19" t="s">
        <v>32</v>
      </c>
    </row>
    <row r="453" spans="1:15">
      <c r="A453" s="20"/>
      <c r="B453" s="20"/>
      <c r="C453" s="20"/>
      <c r="D453" t="s">
        <v>33</v>
      </c>
      <c r="E453" s="12">
        <f>E448</f>
        <v>0.97990622250034543</v>
      </c>
      <c r="F453" s="17">
        <f>COS((RADIANS(45+$C$16)))</f>
        <v>-0.9420574527872968</v>
      </c>
      <c r="G453" s="18">
        <f>COS((RADIANS($C$16-45)))</f>
        <v>-0.33545156975025497</v>
      </c>
      <c r="I453" s="19">
        <f>((SUMPRODUCT(E453:E455,G453:G455))*(SUMPRODUCT(-(E453:E455),G453:G455)))-((SUMPRODUCT(E453:E455,F453:F455))*(SUMPRODUCT(-(E453:E455),F453:F455)))</f>
        <v>0.84744759643949719</v>
      </c>
    </row>
    <row r="454" spans="1:15">
      <c r="A454" s="20"/>
      <c r="B454" s="20"/>
      <c r="C454" s="20"/>
      <c r="D454" t="s">
        <v>34</v>
      </c>
      <c r="E454" s="12">
        <f>E449</f>
        <v>-0.18260431899170262</v>
      </c>
      <c r="F454" s="17">
        <f>(SIN((RADIANS(45+$C$16))))*(COS(RADIANS($A$16)))</f>
        <v>0.25697081094272101</v>
      </c>
      <c r="G454" s="18">
        <f>(SIN((RADIANS($C$16-45))))*(COS(RADIANS($A$16)))</f>
        <v>-0.72165787680652749</v>
      </c>
      <c r="I454" s="20"/>
      <c r="K454" s="20"/>
    </row>
    <row r="455" spans="1:15">
      <c r="A455" s="20"/>
      <c r="B455" s="20"/>
      <c r="C455" s="20"/>
      <c r="D455" t="s">
        <v>35</v>
      </c>
      <c r="E455" s="12">
        <f>E450</f>
        <v>-8.024623225223744E-2</v>
      </c>
      <c r="F455" s="17">
        <f>(SIN((RADIANS(45+$C$16))))*(SIN(RADIANS($A$16)))</f>
        <v>-0.21562411268536383</v>
      </c>
      <c r="G455" s="18">
        <f>(SIN((RADIANS($C$16-45))))*(SIN(RADIANS($A$16)))</f>
        <v>0.60554285826453647</v>
      </c>
      <c r="I455" s="20"/>
      <c r="K455" s="20"/>
      <c r="L455" t="s">
        <v>38</v>
      </c>
      <c r="M455" t="s">
        <v>39</v>
      </c>
      <c r="N455" t="s">
        <v>40</v>
      </c>
      <c r="O455" s="20"/>
    </row>
    <row r="456" spans="1:15">
      <c r="I456" s="20"/>
      <c r="K456" s="20"/>
      <c r="L456" s="4">
        <f>((-2*E383*(G383^2))-(2*E384*G383*G384)-(2*E385*G383*G385))-((2*E383*(F383^2))-(2*E384*F383*F384)-(2*E385*F383*F385))</f>
        <v>-2.2460240651471661</v>
      </c>
      <c r="M456" s="4">
        <f>((-(2*E383*G383*G384))-(2*E384*(G384^2))-(2*E385*G384*G385))-((-(2*E383*F383*F384))-(2*E384*(F384^2))-(2*E385*F384*F385))</f>
        <v>1.7627407255546554</v>
      </c>
      <c r="N456" s="4">
        <f>((-(2*E383*G383*G385))-(2*E384*G384*G385)-(2*E385*(G385^2)))-((-(2*E383*F383*F385))-(2*E384*F384*F385)-(2*E385*(F385^2)))</f>
        <v>0</v>
      </c>
      <c r="O456" s="20">
        <f>I383</f>
        <v>0.29526385561658669</v>
      </c>
    </row>
    <row r="457" spans="1:15">
      <c r="E457" s="12" t="s">
        <v>29</v>
      </c>
      <c r="F457" s="17" t="s">
        <v>31</v>
      </c>
      <c r="G457" s="18" t="s">
        <v>11</v>
      </c>
      <c r="H457">
        <v>16</v>
      </c>
      <c r="I457" s="19" t="s">
        <v>32</v>
      </c>
      <c r="K457" s="20"/>
      <c r="L457" s="4">
        <f>((-2*E388*(G388^2))-(2*E389*G388*G389)-(2*E390*G388*G390))-((2*E388*(F388^2))-(2*E389*F388*F389)-(2*E390*F388*F390))</f>
        <v>-2.1535772060724727</v>
      </c>
      <c r="M457" s="4">
        <f>((-(2*E388*G388*G389))-(2*E389*(G389^2))-(2*E390*G389*G390))-((-(2*E388*F388*F389))-(2*E389*(F389^2))-(2*E390*F389*F390))</f>
        <v>1.2955309797820584</v>
      </c>
      <c r="N457" s="4">
        <f>((-(2*E388*G388*G390))-(2*E389*G389*G390)-(2*E390*(G390^2)))-((-(2*E388*F388*F390))-(2*E389*F389*F390)-(2*E390*(F390^2)))</f>
        <v>0.22843706607924974</v>
      </c>
      <c r="O457" s="20">
        <f>I388</f>
        <v>0.60918559594901278</v>
      </c>
    </row>
    <row r="458" spans="1:15">
      <c r="D458" t="s">
        <v>33</v>
      </c>
      <c r="E458" s="12">
        <f>E453</f>
        <v>0.97990622250034543</v>
      </c>
      <c r="F458" s="17">
        <f>COS((RADIANS(45+$C$17)))</f>
        <v>-0.87546452700001809</v>
      </c>
      <c r="G458" s="18">
        <f>COS((RADIANS($C$17-45)))</f>
        <v>-0.48328238325500206</v>
      </c>
      <c r="I458" s="19">
        <f>((SUMPRODUCT(E458:E460,G458:G460))*(SUMPRODUCT(-(E458:E460),G458:G460)))-((SUMPRODUCT(E458:E460,F458:F460))*(SUMPRODUCT(-(E458:E460),F458:F460)))</f>
        <v>0.6999713385445584</v>
      </c>
      <c r="K458" s="20"/>
      <c r="L458" s="4">
        <f>((-2*E393*(G393^2))-(2*E394*G393*G394)-(2*E395*G393*G395))-((2*E393*(F393^2))-(2*E394*F393*F394)-(2*E395*F393*F395))</f>
        <v>-2.1037663330116443</v>
      </c>
      <c r="M458" s="4">
        <f>((-(2*E393*G393*G394))-(2*E394*(G394^2))-(2*E395*G394*G395))-((-(2*E393*F393*F394))-(2*E394*(F394^2))-(2*E395*F394*F395))</f>
        <v>1.0147285921472704</v>
      </c>
      <c r="N458" s="4">
        <f>((-(2*E393*G393*G395))-(2*E394*G394*G395)-(2*E395*(G395^2)))-((-(2*E393*F393*F395))-(2*E394*F394*F395)-(2*E395*(F395^2)))</f>
        <v>0.36933100340045566</v>
      </c>
      <c r="O458" s="20">
        <f>I393</f>
        <v>0.71723614432517446</v>
      </c>
    </row>
    <row r="459" spans="1:15">
      <c r="D459" t="s">
        <v>34</v>
      </c>
      <c r="E459" s="12">
        <f>E454</f>
        <v>-0.18260431899170262</v>
      </c>
      <c r="F459" s="17">
        <f>(SIN((RADIANS(45+$C$17))))*(COS(RADIANS($A$17)))</f>
        <v>0.41853482110031898</v>
      </c>
      <c r="G459" s="18">
        <f>(SIN((RADIANS($C$17-45))))*(COS(RADIANS($A$17)))</f>
        <v>-0.75817452049414336</v>
      </c>
      <c r="K459" s="20"/>
      <c r="L459" s="4">
        <f>((-2*E398*(G398^2))-(2*E399*G398*G399)-(2*E400*G398*G400))-((2*E398*(F398^2))-(2*E399*F398*F399)-(2*E400*F398*F400))</f>
        <v>-2.0177381918026378</v>
      </c>
      <c r="M459" s="4">
        <f>((-(2*E398*G398*G399))-(2*E399*(G399^2))-(2*E400*G399*G400))-((-(2*E398*F398*F399))-(2*E399*(F399^2))-(2*E400*F399*F400))</f>
        <v>0.58765688965337293</v>
      </c>
      <c r="N459" s="4">
        <f>((-(2*E398*G398*G400))-(2*E399*G399*G400)-(2*E400*(G400^2)))-((-(2*E398*F398*F400))-(2*E399*F399*F400)-(2*E400*(F400^2)))</f>
        <v>0.33928386343251293</v>
      </c>
      <c r="O459" s="20">
        <f>I398</f>
        <v>0.85426695637794814</v>
      </c>
    </row>
    <row r="460" spans="1:15">
      <c r="D460" t="s">
        <v>35</v>
      </c>
      <c r="E460" s="12">
        <f>E455</f>
        <v>-8.024623225223744E-2</v>
      </c>
      <c r="F460" s="17">
        <f>(SIN((RADIANS(45+$C$17))))*(SIN(RADIANS($A$17)))</f>
        <v>-0.24164119162750097</v>
      </c>
      <c r="G460" s="18">
        <f>(SIN((RADIANS($C$17-45))))*(SIN(RADIANS($A$17)))</f>
        <v>0.43773226350000899</v>
      </c>
      <c r="K460" s="20"/>
      <c r="L460" s="4">
        <f>((-2*E403*(G403^2))-(2*E404*G403*G404)-(2*E405*G403*G405))-((2*E403*(F403^2))-(2*E404*F403*F404)-(2*E405*F403*F405))</f>
        <v>-1.9424416587687718</v>
      </c>
      <c r="M460" s="4">
        <f>((-(2*E403*G403*G404))-(2*E404*(G404^2))-(2*E405*G404*G405))-((-(2*E403*F403*F404))-(2*E404*(F404^2))-(2*E405*F404*F405))</f>
        <v>0.22493475467354396</v>
      </c>
      <c r="N460" s="4">
        <f>((-(2*E403*G403*G405))-(2*E404*G404*G405)-(2*E405*(G405^2)))-((-(2*E403*F403*F405))-(2*E404*F404*F405)-(2*E405*(F405^2)))</f>
        <v>0.18874266968552272</v>
      </c>
      <c r="O460" s="20">
        <f>I403</f>
        <v>0.93962862718421281</v>
      </c>
    </row>
    <row r="461" spans="1:15">
      <c r="K461" s="20"/>
      <c r="L461" s="4">
        <f>((-2*E408*(G408^2))-(2*E409*G408*G409)-(2*E410*G408*G410))-((2*E408*(F408^2))-(2*E409*F408*F409)-(2*E410*F408*F410))</f>
        <v>-1.9224230372347568</v>
      </c>
      <c r="M461" s="4">
        <f>((-(2*E408*G408*G409))-(2*E409*(G409^2))-(2*E410*G409*G410))-((-(2*E408*F408*F409))-(2*E409*(F409^2))-(2*E410*F409*F410))</f>
        <v>9.6983967487581979E-2</v>
      </c>
      <c r="N461" s="4">
        <f>((-(2*E408*G408*G410))-(2*E409*G409*G410)-(2*E410*(G410^2)))-((-(2*E408*F408*F410))-(2*E409*F409*F410)-(2*E410*(F410^2)))</f>
        <v>0.11558099167736587</v>
      </c>
      <c r="O461" s="20">
        <f>I408</f>
        <v>0.95978278149898844</v>
      </c>
    </row>
    <row r="462" spans="1:15">
      <c r="E462" s="12" t="s">
        <v>29</v>
      </c>
      <c r="F462" s="17" t="s">
        <v>31</v>
      </c>
      <c r="G462" s="18" t="s">
        <v>11</v>
      </c>
      <c r="H462">
        <v>17</v>
      </c>
      <c r="I462" s="19" t="s">
        <v>32</v>
      </c>
      <c r="K462" s="20"/>
      <c r="L462" s="4">
        <f>((-2*E413*(G413^2))-(2*E414*G413*G414)-(2*E415*G413*G415))-((2*E413*(F413^2))-(2*E414*F413*F414)-(2*E415*F413*F415))</f>
        <v>-1.9006546342462736</v>
      </c>
      <c r="M462" s="4">
        <f>((-(2*E413*G413*G414))-(2*E414*(G414^2))-(2*E415*G414*G415))-((-(2*E413*F413*F414))-(2*E414*(F414^2))-(2*E415*F414*F415))</f>
        <v>-2.2201590007539365E-2</v>
      </c>
      <c r="N462" s="4">
        <f>((-(2*E413*G413*G415))-(2*E414*G414*G415)-(2*E415*(G415^2)))-((-(2*E413*F413*F415))-(2*E414*F414*F415)-(2*E415*(F415^2)))</f>
        <v>-3.8454281901871695E-2</v>
      </c>
      <c r="O462" s="20">
        <f>I413</f>
        <v>0.97638496278152587</v>
      </c>
    </row>
    <row r="463" spans="1:15">
      <c r="D463" t="s">
        <v>33</v>
      </c>
      <c r="E463" s="12">
        <f>E458</f>
        <v>0.97990622250034543</v>
      </c>
      <c r="F463" s="17">
        <f>COS((RADIANS(45+$C$18)))</f>
        <v>-0.76379602863464235</v>
      </c>
      <c r="G463" s="18">
        <f>COS((RADIANS($C$18-45)))</f>
        <v>-0.6454576877239504</v>
      </c>
      <c r="I463" s="19">
        <f>((SUMPRODUCT(E463:E465,G463:G465))*(SUMPRODUCT(-(E463:E465),G463:G465)))-((SUMPRODUCT(E463:E465,F463:F465))*(SUMPRODUCT(-(E463:E465),F463:F465)))</f>
        <v>0.43521213241865048</v>
      </c>
      <c r="K463" s="24" t="s">
        <v>113</v>
      </c>
      <c r="L463" s="4">
        <f>((-2*E418*(G418^2))-(2*E419*G418*G419)-(2*E420*G418*G420))-((2*E418*(F418^2))-(2*E419*F418*F419)-(2*E420*F418*F420))</f>
        <v>-1.9138305833729141</v>
      </c>
      <c r="M463" s="4">
        <f>((-(2*E418*G418*G419))-(2*E419*(G419^2))-(2*E420*G419*G420))-((-(2*E418*F418*F419))-(2*E419*(F419^2))-(2*E420*F419*F420))</f>
        <v>-1.8802343534673055E-2</v>
      </c>
      <c r="N463" s="4">
        <f>((-(2*E418*G418*G420))-(2*E419*G419*G420)-(2*E420*(G420^2)))-((-(2*E418*F418*F420))-(2*E419*F419*F420)-(2*E420*(F420^2)))</f>
        <v>-5.1659014294342775E-2</v>
      </c>
      <c r="O463" s="20">
        <f>I418</f>
        <v>0.97308774412064336</v>
      </c>
    </row>
    <row r="464" spans="1:15">
      <c r="D464" t="s">
        <v>34</v>
      </c>
      <c r="E464" s="12">
        <f>E459</f>
        <v>-0.18260431899170262</v>
      </c>
      <c r="F464" s="17">
        <f>(SIN((RADIANS(45+$C$18))))*(COS(RADIANS($A$18)))</f>
        <v>0.60653182618373125</v>
      </c>
      <c r="G464" s="18">
        <f>(SIN((RADIANS($C$18-45))))*(COS(RADIANS($A$18)))</f>
        <v>-0.71773349189355573</v>
      </c>
      <c r="K464" s="20"/>
      <c r="L464" s="4">
        <f>((-2*E423*(G423^2))-(2*E424*G423*G424)-(2*E425*G423*G425))-((2*E423*(F423^2))-(2*E424*F423*F424)-(2*E425*F423*F425))</f>
        <v>-1.927459138977258</v>
      </c>
      <c r="M464" s="4">
        <f>((-(2*E423*G423*G424))-(2*E424*(G424^2))-(2*E425*G424*G425))-((-(2*E423*F423*F424))-(2*E424*(F424^2))-(2*E425*F424*F425))</f>
        <v>-1.1669014776353275E-2</v>
      </c>
      <c r="N464" s="4">
        <f>((-(2*E423*G423*G425))-(2*E424*G424*G425)-(2*E425*(G425^2)))-((-(2*E423*F423*F425))-(2*E424*F424*F425)-(2*E425*(F425^2)))</f>
        <v>-6.6178271353982687E-2</v>
      </c>
      <c r="O464" s="20">
        <f>I423</f>
        <v>0.96948761282548257</v>
      </c>
    </row>
    <row r="465" spans="1:15">
      <c r="D465" t="s">
        <v>35</v>
      </c>
      <c r="E465" s="12">
        <f>E460</f>
        <v>-8.024623225223744E-2</v>
      </c>
      <c r="F465" s="17">
        <f>(SIN((RADIANS(45+$C$18))))*(SIN(RADIANS($A$18)))</f>
        <v>-0.22075953086600031</v>
      </c>
      <c r="G465" s="18">
        <f>(SIN((RADIANS($C$18-45))))*(SIN(RADIANS($A$18)))</f>
        <v>0.26123362718519705</v>
      </c>
      <c r="K465" s="20"/>
      <c r="L465" s="4">
        <f>((-2*E428*(G428^2))-(2*E429*G428*G429)-(2*E430*G428*G430))-((2*E428*(F428^2))-(2*E429*F428*F429)-(2*E430*F428*F430))</f>
        <v>-1.9374762110348795</v>
      </c>
      <c r="M465" s="4">
        <f>((-(2*E428*G428*G429))-(2*E429*(G429^2))-(2*E430*G429*G430))-((-(2*E428*F428*F429))-(2*E429*(F429^2))-(2*E430*F429*F430))</f>
        <v>-6.9724798856813555E-18</v>
      </c>
      <c r="N465" s="4">
        <f>((-(2*E428*G428*G430))-(2*E429*G429*G430)-(2*E430*(G430^2)))-((-(2*E428*F428*F430))-(2*E429*F429*F430)-(2*E430*(F430^2)))</f>
        <v>-0.11382261239845279</v>
      </c>
      <c r="O465" s="20">
        <f>I428</f>
        <v>0.96638207201583115</v>
      </c>
    </row>
    <row r="466" spans="1:15">
      <c r="K466" s="20"/>
      <c r="L466" s="4">
        <f>((-2*E433*(G433^2))-(2*E434*G433*G434)-(2*E435*G433*G435))-((2*E433*(F433^2))-(2*E434*F433*F434)-(2*E435*F433*F435))</f>
        <v>-1.9575002713989629</v>
      </c>
      <c r="M466" s="4">
        <f>((-(2*E433*G433*G434))-(2*E434*(G434^2))-(2*E435*G434*G435))-((-(2*E433*F433*F434))-(2*E434*(F434^2))-(2*E435*F434*F435))</f>
        <v>-8.1138278196018349E-3</v>
      </c>
      <c r="N466" s="4">
        <f>((-(2*E433*G433*G435))-(2*E434*G434*G435)-(2*E435*(G435^2)))-((-(2*E433*F433*F435))-(2*E434*F434*F435)-(2*E435*(F435^2)))</f>
        <v>4.6015804200816315E-2</v>
      </c>
      <c r="O466" s="20">
        <f>I433</f>
        <v>0.95995693974149998</v>
      </c>
    </row>
    <row r="467" spans="1:15">
      <c r="E467" s="12" t="s">
        <v>29</v>
      </c>
      <c r="F467" s="17" t="s">
        <v>31</v>
      </c>
      <c r="G467" s="18" t="s">
        <v>11</v>
      </c>
      <c r="H467">
        <v>18</v>
      </c>
      <c r="I467" s="19" t="s">
        <v>32</v>
      </c>
      <c r="L467" s="4">
        <f>((-2*E438*(G438^2))-(2*E439*G438*G439)-(2*E440*G438*G440))-((2*E438*(F438^2))-(2*E439*F438*F439)-(2*E440*F438*F440))</f>
        <v>-1.9616194776553284</v>
      </c>
      <c r="M467" s="4">
        <f>((-(2*E438*G438*G439))-(2*E439*(G439^2))-(2*E440*G439*G440))-((-(2*E438*F438*F439))-(2*E439*(F439^2))-(2*E440*F439*F440))</f>
        <v>-5.5595845010350135E-2</v>
      </c>
      <c r="N467" s="4">
        <f>((-(2*E438*G438*G440))-(2*E439*G439*G440)-(2*E440*(G440^2)))-((-(2*E438*F438*F440))-(2*E439*F439*F440)-(2*E440*(F440^2)))</f>
        <v>0.15274832878143596</v>
      </c>
      <c r="O467" s="20">
        <f>I438</f>
        <v>0.95593908698347352</v>
      </c>
    </row>
    <row r="468" spans="1:15">
      <c r="D468" t="s">
        <v>33</v>
      </c>
      <c r="E468" s="12">
        <f>E463</f>
        <v>0.97990622250034543</v>
      </c>
      <c r="F468" s="17">
        <f>COS((RADIANS(45+$C$19)))</f>
        <v>0.6129070536529766</v>
      </c>
      <c r="G468" s="18">
        <f>COS((RADIANS($C$19-45)))</f>
        <v>0.79015501237569019</v>
      </c>
      <c r="I468" s="19">
        <f>((SUMPRODUCT(E468:E470,G468:G470))*(SUMPRODUCT(-(E468:E470),G468:G470)))-((SUMPRODUCT(E468:E470,F468:F470))*(SUMPRODUCT(-(E468:E470),F468:F470)))</f>
        <v>8.2957982090855698E-2</v>
      </c>
      <c r="L468" s="4">
        <f>((-2*E443*(G443^2))-(2*E444*G443*G444)-(2*E445*G443*G445))-((2*E443*(F443^2))-(2*E444*F443*F444)-(2*E445*F443*F445))</f>
        <v>-1.9505957744368292</v>
      </c>
      <c r="M468" s="4">
        <f>((-(2*E443*G443*G444))-(2*E444*(G444^2))-(2*E445*G444*G445))-((-(2*E443*F443*F444))-(2*E444*(F444^2))-(2*E445*F444*F445))</f>
        <v>-0.18576408817702439</v>
      </c>
      <c r="N468" s="4">
        <f>((-(2*E443*G443*G445))-(2*E444*G444*G445)-(2*E445*(G445^2)))-((-(2*E443*F443*F445))-(2*E444*F444*F445)-(2*E445*(F445^2)))</f>
        <v>0.32175283894431139</v>
      </c>
      <c r="O468" s="20">
        <f>I443</f>
        <v>0.94709725291994751</v>
      </c>
    </row>
    <row r="469" spans="1:15">
      <c r="D469" t="s">
        <v>34</v>
      </c>
      <c r="E469" s="12">
        <f>E464</f>
        <v>-0.18260431899170262</v>
      </c>
      <c r="F469" s="17">
        <f>(SIN((RADIANS(45+$C$19))))*(COS(RADIANS($A$19)))</f>
        <v>-0.778150782269037</v>
      </c>
      <c r="G469" s="18">
        <f>(SIN((RADIANS($C$19-45))))*(COS(RADIANS($A$19)))</f>
        <v>0.60359561831332087</v>
      </c>
      <c r="L469" s="4">
        <f>((-2*E448*(G448^2))-(2*E449*G448*G449)-(2*E450*G448*G450))-((2*E448*(F448^2))-(2*E449*F448*F449)-(2*E450*F448*F450))</f>
        <v>-1.913624384302514</v>
      </c>
      <c r="M469" s="4">
        <f>((-(2*E448*G448*G449))-(2*E449*(G449^2))-(2*E450*G449*G450))-((-(2*E448*F448*F449))-(2*E449*(F449^2))-(2*E450*F449*F450))</f>
        <v>-0.45495619195534448</v>
      </c>
      <c r="N469" s="4">
        <f>((-(2*E448*G448*G450))-(2*E449*G449*G450)-(2*E450*(G450^2)))-((-(2*E448*F448*F450))-(2*E449*F449*F450)-(2*E450*(F450^2)))</f>
        <v>0.5421956762357627</v>
      </c>
      <c r="O469" s="20">
        <f>I448</f>
        <v>0.91686709540162714</v>
      </c>
    </row>
    <row r="470" spans="1:15">
      <c r="D470" t="s">
        <v>35</v>
      </c>
      <c r="E470" s="12">
        <f>E465</f>
        <v>-8.024623225223744E-2</v>
      </c>
      <c r="F470" s="17">
        <f>(SIN((RADIANS(45+$C$19))))*(SIN(RADIANS($A$19)))</f>
        <v>0.13720897797342935</v>
      </c>
      <c r="G470" s="18">
        <f>(SIN((RADIANS($C$19-45))))*(SIN(RADIANS($A$19)))</f>
        <v>-0.10643019294604687</v>
      </c>
      <c r="L470" s="4">
        <f>((-2*E453*(G453^2))-(2*E454*G453*G454)-(2*E455*G453*G455))-((2*E453*(F453^2))-(2*E454*F453*F454)-(2*E455*F453*F455))</f>
        <v>-1.8481938706408896</v>
      </c>
      <c r="M470" s="4">
        <f>((-(2*E453*G453*G454))-(2*E454*(G454^2))-(2*E455*G454*G455))-((-(2*E453*F453*F454))-(2*E454*(F454^2))-(2*E455*F454*F455))</f>
        <v>-0.84402853301163017</v>
      </c>
      <c r="N470" s="4">
        <f>((-(2*E453*G453*G455))-(2*E454*G454*G455)-(2*E455*(G455^2)))-((-(2*E453*F453*F455))-(2*E454*F454*F455)-(2*E455*(F455^2)))</f>
        <v>0.70822403075315976</v>
      </c>
      <c r="O470" s="20">
        <f>I453</f>
        <v>0.84744759643949719</v>
      </c>
    </row>
    <row r="471" spans="1:15">
      <c r="L471" s="4">
        <f>((-2*E458*(G458^2))-(2*E459*G458*G459)-(2*E460*G458*G460))-((2*E458*(F458^2))-(2*E459*F458*F459)-(2*E460*F458*F460))</f>
        <v>-1.7600823191491017</v>
      </c>
      <c r="M471" s="4">
        <f>((-(2*E458*G458*G459))-(2*E459*(G459^2))-(2*E460*G459*G460))-((-(2*E458*F458*F459))-(2*E459*(F459^2))-(2*E460*F459*F460))</f>
        <v>-1.3272732401299603</v>
      </c>
      <c r="N471" s="4">
        <f>((-(2*E458*G458*G460))-(2*E459*G459*G460)-(2*E460*(G460^2)))-((-(2*E458*F458*F460))-(2*E459*F459*F460)-(2*E460*(F460^2)))</f>
        <v>0.76630156247721914</v>
      </c>
      <c r="O471" s="20">
        <f>I458</f>
        <v>0.6999713385445584</v>
      </c>
    </row>
    <row r="472" spans="1:15" ht="17">
      <c r="A472" t="s">
        <v>45</v>
      </c>
      <c r="B472" t="s">
        <v>77</v>
      </c>
      <c r="C472" t="s">
        <v>44</v>
      </c>
      <c r="E472" s="12" t="s">
        <v>29</v>
      </c>
      <c r="F472" s="17" t="s">
        <v>31</v>
      </c>
      <c r="G472" s="18" t="s">
        <v>11</v>
      </c>
      <c r="H472">
        <v>19</v>
      </c>
      <c r="I472" s="19" t="s">
        <v>32</v>
      </c>
      <c r="L472" s="4">
        <f>((-2*E463*(G463^2))-(2*E464*G463*G464)-(2*E465*G463*G465))-((2*E463*(F463^2))-(2*E464*F463*F464)-(2*E465*F463*F465))</f>
        <v>-1.67555747192488</v>
      </c>
      <c r="M472" s="4">
        <f>((-(2*E463*G463*G464))-(2*E464*(G464^2))-(2*E465*G464*G465))-((-(2*E463*F463*F464))-(2*E464*(F464^2))-(2*E465*F464*F465))</f>
        <v>-1.7706526324364424</v>
      </c>
      <c r="N472" s="4">
        <f>((-(2*E463*G463*G465))-(2*E464*G464*G465)-(2*E465*(G465^2)))-((-(2*E463*F463*F465))-(2*E464*F464*F465)-(2*E465*(F465^2)))</f>
        <v>0.64446485343196014</v>
      </c>
      <c r="O472" s="20">
        <f>I463</f>
        <v>0.43521213241865048</v>
      </c>
    </row>
    <row r="473" spans="1:15">
      <c r="A473">
        <f>E468</f>
        <v>0.97990622250034543</v>
      </c>
      <c r="B473">
        <f>C473/(SQRT(C473^2+C474^2+C475^2))</f>
        <v>0.96788588565960321</v>
      </c>
      <c r="C473">
        <f t="array" ref="C473:C475">(A473:A475)-(MMULT(MMULT(MINVERSE(MMULT(TRANSPOSE(L456:N475),L456:N475)),TRANSPOSE(L456:N475)),O456:O475))</f>
        <v>1.3285922900448432</v>
      </c>
      <c r="D473" t="s">
        <v>33</v>
      </c>
      <c r="E473" s="12">
        <f>E468</f>
        <v>0.97990622250034543</v>
      </c>
      <c r="F473" s="17">
        <f>COS((RADIANS(45+$C$20)))</f>
        <v>0.43523109937232773</v>
      </c>
      <c r="G473" s="18">
        <f>COS((RADIANS($C$20-45)))</f>
        <v>0.90031877140219341</v>
      </c>
      <c r="I473" s="19">
        <f>((SUMPRODUCT(E473:E475,G473:G475))*(SUMPRODUCT(-(E473:E475),G473:G475)))-((SUMPRODUCT(E473:E475,F473:F475))*(SUMPRODUCT(-(E473:E475),F473:F475)))</f>
        <v>-0.29526385561658547</v>
      </c>
      <c r="L473" s="4">
        <f>((-2*E468*(G468^2))-(2*E469*G468*G469)-(2*E470*G468*G470))-((2*E468*(F468^2))-(2*E469*F468*F469)-(2*E470*F468*F470))</f>
        <v>-1.638445197554006</v>
      </c>
      <c r="M473" s="4">
        <f>((-(2*E468*G468*G469))-(2*E469*(G469^2))-(2*E470*G469*G470))-((-(2*E468*F468*F469))-(2*E469*(F469^2))-(2*E470*F469*F470))</f>
        <v>-1.9506623076534839</v>
      </c>
      <c r="N473" s="4">
        <f>((-(2*E468*G468*G470))-(2*E469*G469*G470)-(2*E470*(G470^2)))-((-(2*E468*F468*F470))-(2*E469*F469*F470)-(2*E470*(F470^2)))</f>
        <v>0.34395439509034553</v>
      </c>
      <c r="O473" s="20">
        <f>I468</f>
        <v>8.2957982090855698E-2</v>
      </c>
    </row>
    <row r="474" spans="1:15">
      <c r="A474">
        <f>E469</f>
        <v>-0.18260431899170262</v>
      </c>
      <c r="B474">
        <f>C474/(SQRT(C473^2+C474^2+C475^2))</f>
        <v>-0.19180518912625857</v>
      </c>
      <c r="C474">
        <v>-0.26328609523019936</v>
      </c>
      <c r="D474" t="s">
        <v>34</v>
      </c>
      <c r="E474" s="12">
        <f>E469</f>
        <v>-0.18260431899170262</v>
      </c>
      <c r="F474" s="17">
        <f>(SIN((RADIANS(45+$C$20))))*(COS(RADIANS($A$20)))</f>
        <v>-0.90031877140219341</v>
      </c>
      <c r="G474" s="18">
        <f>(SIN((RADIANS($C$20-45))))*(COS(RADIANS($A$20)))</f>
        <v>0.43523109937232768</v>
      </c>
      <c r="I474" s="20"/>
      <c r="L474" s="4">
        <f>((-2*E473*(G473^2))-(2*E474*G473*G474)-(2*E475*G473*G475))-((2*E473*(F473^2))-(2*E474*F473*F474)-(2*E475*F473*F475))</f>
        <v>-1.6736008248542151</v>
      </c>
      <c r="M474" s="4">
        <f>((-(2*E473*G473*G474))-(2*E474*(G474^2))-(2*E475*G474*G475))-((-(2*E473*F473*F474))-(2*E474*(F474^2))-(2*E475*F474*F475))</f>
        <v>-1.7627407255546563</v>
      </c>
      <c r="N474" s="4">
        <f>((-(2*E473*G473*G475))-(2*E474*G474*G475)-(2*E475*(G475^2)))-((-(2*E473*F473*F475))-(2*E474*F474*F475)-(2*E475*(F475^2)))</f>
        <v>2.1596190763177874E-16</v>
      </c>
      <c r="O474" s="20">
        <f>I473</f>
        <v>-0.29526385561658547</v>
      </c>
    </row>
    <row r="475" spans="1:15">
      <c r="A475">
        <f>E470</f>
        <v>-8.024623225223744E-2</v>
      </c>
      <c r="B475">
        <f>C475/(SQRT(C473^2+C474^2+C475^2))</f>
        <v>-0.16250440537156427</v>
      </c>
      <c r="C475">
        <v>-0.22306565605907896</v>
      </c>
      <c r="D475" t="s">
        <v>35</v>
      </c>
      <c r="E475" s="12">
        <f>E470</f>
        <v>-8.024623225223744E-2</v>
      </c>
      <c r="F475" s="17">
        <f>(SIN((RADIANS(45+$C$20))))*(SIN(RADIANS($A$20)))</f>
        <v>1.1030241517086244E-16</v>
      </c>
      <c r="G475" s="18">
        <f>(SIN((RADIANS($C$20-45))))*(SIN(RADIANS($A$20)))</f>
        <v>-5.3322270892418732E-17</v>
      </c>
      <c r="I475" s="20"/>
      <c r="L475" s="4">
        <f>2*E383</f>
        <v>1.9598124450006909</v>
      </c>
      <c r="M475" s="4">
        <f>2*E384</f>
        <v>-0.36520863798340525</v>
      </c>
      <c r="N475" s="4">
        <f>2*E385</f>
        <v>-0.16049246450447488</v>
      </c>
      <c r="O475" s="51">
        <f>E383^2+E384^2+E385^2-1</f>
        <v>0</v>
      </c>
    </row>
    <row r="476" spans="1:15">
      <c r="A476" s="25"/>
    </row>
    <row r="477" spans="1:15">
      <c r="A477" s="2"/>
      <c r="E477" s="12" t="s">
        <v>29</v>
      </c>
      <c r="F477" s="17" t="s">
        <v>31</v>
      </c>
      <c r="G477" s="18" t="s">
        <v>11</v>
      </c>
      <c r="H477">
        <v>1</v>
      </c>
      <c r="I477" s="19" t="s">
        <v>32</v>
      </c>
      <c r="K477" s="20"/>
    </row>
    <row r="478" spans="1:15">
      <c r="A478" s="2"/>
      <c r="D478" s="2" t="s">
        <v>33</v>
      </c>
      <c r="E478" s="12">
        <f>B473</f>
        <v>0.96788588565960321</v>
      </c>
      <c r="F478" s="17">
        <f>COS((RADIANS(45+$C$2)))</f>
        <v>-0.90031877140219363</v>
      </c>
      <c r="G478" s="18">
        <f>COS((RADIANS($C$2-45)))</f>
        <v>-0.43523109937232701</v>
      </c>
      <c r="I478" s="19">
        <f>((SUMPRODUCT(E478:E480,G478:G480))*(SUMPRODUCT(-(E478:E480),G478:G480)))-((SUMPRODUCT(E478:E480,F478:F480))*(SUMPRODUCT(-(E478:E480),F478:F480)))</f>
        <v>0.26806322667345533</v>
      </c>
      <c r="K478" s="20"/>
    </row>
    <row r="479" spans="1:15">
      <c r="A479" s="2"/>
      <c r="D479" s="20" t="s">
        <v>34</v>
      </c>
      <c r="E479" s="12">
        <f>B474</f>
        <v>-0.19180518912625857</v>
      </c>
      <c r="F479" s="17">
        <f>(SIN((RADIANS(45+$C$2))))*(COS(RADIANS($A$2)))</f>
        <v>-0.43523109937232735</v>
      </c>
      <c r="G479" s="18">
        <f>(SIN((RADIANS($C$2-45))))*(COS(RADIANS($A$2)))</f>
        <v>0.90031877140219374</v>
      </c>
      <c r="I479" s="20"/>
      <c r="K479" s="20"/>
    </row>
    <row r="480" spans="1:15">
      <c r="A480" s="2"/>
      <c r="D480" s="20" t="s">
        <v>35</v>
      </c>
      <c r="E480" s="12">
        <f>B475</f>
        <v>-0.16250440537156427</v>
      </c>
      <c r="F480" s="17">
        <f>(SIN((RADIANS(45+$C$2))))*(SIN(RADIANS($A$2)))</f>
        <v>0</v>
      </c>
      <c r="G480" s="18">
        <f>(SIN((RADIANS($C$2-45))))*(SIN(RADIANS($A$2)))</f>
        <v>0</v>
      </c>
      <c r="I480" s="20"/>
      <c r="K480" s="20"/>
    </row>
    <row r="481" spans="1:11">
      <c r="A481" s="2"/>
      <c r="I481" s="20"/>
      <c r="K481" s="20"/>
    </row>
    <row r="482" spans="1:11">
      <c r="A482" s="2"/>
      <c r="E482" s="12" t="s">
        <v>29</v>
      </c>
      <c r="F482" s="17" t="s">
        <v>31</v>
      </c>
      <c r="G482" s="18" t="s">
        <v>11</v>
      </c>
      <c r="H482">
        <v>2</v>
      </c>
      <c r="I482" s="19" t="s">
        <v>32</v>
      </c>
      <c r="K482" s="20"/>
    </row>
    <row r="483" spans="1:11">
      <c r="A483" s="2"/>
      <c r="D483" t="s">
        <v>33</v>
      </c>
      <c r="E483" s="12">
        <f>E478</f>
        <v>0.96788588565960321</v>
      </c>
      <c r="F483" s="17">
        <f>COS((RADIANS(45+$C$3)))</f>
        <v>-0.96592582628906831</v>
      </c>
      <c r="G483" s="18">
        <f>COS((RADIANS($C$3-45)))</f>
        <v>-0.25881904510252085</v>
      </c>
      <c r="I483" s="19">
        <f>((SUMPRODUCT(E483:E485,G483:G485))*(SUMPRODUCT(-(E483:E485),G483:G485)))-((SUMPRODUCT(E483:E485,F483:F485))*(SUMPRODUCT(-(E483:E485),F483:F485)))</f>
        <v>0.56033616973943468</v>
      </c>
      <c r="K483" s="20"/>
    </row>
    <row r="484" spans="1:11">
      <c r="A484" s="2"/>
      <c r="D484" t="s">
        <v>34</v>
      </c>
      <c r="E484" s="12">
        <f>E479</f>
        <v>-0.19180518912625857</v>
      </c>
      <c r="F484" s="17">
        <f>(SIN((RADIANS(45+$C$3))))*(COS(RADIANS($A$3)))</f>
        <v>-0.25488700224417882</v>
      </c>
      <c r="G484" s="18">
        <f>(SIN((RADIANS($C$3-45))))*(COS(RADIANS($A$3)))</f>
        <v>0.95125124256419769</v>
      </c>
      <c r="K484" s="20"/>
    </row>
    <row r="485" spans="1:11">
      <c r="A485" s="2"/>
      <c r="D485" t="s">
        <v>35</v>
      </c>
      <c r="E485" s="12">
        <f>E480</f>
        <v>-0.16250440537156427</v>
      </c>
      <c r="F485" s="17">
        <f>(SIN((RADIANS(45+$C$3))))*(SIN(RADIANS($A$3)))</f>
        <v>-4.4943455527547783E-2</v>
      </c>
      <c r="G485" s="18">
        <f>(SIN((RADIANS($C$3-45))))*(SIN(RADIANS($A$3)))</f>
        <v>0.16773125949652062</v>
      </c>
      <c r="K485" s="20"/>
    </row>
    <row r="486" spans="1:11">
      <c r="A486" s="2"/>
      <c r="K486" s="20"/>
    </row>
    <row r="487" spans="1:11">
      <c r="A487" s="2"/>
      <c r="E487" s="12" t="s">
        <v>29</v>
      </c>
      <c r="F487" s="17" t="s">
        <v>31</v>
      </c>
      <c r="G487" s="18" t="s">
        <v>11</v>
      </c>
      <c r="H487">
        <v>3</v>
      </c>
      <c r="I487" s="19" t="s">
        <v>32</v>
      </c>
      <c r="K487" s="20"/>
    </row>
    <row r="488" spans="1:11">
      <c r="A488" s="2"/>
      <c r="D488" t="s">
        <v>33</v>
      </c>
      <c r="E488" s="12">
        <f>E483</f>
        <v>0.96788588565960321</v>
      </c>
      <c r="F488" s="17">
        <f>COS((RADIANS(45+$C$4)))</f>
        <v>-0.98293534914955427</v>
      </c>
      <c r="G488" s="18">
        <f>COS((RADIANS($C$4-45)))</f>
        <v>-0.18395135061272014</v>
      </c>
      <c r="I488" s="19">
        <f>((SUMPRODUCT(E488:E490,G488:G490))*(SUMPRODUCT(-(E488:E490),G488:G490)))-((SUMPRODUCT(E488:E490,F488:F490))*(SUMPRODUCT(-(E488:E490),F488:F490)))</f>
        <v>0.65647957199851226</v>
      </c>
      <c r="K488" s="20"/>
    </row>
    <row r="489" spans="1:11">
      <c r="A489" s="2"/>
      <c r="D489" t="s">
        <v>34</v>
      </c>
      <c r="E489" s="12">
        <f>E484</f>
        <v>-0.19180518912625857</v>
      </c>
      <c r="F489" s="17">
        <f>(SIN((RADIANS(45+$C$4))))*(COS(RADIANS($A$4)))</f>
        <v>-0.17285772675437447</v>
      </c>
      <c r="G489" s="18">
        <f>(SIN((RADIANS($C$4-45))))*(COS(RADIANS($A$4)))</f>
        <v>0.92365709430545662</v>
      </c>
      <c r="I489" s="20"/>
      <c r="K489" s="20"/>
    </row>
    <row r="490" spans="1:11">
      <c r="A490" s="2"/>
      <c r="D490" t="s">
        <v>35</v>
      </c>
      <c r="E490" s="12">
        <f>E485</f>
        <v>-0.16250440537156427</v>
      </c>
      <c r="F490" s="17">
        <f>(SIN((RADIANS(45+$C$4))))*(SIN(RADIANS($A$4)))</f>
        <v>-6.2915067301512861E-2</v>
      </c>
      <c r="G490" s="18">
        <f>(SIN((RADIANS($C$4-45))))*(SIN(RADIANS($A$4)))</f>
        <v>0.33618368899599677</v>
      </c>
      <c r="I490" s="20"/>
      <c r="K490" s="20"/>
    </row>
    <row r="491" spans="1:11">
      <c r="A491" s="2"/>
      <c r="I491" s="20"/>
      <c r="K491" s="20"/>
    </row>
    <row r="492" spans="1:11">
      <c r="A492" s="2"/>
      <c r="E492" s="12" t="s">
        <v>29</v>
      </c>
      <c r="F492" s="17" t="s">
        <v>31</v>
      </c>
      <c r="G492" s="18" t="s">
        <v>11</v>
      </c>
      <c r="H492">
        <v>4</v>
      </c>
      <c r="I492" s="19" t="s">
        <v>32</v>
      </c>
      <c r="K492" s="20"/>
    </row>
    <row r="493" spans="1:11">
      <c r="A493" s="2"/>
      <c r="D493" t="s">
        <v>33</v>
      </c>
      <c r="E493" s="12">
        <f>E488</f>
        <v>0.96788588565960321</v>
      </c>
      <c r="F493" s="17">
        <f>COS((RADIANS(45+$C$5)))</f>
        <v>-0.9973144772244581</v>
      </c>
      <c r="G493" s="18">
        <f>COS((RADIANS($C$5-45)))</f>
        <v>-7.3238197127631507E-2</v>
      </c>
      <c r="I493" s="19">
        <f>((SUMPRODUCT(E493:E495,G493:G495))*(SUMPRODUCT(-(E493:E495),G493:G495)))-((SUMPRODUCT(E493:E495,F493:F495))*(SUMPRODUCT(-(E493:E495),F493:F495)))</f>
        <v>0.79627321235945081</v>
      </c>
      <c r="K493" s="20"/>
    </row>
    <row r="494" spans="1:11">
      <c r="A494" s="2"/>
      <c r="D494" t="s">
        <v>34</v>
      </c>
      <c r="E494" s="12">
        <f>E489</f>
        <v>-0.19180518912625857</v>
      </c>
      <c r="F494" s="17">
        <f>(SIN((RADIANS(45+$C$5))))*(COS(RADIANS($A$5)))</f>
        <v>-6.3426139239901341E-2</v>
      </c>
      <c r="G494" s="18">
        <f>(SIN((RADIANS($C$5-45))))*(COS(RADIANS($A$5)))</f>
        <v>0.86369967283837767</v>
      </c>
      <c r="K494" s="20"/>
    </row>
    <row r="495" spans="1:11">
      <c r="A495" s="2"/>
      <c r="D495" t="s">
        <v>35</v>
      </c>
      <c r="E495" s="12">
        <f>E490</f>
        <v>-0.16250440537156427</v>
      </c>
      <c r="F495" s="17">
        <f>(SIN((RADIANS(45+$C$5))))*(SIN(RADIANS($A$5)))</f>
        <v>-3.6619098563815719E-2</v>
      </c>
      <c r="G495" s="18">
        <f>(SIN((RADIANS($C$5-45))))*(SIN(RADIANS($A$5)))</f>
        <v>0.49865723861222899</v>
      </c>
      <c r="K495" s="20"/>
    </row>
    <row r="496" spans="1:11">
      <c r="A496" s="2"/>
      <c r="K496" s="20"/>
    </row>
    <row r="497" spans="1:11">
      <c r="A497" s="2"/>
      <c r="E497" s="12" t="s">
        <v>29</v>
      </c>
      <c r="F497" s="17" t="s">
        <v>31</v>
      </c>
      <c r="G497" s="18" t="s">
        <v>11</v>
      </c>
      <c r="H497">
        <v>5</v>
      </c>
      <c r="I497" s="19" t="s">
        <v>32</v>
      </c>
      <c r="K497" s="20"/>
    </row>
    <row r="498" spans="1:11">
      <c r="A498" s="2"/>
      <c r="D498" t="s">
        <v>33</v>
      </c>
      <c r="E498" s="12">
        <f>E493</f>
        <v>0.96788588565960321</v>
      </c>
      <c r="F498" s="17">
        <f>COS((RADIANS(45+$C$6)))</f>
        <v>-0.99974260932269832</v>
      </c>
      <c r="G498" s="18">
        <f>COS((RADIANS($C$6-45)))</f>
        <v>2.2687333572781562E-2</v>
      </c>
      <c r="I498" s="19">
        <f>((SUMPRODUCT(E498:E500,G498:G500))*(SUMPRODUCT(-(E498:E500),G498:G500)))-((SUMPRODUCT(E498:E500,F498:F500))*(SUMPRODUCT(-(E498:E500),F498:F500)))</f>
        <v>0.89478319079621993</v>
      </c>
      <c r="K498" s="20"/>
    </row>
    <row r="499" spans="1:11">
      <c r="A499" s="2"/>
      <c r="D499" t="s">
        <v>34</v>
      </c>
      <c r="E499" s="12">
        <f>E494</f>
        <v>-0.19180518912625857</v>
      </c>
      <c r="F499" s="17">
        <f>(SIN((RADIANS(45+$C$6))))*(COS(RADIANS($A$6)))</f>
        <v>1.7379505812615822E-2</v>
      </c>
      <c r="G499" s="18">
        <f>(SIN((RADIANS($C$6-45))))*(COS(RADIANS($A$6)))</f>
        <v>0.76584727042092038</v>
      </c>
      <c r="I499" s="20"/>
      <c r="K499" s="20"/>
    </row>
    <row r="500" spans="1:11">
      <c r="A500" s="2"/>
      <c r="D500" t="s">
        <v>35</v>
      </c>
      <c r="E500" s="12">
        <f>E495</f>
        <v>-0.16250440537156427</v>
      </c>
      <c r="F500" s="17">
        <f>(SIN((RADIANS(45+$C$6))))*(SIN(RADIANS($A$6)))</f>
        <v>1.4583136917409327E-2</v>
      </c>
      <c r="G500" s="18">
        <f>(SIN((RADIANS($C$6-45))))*(SIN(RADIANS($A$6)))</f>
        <v>0.64262216214832091</v>
      </c>
      <c r="I500" s="20"/>
      <c r="K500" s="20"/>
    </row>
    <row r="501" spans="1:11">
      <c r="A501" s="2"/>
      <c r="I501" s="20"/>
      <c r="K501" s="20"/>
    </row>
    <row r="502" spans="1:11">
      <c r="A502" s="2"/>
      <c r="E502" s="12" t="s">
        <v>29</v>
      </c>
      <c r="F502" s="17" t="s">
        <v>31</v>
      </c>
      <c r="G502" s="18" t="s">
        <v>11</v>
      </c>
      <c r="H502">
        <v>6</v>
      </c>
      <c r="I502" s="19" t="s">
        <v>32</v>
      </c>
      <c r="K502" s="20"/>
    </row>
    <row r="503" spans="1:11">
      <c r="A503" s="2"/>
      <c r="D503" t="s">
        <v>33</v>
      </c>
      <c r="E503" s="12">
        <f>E498</f>
        <v>0.96788588565960321</v>
      </c>
      <c r="F503" s="17">
        <f>COS((RADIANS(45+$C$7)))</f>
        <v>-0.99862953475457383</v>
      </c>
      <c r="G503" s="18">
        <f>COS((RADIANS($C$7-45)))</f>
        <v>5.2335956242943966E-2</v>
      </c>
      <c r="I503" s="19">
        <f>((SUMPRODUCT(E503:E505,G503:G505))*(SUMPRODUCT(-(E503:E505),G503:G505)))-((SUMPRODUCT(E503:E505,F503:F505))*(SUMPRODUCT(-(E503:E505),F503:F505)))</f>
        <v>0.92075047129974741</v>
      </c>
      <c r="K503" s="20"/>
    </row>
    <row r="504" spans="1:11">
      <c r="A504" s="2"/>
      <c r="D504" t="s">
        <v>34</v>
      </c>
      <c r="E504" s="12">
        <f>E499</f>
        <v>-0.19180518912625857</v>
      </c>
      <c r="F504" s="17">
        <f>(SIN((RADIANS(45+$C$7))))*(COS(RADIANS($A$7)))</f>
        <v>3.3640904214061164E-2</v>
      </c>
      <c r="G504" s="18">
        <f>(SIN((RADIANS($C$7-45))))*(COS(RADIANS($A$7)))</f>
        <v>0.64190669160727343</v>
      </c>
      <c r="K504" s="20"/>
    </row>
    <row r="505" spans="1:11">
      <c r="A505" s="2"/>
      <c r="D505" t="s">
        <v>35</v>
      </c>
      <c r="E505" s="12">
        <f>E500</f>
        <v>-0.16250440537156427</v>
      </c>
      <c r="F505" s="17">
        <f>(SIN((RADIANS(45+$C$7))))*(SIN(RADIANS($A$7)))</f>
        <v>4.0091668455225091E-2</v>
      </c>
      <c r="G505" s="18">
        <f>(SIN((RADIANS($C$7-45))))*(SIN(RADIANS($A$7)))</f>
        <v>0.76499460583323164</v>
      </c>
      <c r="K505" s="20"/>
    </row>
    <row r="506" spans="1:11">
      <c r="A506" s="2"/>
      <c r="K506" s="20"/>
    </row>
    <row r="507" spans="1:11">
      <c r="A507" s="2"/>
      <c r="E507" s="12" t="s">
        <v>29</v>
      </c>
      <c r="F507" s="17" t="s">
        <v>31</v>
      </c>
      <c r="G507" s="18" t="s">
        <v>11</v>
      </c>
      <c r="H507">
        <v>7</v>
      </c>
      <c r="I507" s="19" t="s">
        <v>32</v>
      </c>
      <c r="K507" s="20"/>
    </row>
    <row r="508" spans="1:11">
      <c r="A508" s="2"/>
      <c r="D508" t="s">
        <v>33</v>
      </c>
      <c r="E508" s="12">
        <f>E503</f>
        <v>0.96788588565960321</v>
      </c>
      <c r="F508" s="17">
        <f>COS((RADIANS(45+$C$8)))</f>
        <v>-0.99572469818458209</v>
      </c>
      <c r="G508" s="18">
        <f>COS((RADIANS($C$8-45)))</f>
        <v>9.2370587446561875E-2</v>
      </c>
      <c r="I508" s="19">
        <f>((SUMPRODUCT(E508:E510,G508:G510))*(SUMPRODUCT(-(E508:E510),G508:G510)))-((SUMPRODUCT(E508:E510,F508:F510))*(SUMPRODUCT(-(E508:E510),F508:F510)))</f>
        <v>0.95003908651819302</v>
      </c>
      <c r="K508" s="20"/>
    </row>
    <row r="509" spans="1:11">
      <c r="A509" s="2"/>
      <c r="D509" t="s">
        <v>34</v>
      </c>
      <c r="E509" s="12">
        <f>E504</f>
        <v>-0.19180518912625857</v>
      </c>
      <c r="F509" s="17">
        <f>(SIN((RADIANS(45+$C$8))))*(COS(RADIANS($A$8)))</f>
        <v>4.6185293723280868E-2</v>
      </c>
      <c r="G509" s="18">
        <f>(SIN((RADIANS($C$8-45))))*(COS(RADIANS($A$8)))</f>
        <v>0.49786234909229116</v>
      </c>
      <c r="I509" s="20"/>
      <c r="K509" s="20"/>
    </row>
    <row r="510" spans="1:11">
      <c r="A510" s="2"/>
      <c r="D510" t="s">
        <v>35</v>
      </c>
      <c r="E510" s="12">
        <f>E505</f>
        <v>-0.16250440537156427</v>
      </c>
      <c r="F510" s="17">
        <f>(SIN((RADIANS(45+$C$8))))*(SIN(RADIANS($A$8)))</f>
        <v>7.9995275291214404E-2</v>
      </c>
      <c r="G510" s="18">
        <f>(SIN((RADIANS($C$8-45))))*(SIN(RADIANS($A$8)))</f>
        <v>0.86232288380344091</v>
      </c>
      <c r="I510" s="20"/>
      <c r="K510" s="20"/>
    </row>
    <row r="511" spans="1:11">
      <c r="A511" s="2"/>
      <c r="I511" s="20"/>
      <c r="K511" s="20"/>
    </row>
    <row r="512" spans="1:11">
      <c r="A512" s="2"/>
      <c r="E512" s="12" t="s">
        <v>29</v>
      </c>
      <c r="F512" s="17" t="s">
        <v>31</v>
      </c>
      <c r="G512" s="18" t="s">
        <v>11</v>
      </c>
      <c r="H512">
        <v>8</v>
      </c>
      <c r="I512" s="19" t="s">
        <v>32</v>
      </c>
      <c r="K512" s="20"/>
    </row>
    <row r="513" spans="1:11">
      <c r="A513" s="2"/>
      <c r="D513" t="s">
        <v>33</v>
      </c>
      <c r="E513" s="12">
        <f>E508</f>
        <v>0.96788588565960321</v>
      </c>
      <c r="F513" s="17">
        <f>COS((RADIANS(45+$C$9)))</f>
        <v>-0.99649285924950437</v>
      </c>
      <c r="G513" s="18">
        <f>COS((RADIANS($C$9-45)))</f>
        <v>8.3677843332315663E-2</v>
      </c>
      <c r="I513" s="19">
        <f>((SUMPRODUCT(E513:E515,G513:G515))*(SUMPRODUCT(-(E513:E515),G513:G515)))-((SUMPRODUCT(E513:E515,F513:F515))*(SUMPRODUCT(-(E513:E515),F513:F515)))</f>
        <v>0.94716898125941129</v>
      </c>
      <c r="K513" s="20"/>
    </row>
    <row r="514" spans="1:11">
      <c r="A514" s="2"/>
      <c r="D514" t="s">
        <v>34</v>
      </c>
      <c r="E514" s="12">
        <f>E509</f>
        <v>-0.19180518912625857</v>
      </c>
      <c r="F514" s="17">
        <f>(SIN((RADIANS(45+$C$9))))*(COS(RADIANS($A$9)))</f>
        <v>2.8619507969701488E-2</v>
      </c>
      <c r="G514" s="18">
        <f>(SIN((RADIANS($C$9-45))))*(COS(RADIANS($A$9)))</f>
        <v>0.34082063054352102</v>
      </c>
      <c r="K514" s="20"/>
    </row>
    <row r="515" spans="1:11">
      <c r="A515" s="2"/>
      <c r="D515" t="s">
        <v>35</v>
      </c>
      <c r="E515" s="12">
        <f>E510</f>
        <v>-0.16250440537156427</v>
      </c>
      <c r="F515" s="17">
        <f>(SIN((RADIANS(45+$C$9))))*(SIN(RADIANS($A$9)))</f>
        <v>7.8631451902656413E-2</v>
      </c>
      <c r="G515" s="18">
        <f>(SIN((RADIANS($C$9-45))))*(SIN(RADIANS($A$9)))</f>
        <v>0.93639698650261005</v>
      </c>
      <c r="K515" s="20"/>
    </row>
    <row r="516" spans="1:11">
      <c r="A516" s="2"/>
      <c r="K516" s="20"/>
    </row>
    <row r="517" spans="1:11">
      <c r="E517" s="12" t="s">
        <v>29</v>
      </c>
      <c r="F517" s="17" t="s">
        <v>31</v>
      </c>
      <c r="G517" s="18" t="s">
        <v>11</v>
      </c>
      <c r="H517">
        <v>9</v>
      </c>
      <c r="I517" s="19" t="s">
        <v>32</v>
      </c>
      <c r="K517" s="20"/>
    </row>
    <row r="518" spans="1:11">
      <c r="D518" t="s">
        <v>33</v>
      </c>
      <c r="E518" s="12">
        <f>E513</f>
        <v>0.96788588565960321</v>
      </c>
      <c r="F518" s="17">
        <f>COS((RADIANS(45+$C$10)))</f>
        <v>-0.9973144772244581</v>
      </c>
      <c r="G518" s="18">
        <f>COS((RADIANS($C$10-45)))</f>
        <v>7.3238197127632076E-2</v>
      </c>
      <c r="I518" s="19">
        <f>((SUMPRODUCT(E518:E520,G518:G520))*(SUMPRODUCT(-(E518:E520),G518:G520)))-((SUMPRODUCT(E518:E520,F518:F520))*(SUMPRODUCT(-(E518:E520),F518:F520)))</f>
        <v>0.94444714615915315</v>
      </c>
      <c r="K518" s="20"/>
    </row>
    <row r="519" spans="1:11">
      <c r="D519" t="s">
        <v>34</v>
      </c>
      <c r="E519" s="12">
        <f>E514</f>
        <v>-0.19180518912625857</v>
      </c>
      <c r="F519" s="17">
        <f>(SIN((RADIANS(45+$C$10))))*(COS(RADIANS($A$10)))</f>
        <v>1.2717679466824738E-2</v>
      </c>
      <c r="G519" s="18">
        <f>(SIN((RADIANS($C$10-45))))*(COS(RADIANS($A$10)))</f>
        <v>0.17318184153087451</v>
      </c>
      <c r="I519" s="20"/>
      <c r="K519" s="20"/>
    </row>
    <row r="520" spans="1:11">
      <c r="D520" t="s">
        <v>35</v>
      </c>
      <c r="E520" s="12">
        <f>E515</f>
        <v>-0.16250440537156427</v>
      </c>
      <c r="F520" s="17">
        <f>(SIN((RADIANS(45+$C$10))))*(SIN(RADIANS($A$10)))</f>
        <v>7.2125544347928547E-2</v>
      </c>
      <c r="G520" s="18">
        <f>(SIN((RADIANS($C$10-45))))*(SIN(RADIANS($A$10)))</f>
        <v>0.98216302936196354</v>
      </c>
      <c r="I520" s="20"/>
      <c r="K520" s="20"/>
    </row>
    <row r="521" spans="1:11">
      <c r="I521" s="20"/>
      <c r="K521" s="20"/>
    </row>
    <row r="522" spans="1:11">
      <c r="E522" s="12" t="s">
        <v>29</v>
      </c>
      <c r="F522" s="17" t="s">
        <v>31</v>
      </c>
      <c r="G522" s="18" t="s">
        <v>11</v>
      </c>
      <c r="H522">
        <v>10</v>
      </c>
      <c r="I522" s="19" t="s">
        <v>32</v>
      </c>
      <c r="K522" s="20"/>
    </row>
    <row r="523" spans="1:11">
      <c r="D523" t="s">
        <v>33</v>
      </c>
      <c r="E523" s="12">
        <f>E518</f>
        <v>0.96788588565960321</v>
      </c>
      <c r="F523" s="17">
        <f>COS((RADIANS(45+$C$11)))</f>
        <v>-0.9975640502598242</v>
      </c>
      <c r="G523" s="18">
        <f>COS((RADIANS($C$11-45)))</f>
        <v>6.9756473744125233E-2</v>
      </c>
      <c r="I523" s="19">
        <f>((SUMPRODUCT(E523:E525,G523:G525))*(SUMPRODUCT(-(E523:E525),G523:G525)))-((SUMPRODUCT(E523:E525,F523:F525))*(SUMPRODUCT(-(E523:E525),F523:F525)))</f>
        <v>0.94531538325216879</v>
      </c>
    </row>
    <row r="524" spans="1:11">
      <c r="D524" t="s">
        <v>34</v>
      </c>
      <c r="E524" s="12">
        <f>E519</f>
        <v>-0.19180518912625857</v>
      </c>
      <c r="F524" s="17">
        <f>(SIN((RADIANS(45+$C$11))))*(COS(RADIANS($A$11)))</f>
        <v>4.2731018013744551E-18</v>
      </c>
      <c r="G524" s="18">
        <f>(SIN((RADIANS($C$11-45))))*(COS(RADIANS($A$11)))</f>
        <v>6.1108202742410423E-17</v>
      </c>
    </row>
    <row r="525" spans="1:11">
      <c r="D525" t="s">
        <v>35</v>
      </c>
      <c r="E525" s="12">
        <f>E520</f>
        <v>-0.16250440537156427</v>
      </c>
      <c r="F525" s="17">
        <f>(SIN((RADIANS(45+$C$11))))*(SIN(RADIANS($A$11)))</f>
        <v>6.9756473744125524E-2</v>
      </c>
      <c r="G525" s="18">
        <f>(SIN((RADIANS($C$11-45))))*(SIN(RADIANS($A$11)))</f>
        <v>0.9975640502598242</v>
      </c>
    </row>
    <row r="527" spans="1:11">
      <c r="E527" s="12" t="s">
        <v>29</v>
      </c>
      <c r="F527" s="17" t="s">
        <v>31</v>
      </c>
      <c r="G527" s="18" t="s">
        <v>11</v>
      </c>
      <c r="H527">
        <v>11</v>
      </c>
      <c r="I527" s="19" t="s">
        <v>32</v>
      </c>
    </row>
    <row r="528" spans="1:11">
      <c r="D528" t="s">
        <v>33</v>
      </c>
      <c r="E528" s="12">
        <f>E523</f>
        <v>0.96788588565960321</v>
      </c>
      <c r="F528" s="17">
        <f>COS((RADIANS(45+$C$12)))</f>
        <v>-0.99992536966045198</v>
      </c>
      <c r="G528" s="18">
        <f>COS((RADIANS($C$12-45)))</f>
        <v>1.221700083524758E-2</v>
      </c>
      <c r="I528" s="19">
        <f>((SUMPRODUCT(E528:E530,G528:G530))*(SUMPRODUCT(-(E528:E530),G528:G530)))-((SUMPRODUCT(E528:E530,F528:F530))*(SUMPRODUCT(-(E528:E530),F528:F530)))</f>
        <v>0.92646166522186102</v>
      </c>
    </row>
    <row r="529" spans="1:11">
      <c r="D529" t="s">
        <v>34</v>
      </c>
      <c r="E529" s="12">
        <f>E524</f>
        <v>-0.19180518912625857</v>
      </c>
      <c r="F529" s="17">
        <f>(SIN((RADIANS(45+$C$12))))*(COS(RADIANS($A$12)))</f>
        <v>-2.1214599315960798E-3</v>
      </c>
      <c r="G529" s="18">
        <f>(SIN((RADIANS($C$12-45))))*(COS(RADIANS($A$12)))</f>
        <v>-0.17363521824446912</v>
      </c>
      <c r="I529" s="20"/>
      <c r="K529" s="20"/>
    </row>
    <row r="530" spans="1:11">
      <c r="D530" t="s">
        <v>35</v>
      </c>
      <c r="E530" s="12">
        <f>E525</f>
        <v>-0.16250440537156427</v>
      </c>
      <c r="F530" s="17">
        <f>(SIN((RADIANS(45+$C$12))))*(SIN(RADIANS($A$12)))</f>
        <v>1.2031397141108279E-2</v>
      </c>
      <c r="G530" s="18">
        <f>(SIN((RADIANS($C$12-45))))*(SIN(RADIANS($A$12)))</f>
        <v>0.98473425647521118</v>
      </c>
      <c r="I530" s="20"/>
      <c r="K530" s="20"/>
    </row>
    <row r="531" spans="1:11">
      <c r="I531" s="20"/>
      <c r="K531" s="20"/>
    </row>
    <row r="532" spans="1:11">
      <c r="E532" s="12" t="s">
        <v>29</v>
      </c>
      <c r="F532" s="17" t="s">
        <v>31</v>
      </c>
      <c r="G532" s="18" t="s">
        <v>11</v>
      </c>
      <c r="H532">
        <v>12</v>
      </c>
      <c r="I532" s="19" t="s">
        <v>32</v>
      </c>
      <c r="K532" s="20"/>
    </row>
    <row r="533" spans="1:11">
      <c r="D533" t="s">
        <v>33</v>
      </c>
      <c r="E533" s="12">
        <f>E528</f>
        <v>0.96788588565960321</v>
      </c>
      <c r="F533" s="17">
        <f>COS((RADIANS(45+$C$13)))</f>
        <v>-0.99939082701909576</v>
      </c>
      <c r="G533" s="18">
        <f>COS((RADIANS($C$13-45)))</f>
        <v>-3.4899496702500955E-2</v>
      </c>
      <c r="I533" s="19">
        <f>((SUMPRODUCT(E533:E535,G533:G535))*(SUMPRODUCT(-(E533:E535),G533:G535)))-((SUMPRODUCT(E533:E535,F533:F535))*(SUMPRODUCT(-(E533:E535),F533:F535)))</f>
        <v>0.91519090026233885</v>
      </c>
      <c r="K533" s="20"/>
    </row>
    <row r="534" spans="1:11">
      <c r="D534" t="s">
        <v>34</v>
      </c>
      <c r="E534" s="12">
        <f>E529</f>
        <v>-0.19180518912625857</v>
      </c>
      <c r="F534" s="17">
        <f>(SIN((RADIANS(45+$C$13))))*(COS(RADIANS($A$13)))</f>
        <v>1.193633086418306E-2</v>
      </c>
      <c r="G534" s="18">
        <f>(SIN((RADIANS($C$13-45))))*(COS(RADIANS($A$13)))</f>
        <v>-0.34181179389542971</v>
      </c>
      <c r="K534" s="20"/>
    </row>
    <row r="535" spans="1:11">
      <c r="D535" t="s">
        <v>35</v>
      </c>
      <c r="E535" s="12">
        <f>E530</f>
        <v>-0.16250440537156427</v>
      </c>
      <c r="F535" s="17">
        <f>(SIN((RADIANS(45+$C$13))))*(SIN(RADIANS($A$13)))</f>
        <v>-3.279479952048224E-2</v>
      </c>
      <c r="G535" s="18">
        <f>(SIN((RADIANS($C$13-45))))*(SIN(RADIANS($A$13)))</f>
        <v>0.93912018543097053</v>
      </c>
      <c r="K535" s="20"/>
    </row>
    <row r="536" spans="1:11">
      <c r="K536" s="20"/>
    </row>
    <row r="537" spans="1:11">
      <c r="A537" s="20"/>
      <c r="B537" s="20"/>
      <c r="C537" s="20"/>
      <c r="E537" s="12" t="s">
        <v>29</v>
      </c>
      <c r="F537" s="17" t="s">
        <v>31</v>
      </c>
      <c r="G537" s="18" t="s">
        <v>11</v>
      </c>
      <c r="H537">
        <v>13</v>
      </c>
      <c r="I537" s="19" t="s">
        <v>32</v>
      </c>
      <c r="K537" s="2"/>
    </row>
    <row r="538" spans="1:11">
      <c r="A538" s="20"/>
      <c r="B538" s="20"/>
      <c r="C538" s="20"/>
      <c r="D538" t="s">
        <v>33</v>
      </c>
      <c r="E538" s="12">
        <f>E533</f>
        <v>0.96788588565960321</v>
      </c>
      <c r="F538" s="17">
        <f>COS((RADIANS(45+$C$14)))</f>
        <v>-0.99433794413320464</v>
      </c>
      <c r="G538" s="18">
        <f>COS((RADIANS($C$14-45)))</f>
        <v>-0.10626407133623318</v>
      </c>
      <c r="I538" s="19">
        <f>((SUMPRODUCT(E538:E540,G538:G540))*(SUMPRODUCT(-(E538:E540),G538:G540)))-((SUMPRODUCT(E538:E540,F538:F540))*(SUMPRODUCT(-(E538:E540),F538:F540)))</f>
        <v>0.8953428106307364</v>
      </c>
      <c r="K538" s="20"/>
    </row>
    <row r="539" spans="1:11">
      <c r="A539" s="20"/>
      <c r="B539" s="20"/>
      <c r="C539" s="20"/>
      <c r="D539" t="s">
        <v>34</v>
      </c>
      <c r="E539" s="12">
        <f>E534</f>
        <v>-0.19180518912625857</v>
      </c>
      <c r="F539" s="17">
        <f>(SIN((RADIANS(45+$C$14))))*(COS(RADIANS($A$14)))</f>
        <v>5.3132035668116542E-2</v>
      </c>
      <c r="G539" s="18">
        <f>(SIN((RADIANS($C$14-45))))*(COS(RADIANS($A$14)))</f>
        <v>-0.4971689720666021</v>
      </c>
      <c r="I539" s="20"/>
      <c r="K539" s="20"/>
    </row>
    <row r="540" spans="1:11">
      <c r="A540" s="20"/>
      <c r="B540" s="20"/>
      <c r="C540" s="20"/>
      <c r="D540" t="s">
        <v>35</v>
      </c>
      <c r="E540" s="12">
        <f>E535</f>
        <v>-0.16250440537156427</v>
      </c>
      <c r="F540" s="17">
        <f>(SIN((RADIANS(45+$C$14))))*(SIN(RADIANS($A$14)))</f>
        <v>-9.2027385286739691E-2</v>
      </c>
      <c r="G540" s="18">
        <f>(SIN((RADIANS($C$14-45))))*(SIN(RADIANS($A$14)))</f>
        <v>0.86112191956614725</v>
      </c>
      <c r="I540" s="20"/>
      <c r="K540" s="20"/>
    </row>
    <row r="541" spans="1:11">
      <c r="A541" s="20"/>
      <c r="B541" s="20"/>
      <c r="C541" s="20"/>
      <c r="I541" s="20"/>
    </row>
    <row r="542" spans="1:11">
      <c r="A542" s="20"/>
      <c r="B542" s="20"/>
      <c r="C542" s="20"/>
      <c r="E542" s="12" t="s">
        <v>29</v>
      </c>
      <c r="F542" s="17" t="s">
        <v>31</v>
      </c>
      <c r="G542" s="18" t="s">
        <v>11</v>
      </c>
      <c r="H542">
        <v>14</v>
      </c>
      <c r="I542" s="19" t="s">
        <v>32</v>
      </c>
    </row>
    <row r="543" spans="1:11">
      <c r="A543" s="20"/>
      <c r="B543" s="20"/>
      <c r="C543" s="20"/>
      <c r="D543" t="s">
        <v>33</v>
      </c>
      <c r="E543" s="12">
        <f>E538</f>
        <v>0.96788588565960321</v>
      </c>
      <c r="F543" s="17">
        <f>COS((RADIANS(45+$C$15)))</f>
        <v>-0.97741589428609588</v>
      </c>
      <c r="G543" s="18">
        <f>COS((RADIANS($C$15-45)))</f>
        <v>-0.21132479645538843</v>
      </c>
      <c r="I543" s="19">
        <f>((SUMPRODUCT(E543:E545,G543:G545))*(SUMPRODUCT(-(E543:E545),G543:G545)))-((SUMPRODUCT(E543:E545,F543:F545))*(SUMPRODUCT(-(E543:E545),F543:F545)))</f>
        <v>0.85217387290558644</v>
      </c>
    </row>
    <row r="544" spans="1:11">
      <c r="A544" s="20"/>
      <c r="B544" s="20"/>
      <c r="C544" s="20"/>
      <c r="D544" t="s">
        <v>34</v>
      </c>
      <c r="E544" s="12">
        <f>E539</f>
        <v>-0.19180518912625857</v>
      </c>
      <c r="F544" s="17">
        <f>(SIN((RADIANS(45+$C$15))))*(COS(RADIANS($A$15)))</f>
        <v>0.1358369607810537</v>
      </c>
      <c r="G544" s="18">
        <f>(SIN((RADIANS($C$15-45))))*(COS(RADIANS($A$15)))</f>
        <v>-0.62827082635779086</v>
      </c>
    </row>
    <row r="545" spans="1:15">
      <c r="A545" s="20"/>
      <c r="B545" s="20"/>
      <c r="C545" s="20"/>
      <c r="D545" t="s">
        <v>35</v>
      </c>
      <c r="E545" s="12">
        <f>E540</f>
        <v>-0.16250440537156427</v>
      </c>
      <c r="F545" s="17">
        <f>(SIN((RADIANS(45+$C$15))))*(SIN(RADIANS($A$15)))</f>
        <v>-0.16188418601789953</v>
      </c>
      <c r="G545" s="18">
        <f>(SIN((RADIANS($C$15-45))))*(SIN(RADIANS($A$15)))</f>
        <v>0.74874401443403016</v>
      </c>
    </row>
    <row r="546" spans="1:15">
      <c r="A546" s="20"/>
      <c r="B546" s="20"/>
      <c r="C546" s="20"/>
    </row>
    <row r="547" spans="1:15">
      <c r="A547" s="20"/>
      <c r="B547" s="20"/>
      <c r="C547" s="20"/>
      <c r="E547" s="12" t="s">
        <v>29</v>
      </c>
      <c r="F547" s="17" t="s">
        <v>31</v>
      </c>
      <c r="G547" s="18" t="s">
        <v>11</v>
      </c>
      <c r="H547">
        <v>15</v>
      </c>
      <c r="I547" s="19" t="s">
        <v>32</v>
      </c>
    </row>
    <row r="548" spans="1:15">
      <c r="A548" s="20"/>
      <c r="B548" s="20"/>
      <c r="C548" s="20"/>
      <c r="D548" t="s">
        <v>33</v>
      </c>
      <c r="E548" s="12">
        <f>E543</f>
        <v>0.96788588565960321</v>
      </c>
      <c r="F548" s="17">
        <f>COS((RADIANS(45+$C$16)))</f>
        <v>-0.9420574527872968</v>
      </c>
      <c r="G548" s="18">
        <f>COS((RADIANS($C$16-45)))</f>
        <v>-0.33545156975025497</v>
      </c>
      <c r="I548" s="19">
        <f>((SUMPRODUCT(E548:E550,G548:G550))*(SUMPRODUCT(-(E548:E550),G548:G550)))-((SUMPRODUCT(E548:E550,F548:F550))*(SUMPRODUCT(-(E548:E550),F548:F550)))</f>
        <v>0.77653950329741916</v>
      </c>
    </row>
    <row r="549" spans="1:15">
      <c r="A549" s="20"/>
      <c r="B549" s="20"/>
      <c r="C549" s="20"/>
      <c r="D549" t="s">
        <v>34</v>
      </c>
      <c r="E549" s="12">
        <f>E544</f>
        <v>-0.19180518912625857</v>
      </c>
      <c r="F549" s="17">
        <f>(SIN((RADIANS(45+$C$16))))*(COS(RADIANS($A$16)))</f>
        <v>0.25697081094272101</v>
      </c>
      <c r="G549" s="18">
        <f>(SIN((RADIANS($C$16-45))))*(COS(RADIANS($A$16)))</f>
        <v>-0.72165787680652749</v>
      </c>
      <c r="I549" s="20"/>
      <c r="K549" s="20"/>
    </row>
    <row r="550" spans="1:15">
      <c r="A550" s="20"/>
      <c r="B550" s="20"/>
      <c r="C550" s="20"/>
      <c r="D550" t="s">
        <v>35</v>
      </c>
      <c r="E550" s="12">
        <f>E545</f>
        <v>-0.16250440537156427</v>
      </c>
      <c r="F550" s="17">
        <f>(SIN((RADIANS(45+$C$16))))*(SIN(RADIANS($A$16)))</f>
        <v>-0.21562411268536383</v>
      </c>
      <c r="G550" s="18">
        <f>(SIN((RADIANS($C$16-45))))*(SIN(RADIANS($A$16)))</f>
        <v>0.60554285826453647</v>
      </c>
      <c r="I550" s="20"/>
      <c r="K550" s="20"/>
      <c r="L550" t="s">
        <v>38</v>
      </c>
      <c r="M550" t="s">
        <v>39</v>
      </c>
      <c r="N550" t="s">
        <v>40</v>
      </c>
      <c r="O550" s="20"/>
    </row>
    <row r="551" spans="1:15">
      <c r="I551" s="20"/>
      <c r="K551" s="20"/>
      <c r="L551" s="4">
        <f>((-2*E478*(G478^2))-(2*E479*G478*G479)-(2*E480*G478*G480))-((2*E478*(F478^2))-(2*E479*F478*F479)-(2*E480*F478*F480))</f>
        <v>-2.2364047149179944</v>
      </c>
      <c r="M551" s="4">
        <f>((-(2*E478*G478*G479))-(2*E479*(G479^2))-(2*E480*G479*G480))-((-(2*E478*F478*F479))-(2*E479*(F479^2))-(2*E480*F479*F480))</f>
        <v>1.7553304070021871</v>
      </c>
      <c r="N551" s="4">
        <f>((-(2*E478*G478*G480))-(2*E479*G479*G480)-(2*E480*(G480^2)))-((-(2*E478*F478*F480))-(2*E479*F479*F480)-(2*E480*(F480^2)))</f>
        <v>0</v>
      </c>
      <c r="O551" s="20">
        <f>I478</f>
        <v>0.26806322667345533</v>
      </c>
    </row>
    <row r="552" spans="1:15">
      <c r="E552" s="12" t="s">
        <v>29</v>
      </c>
      <c r="F552" s="17" t="s">
        <v>31</v>
      </c>
      <c r="G552" s="18" t="s">
        <v>11</v>
      </c>
      <c r="H552">
        <v>16</v>
      </c>
      <c r="I552" s="19" t="s">
        <v>32</v>
      </c>
      <c r="K552" s="20"/>
      <c r="L552" s="4">
        <f>((-2*E483*(G483^2))-(2*E484*G483*G484)-(2*E485*G483*G485))-((2*E483*(F483^2))-(2*E484*F483*F484)-(2*E485*F483*F485))</f>
        <v>-2.1528816024943391</v>
      </c>
      <c r="M552" s="4">
        <f>((-(2*E483*G483*G484))-(2*E484*(G484^2))-(2*E485*G484*G485))-((-(2*E483*F483*F484))-(2*E484*(F484^2))-(2*E485*F484*F485))</f>
        <v>1.323513810202221</v>
      </c>
      <c r="N552" s="4">
        <f>((-(2*E483*G483*G485))-(2*E484*G484*G485)-(2*E485*(G485^2)))-((-(2*E483*F483*F485))-(2*E484*F484*F485)-(2*E485*(F485^2)))</f>
        <v>0.23337119407891402</v>
      </c>
      <c r="O552" s="20">
        <f>I483</f>
        <v>0.56033616973943468</v>
      </c>
    </row>
    <row r="553" spans="1:15">
      <c r="D553" t="s">
        <v>33</v>
      </c>
      <c r="E553" s="12">
        <f>E548</f>
        <v>0.96788588565960321</v>
      </c>
      <c r="F553" s="17">
        <f>COS((RADIANS(45+$C$17)))</f>
        <v>-0.87546452700001809</v>
      </c>
      <c r="G553" s="18">
        <f>COS((RADIANS($C$17-45)))</f>
        <v>-0.48328238325500206</v>
      </c>
      <c r="I553" s="19">
        <f>((SUMPRODUCT(E553:E555,G553:G555))*(SUMPRODUCT(-(E553:E555),G553:G555)))-((SUMPRODUCT(E553:E555,F553:F555))*(SUMPRODUCT(-(E553:E555),F553:F555)))</f>
        <v>0.63436034165463639</v>
      </c>
      <c r="K553" s="20"/>
      <c r="L553" s="4">
        <f>((-2*E488*(G488^2))-(2*E489*G488*G489)-(2*E490*G488*G490))-((2*E488*(F488^2))-(2*E489*F488*F489)-(2*E490*F488*F490))</f>
        <v>-2.1063267207064884</v>
      </c>
      <c r="M553" s="4">
        <f>((-(2*E488*G488*G489))-(2*E489*(G489^2))-(2*E490*G489*G490))-((-(2*E488*F488*F489))-(2*E489*(F489^2))-(2*E490*F489*F490))</f>
        <v>1.0710048401597363</v>
      </c>
      <c r="N553" s="4">
        <f>((-(2*E488*G488*G490))-(2*E489*G489*G490)-(2*E490*(G490^2)))-((-(2*E488*F488*F490))-(2*E489*F489*F490)-(2*E490*(F490^2)))</f>
        <v>0.38981388257317573</v>
      </c>
      <c r="O553" s="20">
        <f>I488</f>
        <v>0.65647957199851226</v>
      </c>
    </row>
    <row r="554" spans="1:15">
      <c r="D554" t="s">
        <v>34</v>
      </c>
      <c r="E554" s="12">
        <f>E549</f>
        <v>-0.19180518912625857</v>
      </c>
      <c r="F554" s="17">
        <f>(SIN((RADIANS(45+$C$17))))*(COS(RADIANS($A$17)))</f>
        <v>0.41853482110031898</v>
      </c>
      <c r="G554" s="18">
        <f>(SIN((RADIANS($C$17-45))))*(COS(RADIANS($A$17)))</f>
        <v>-0.75817452049414336</v>
      </c>
      <c r="K554" s="20"/>
      <c r="L554" s="4">
        <f>((-2*E493*(G493^2))-(2*E494*G493*G494)-(2*E495*G493*G495))-((2*E493*(F493^2))-(2*E494*F493*F494)-(2*E495*F493*F495))</f>
        <v>-2.0080420750325509</v>
      </c>
      <c r="M554" s="4">
        <f>((-(2*E493*G493*G494))-(2*E494*(G494^2))-(2*E495*G494*G495))-((-(2*E493*F493*F494))-(2*E494*(F494^2))-(2*E495*F494*F495))</f>
        <v>0.66874216823595201</v>
      </c>
      <c r="N554" s="4">
        <f>((-(2*E493*G493*G495))-(2*E494*G494*G495)-(2*E495*(G495^2)))-((-(2*E493*F493*F495))-(2*E494*F494*F495)-(2*E495*(F495^2)))</f>
        <v>0.38609847084948085</v>
      </c>
      <c r="O554" s="20">
        <f>I493</f>
        <v>0.79627321235945081</v>
      </c>
    </row>
    <row r="555" spans="1:15">
      <c r="D555" t="s">
        <v>35</v>
      </c>
      <c r="E555" s="12">
        <f>E550</f>
        <v>-0.16250440537156427</v>
      </c>
      <c r="F555" s="17">
        <f>(SIN((RADIANS(45+$C$17))))*(SIN(RADIANS($A$17)))</f>
        <v>-0.24164119162750097</v>
      </c>
      <c r="G555" s="18">
        <f>(SIN((RADIANS($C$17-45))))*(SIN(RADIANS($A$17)))</f>
        <v>0.43773226350000899</v>
      </c>
      <c r="K555" s="20"/>
      <c r="L555" s="4">
        <f>((-2*E498*(G498^2))-(2*E499*G498*G499)-(2*E500*G498*G500))-((2*E498*(F498^2))-(2*E499*F498*F499)-(2*E500*F498*F500))</f>
        <v>-1.9129644296575969</v>
      </c>
      <c r="M555" s="4">
        <f>((-(2*E498*G498*G499))-(2*E499*(G499^2))-(2*E500*G499*G500))-((-(2*E498*F498*F499))-(2*E499*(F499^2))-(2*E500*F499*F500))</f>
        <v>0.31748273177661679</v>
      </c>
      <c r="N555" s="4">
        <f>((-(2*E498*G498*G500))-(2*E499*G499*G500)-(2*E500*(G500^2)))-((-(2*E498*F498*F500))-(2*E499*F499*F500)-(2*E500*(F500^2)))</f>
        <v>0.26639964313891445</v>
      </c>
      <c r="O555" s="20">
        <f>I498</f>
        <v>0.89478319079621993</v>
      </c>
    </row>
    <row r="556" spans="1:15">
      <c r="K556" s="20"/>
      <c r="L556" s="4">
        <f>((-2*E503*(G503^2))-(2*E504*G503*G504)-(2*E505*G503*G505))-((2*E503*(F503^2))-(2*E504*F503*F504)-(2*E505*F503*F505))</f>
        <v>-1.8839725667989187</v>
      </c>
      <c r="M556" s="4">
        <f>((-(2*E503*G503*G504))-(2*E504*(G504^2))-(2*E505*G504*G505))-((-(2*E503*F503*F504))-(2*E504*(F504^2))-(2*E505*F504*F505))</f>
        <v>0.18672546935156881</v>
      </c>
      <c r="N556" s="4">
        <f>((-(2*E503*G503*G505))-(2*E504*G504*G505)-(2*E505*(G505^2)))-((-(2*E503*F503*F505))-(2*E504*F504*F505)-(2*E505*(F505^2)))</f>
        <v>0.22253074892857216</v>
      </c>
      <c r="O556" s="20">
        <f>I503</f>
        <v>0.92075047129974741</v>
      </c>
    </row>
    <row r="557" spans="1:15">
      <c r="E557" s="12" t="s">
        <v>29</v>
      </c>
      <c r="F557" s="17" t="s">
        <v>31</v>
      </c>
      <c r="G557" s="18" t="s">
        <v>11</v>
      </c>
      <c r="H557">
        <v>17</v>
      </c>
      <c r="I557" s="19" t="s">
        <v>32</v>
      </c>
      <c r="K557" s="20"/>
      <c r="L557" s="4">
        <f>((-2*E508*(G508^2))-(2*E509*G508*G509)-(2*E510*G508*G510))-((2*E508*(F508^2))-(2*E509*F508*F509)-(2*E510*F508*F510))</f>
        <v>-1.8487129177412776</v>
      </c>
      <c r="M557" s="4">
        <f>((-(2*E508*G508*G509))-(2*E509*(G509^2))-(2*E510*G509*G510))-((-(2*E508*F508*F509))-(2*E509*(F509^2))-(2*E510*F509*F510))</f>
        <v>5.4553519103637538E-2</v>
      </c>
      <c r="N557" s="4">
        <f>((-(2*E508*G508*G510))-(2*E509*G509*G510)-(2*E510*(G510^2)))-((-(2*E508*F508*F510))-(2*E509*F509*F510)-(2*E510*(F510^2)))</f>
        <v>9.4489466819179524E-2</v>
      </c>
      <c r="O557" s="20">
        <f>I508</f>
        <v>0.95003908651819302</v>
      </c>
    </row>
    <row r="558" spans="1:15">
      <c r="D558" t="s">
        <v>33</v>
      </c>
      <c r="E558" s="12">
        <f>E553</f>
        <v>0.96788588565960321</v>
      </c>
      <c r="F558" s="17">
        <f>COS((RADIANS(45+$C$18)))</f>
        <v>-0.76379602863464235</v>
      </c>
      <c r="G558" s="18">
        <f>COS((RADIANS($C$18-45)))</f>
        <v>-0.6454576877239504</v>
      </c>
      <c r="I558" s="19">
        <f>((SUMPRODUCT(E558:E560,G558:G560))*(SUMPRODUCT(-(E558:E560),G558:G560)))-((SUMPRODUCT(E558:E560,F558:F560))*(SUMPRODUCT(-(E558:E560),F558:F560)))</f>
        <v>0.39156836640476084</v>
      </c>
      <c r="K558" s="24" t="s">
        <v>113</v>
      </c>
      <c r="L558" s="4">
        <f>((-2*E513*(G513^2))-(2*E514*G513*G514)-(2*E515*G513*G515))-((2*E513*(F513^2))-(2*E514*F513*F514)-(2*E515*F513*F515))</f>
        <v>-1.8629587257784581</v>
      </c>
      <c r="M558" s="4">
        <f>((-(2*E513*G513*G514))-(2*E514*(G514^2))-(2*E515*G514*G515))-((-(2*E513*F513*F514))-(2*E514*(F514^2))-(2*E515*F514*F515))</f>
        <v>3.6825426213100948E-2</v>
      </c>
      <c r="N558" s="4">
        <f>((-(2*E513*G513*G515))-(2*E514*G514*G515)-(2*E515*(G515^2)))-((-(2*E513*F513*F515))-(2*E514*F514*F515)-(2*E515*(F515^2)))</f>
        <v>0.10117702698228717</v>
      </c>
      <c r="O558" s="20">
        <f>I513</f>
        <v>0.94716898125941129</v>
      </c>
    </row>
    <row r="559" spans="1:15">
      <c r="D559" t="s">
        <v>34</v>
      </c>
      <c r="E559" s="12">
        <f>E554</f>
        <v>-0.19180518912625857</v>
      </c>
      <c r="F559" s="17">
        <f>(SIN((RADIANS(45+$C$18))))*(COS(RADIANS($A$18)))</f>
        <v>0.60653182618373125</v>
      </c>
      <c r="G559" s="18">
        <f>(SIN((RADIANS($C$18-45))))*(COS(RADIANS($A$18)))</f>
        <v>-0.71773349189355573</v>
      </c>
      <c r="K559" s="20"/>
      <c r="L559" s="4">
        <f>((-2*E518*(G518^2))-(2*E519*G518*G519)-(2*E520*G518*G520))-((2*E518*(F518^2))-(2*E519*F518*F519)-(2*E520*F518*F520))</f>
        <v>-1.8792837372647897</v>
      </c>
      <c r="M559" s="4">
        <f>((-(2*E518*G518*G519))-(2*E519*(G519^2))-(2*E520*G519*G520))-((-(2*E518*F518*F519))-(2*E519*(F519^2))-(2*E520*F519*F520))</f>
        <v>1.7321894517060992E-2</v>
      </c>
      <c r="N559" s="4">
        <f>((-(2*E518*G518*G520))-(2*E519*G519*G520)-(2*E520*(G520^2)))-((-(2*E518*F518*F520))-(2*E519*F519*F520)-(2*E520*(F520^2)))</f>
        <v>9.8237345455943731E-2</v>
      </c>
      <c r="O559" s="20">
        <f>I518</f>
        <v>0.94444714615915315</v>
      </c>
    </row>
    <row r="560" spans="1:15">
      <c r="D560" t="s">
        <v>35</v>
      </c>
      <c r="E560" s="12">
        <f>E555</f>
        <v>-0.16250440537156427</v>
      </c>
      <c r="F560" s="17">
        <f>(SIN((RADIANS(45+$C$18))))*(SIN(RADIANS($A$18)))</f>
        <v>-0.22075953086600031</v>
      </c>
      <c r="G560" s="18">
        <f>(SIN((RADIANS($C$18-45))))*(SIN(RADIANS($A$18)))</f>
        <v>0.26123362718519705</v>
      </c>
      <c r="K560" s="20"/>
      <c r="L560" s="4">
        <f>((-2*E523*(G523^2))-(2*E524*G523*G524)-(2*E525*G523*G525))-((2*E523*(F523^2))-(2*E524*F523*F524)-(2*E525*F523*F525))</f>
        <v>-1.8905392872887419</v>
      </c>
      <c r="M560" s="4">
        <f>((-(2*E523*G523*G524))-(2*E524*(G524^2))-(2*E525*G524*G525))-((-(2*E523*F523*F524))-(2*E524*(F524^2))-(2*E525*F524*F525))</f>
        <v>3.212246576895867E-18</v>
      </c>
      <c r="N560" s="4">
        <f>((-(2*E523*G523*G525))-(2*E524*G524*G525)-(2*E525*(G525^2)))-((-(2*E523*F523*F525))-(2*E524*F524*F525)-(2*E525*(F525^2)))</f>
        <v>5.2438487173139509E-2</v>
      </c>
      <c r="O560" s="20">
        <f>I523</f>
        <v>0.94531538325216879</v>
      </c>
    </row>
    <row r="561" spans="1:15">
      <c r="K561" s="20"/>
      <c r="L561" s="4">
        <f>((-2*E528*(G528^2))-(2*E529*G528*G529)-(2*E530*G528*G530))-((2*E528*(F528^2))-(2*E529*F528*F529)-(2*E530*F528*F530))</f>
        <v>-1.929579241445101</v>
      </c>
      <c r="M561" s="4">
        <f>((-(2*E528*G528*G529))-(2*E529*(G529^2))-(2*E530*G529*G530))-((-(2*E528*F528*F529))-(2*E529*(F529^2))-(2*E530*F529*F530))</f>
        <v>-3.5786662019916038E-2</v>
      </c>
      <c r="N561" s="4">
        <f>((-(2*E528*G528*G530))-(2*E529*G529*G530)-(2*E530*(G530^2)))-((-(2*E528*F528*F530))-(2*E529*F529*F530)-(2*E530*(F530^2)))</f>
        <v>0.20295624569835344</v>
      </c>
      <c r="O561" s="20">
        <f>I528</f>
        <v>0.92646166522186102</v>
      </c>
    </row>
    <row r="562" spans="1:15">
      <c r="E562" s="12" t="s">
        <v>29</v>
      </c>
      <c r="F562" s="17" t="s">
        <v>31</v>
      </c>
      <c r="G562" s="18" t="s">
        <v>11</v>
      </c>
      <c r="H562">
        <v>18</v>
      </c>
      <c r="I562" s="19" t="s">
        <v>32</v>
      </c>
      <c r="L562" s="4">
        <f>((-2*E533*(G533^2))-(2*E534*G533*G534)-(2*E535*G533*G535))-((2*E533*(F533^2))-(2*E534*F533*F534)-(2*E535*F533*F535))</f>
        <v>-1.9479237609291302</v>
      </c>
      <c r="M562" s="4">
        <f>((-(2*E533*G533*G534))-(2*E534*(G534^2))-(2*E535*G534*G535))-((-(2*E533*F533*F534))-(2*E534*(F534^2))-(2*E535*F534*F535))</f>
        <v>-0.10562066343766677</v>
      </c>
      <c r="N562" s="4">
        <f>((-(2*E533*G533*G535))-(2*E534*G534*G535)-(2*E535*(G535^2)))-((-(2*E533*F533*F535))-(2*E534*F534*F535)-(2*E535*(F535^2)))</f>
        <v>0.29019038782280587</v>
      </c>
      <c r="O562" s="20">
        <f>I533</f>
        <v>0.91519090026233885</v>
      </c>
    </row>
    <row r="563" spans="1:15">
      <c r="D563" t="s">
        <v>33</v>
      </c>
      <c r="E563" s="12">
        <f>E558</f>
        <v>0.96788588565960321</v>
      </c>
      <c r="F563" s="17">
        <f>COS((RADIANS(45+$C$19)))</f>
        <v>0.6129070536529766</v>
      </c>
      <c r="G563" s="18">
        <f>COS((RADIANS($C$19-45)))</f>
        <v>0.79015501237569019</v>
      </c>
      <c r="I563" s="19">
        <f>((SUMPRODUCT(E563:E565,G563:G565))*(SUMPRODUCT(-(E563:E565),G563:G565)))-((SUMPRODUCT(E563:E565,F563:F565))*(SUMPRODUCT(-(E563:E565),F563:F565)))</f>
        <v>7.4700776443225314E-2</v>
      </c>
      <c r="L563" s="4">
        <f>((-2*E538*(G538^2))-(2*E539*G538*G539)-(2*E540*G538*G540))-((2*E538*(F538^2))-(2*E539*F538*F539)-(2*E540*F538*F540))</f>
        <v>-1.9547192999538734</v>
      </c>
      <c r="M563" s="4">
        <f>((-(2*E538*G538*G539))-(2*E539*(G539^2))-(2*E540*G539*G540))-((-(2*E538*F538*F539))-(2*E539*(F539^2))-(2*E540*F539*F540))</f>
        <v>-0.24835618316000613</v>
      </c>
      <c r="N563" s="4">
        <f>((-(2*E538*G538*G540))-(2*E539*G539*G540)-(2*E540*(G540^2)))-((-(2*E538*F538*F540))-(2*E539*F539*F540)-(2*E540*(F540^2)))</f>
        <v>0.43016552760701288</v>
      </c>
      <c r="O563" s="20">
        <f>I538</f>
        <v>0.8953428106307364</v>
      </c>
    </row>
    <row r="564" spans="1:15">
      <c r="D564" t="s">
        <v>34</v>
      </c>
      <c r="E564" s="12">
        <f>E559</f>
        <v>-0.19180518912625857</v>
      </c>
      <c r="F564" s="17">
        <f>(SIN((RADIANS(45+$C$19))))*(COS(RADIANS($A$19)))</f>
        <v>-0.778150782269037</v>
      </c>
      <c r="G564" s="18">
        <f>(SIN((RADIANS($C$19-45))))*(COS(RADIANS($A$19)))</f>
        <v>0.60359561831332087</v>
      </c>
      <c r="L564" s="4">
        <f>((-2*E543*(G543^2))-(2*E544*G543*G544)-(2*E545*G543*G545))-((2*E543*(F543^2))-(2*E544*F543*F544)-(2*E545*F543*F545))</f>
        <v>-1.936759584709461</v>
      </c>
      <c r="M564" s="4">
        <f>((-(2*E543*G543*G544))-(2*E544*(G544^2))-(2*E545*G544*G545))-((-(2*E543*F543*F544))-(2*E544*(F544^2))-(2*E545*F544*F545))</f>
        <v>-0.51542150512113438</v>
      </c>
      <c r="N564" s="4">
        <f>((-(2*E543*G543*G545))-(2*E544*G544*G545)-(2*E545*(G545^2)))-((-(2*E543*F543*F545))-(2*E544*F544*F545)-(2*E545*(F545^2)))</f>
        <v>0.61425543042842667</v>
      </c>
      <c r="O564" s="20">
        <f>I543</f>
        <v>0.85217387290558644</v>
      </c>
    </row>
    <row r="565" spans="1:15">
      <c r="D565" t="s">
        <v>35</v>
      </c>
      <c r="E565" s="12">
        <f>E560</f>
        <v>-0.16250440537156427</v>
      </c>
      <c r="F565" s="17">
        <f>(SIN((RADIANS(45+$C$19))))*(SIN(RADIANS($A$19)))</f>
        <v>0.13720897797342935</v>
      </c>
      <c r="G565" s="18">
        <f>(SIN((RADIANS($C$19-45))))*(SIN(RADIANS($A$19)))</f>
        <v>-0.10643019294604687</v>
      </c>
      <c r="L565" s="4">
        <f>((-2*E548*(G548^2))-(2*E549*G548*G549)-(2*E550*G548*G550))-((2*E548*(F548^2))-(2*E549*F548*F549)-(2*E550*F548*F550))</f>
        <v>-1.8820802740466058</v>
      </c>
      <c r="M565" s="4">
        <f>((-(2*E548*G548*G549))-(2*E549*(G549^2))-(2*E550*G549*G550))-((-(2*E548*F548*F549))-(2*E549*(F549^2))-(2*E550*F549*F550))</f>
        <v>-0.88679771623343884</v>
      </c>
      <c r="N565" s="4">
        <f>((-(2*E548*G548*G550))-(2*E549*G549*G550)-(2*E550*(G550^2)))-((-(2*E548*F548*F550))-(2*E549*F549*F550)-(2*E550*(F550^2)))</f>
        <v>0.74411163662033308</v>
      </c>
      <c r="O565" s="20">
        <f>I548</f>
        <v>0.77653950329741916</v>
      </c>
    </row>
    <row r="566" spans="1:15">
      <c r="L566" s="4">
        <f>((-2*E553*(G553^2))-(2*E554*G553*G554)-(2*E555*G553*G555))-((2*E553*(F553^2))-(2*E554*F553*F554)-(2*E555*F553*F555))</f>
        <v>-1.7921626981848986</v>
      </c>
      <c r="M566" s="4">
        <f>((-(2*E553*G553*G554))-(2*E554*(G554^2))-(2*E555*G554*G555))-((-(2*E553*F553*F554))-(2*E554*(F554^2))-(2*E555*F554*F555))</f>
        <v>-1.3402621136679149</v>
      </c>
      <c r="N566" s="4">
        <f>((-(2*E553*G553*G555))-(2*E554*G554*G555)-(2*E555*(G555^2)))-((-(2*E553*F553*F555))-(2*E554*F554*F555)-(2*E555*(F555^2)))</f>
        <v>0.77380069211082725</v>
      </c>
      <c r="O566" s="20">
        <f>I553</f>
        <v>0.63436034165463639</v>
      </c>
    </row>
    <row r="567" spans="1:15" ht="17">
      <c r="A567" t="s">
        <v>45</v>
      </c>
      <c r="B567" t="s">
        <v>77</v>
      </c>
      <c r="C567" t="s">
        <v>44</v>
      </c>
      <c r="E567" s="12" t="s">
        <v>29</v>
      </c>
      <c r="F567" s="17" t="s">
        <v>31</v>
      </c>
      <c r="G567" s="18" t="s">
        <v>11</v>
      </c>
      <c r="H567">
        <v>19</v>
      </c>
      <c r="I567" s="19" t="s">
        <v>32</v>
      </c>
      <c r="L567" s="4">
        <f>((-2*E558*(G558^2))-(2*E559*G558*G559)-(2*E560*G558*G560))-((2*E558*(F558^2))-(2*E559*F558*F559)-(2*E560*F558*F560))</f>
        <v>-1.6899469056170977</v>
      </c>
      <c r="M567" s="4">
        <f>((-(2*E558*G558*G559))-(2*E559*(G559^2))-(2*E560*G559*G560))-((-(2*E558*F558*F559))-(2*E559*(F559^2))-(2*E560*F559*F560))</f>
        <v>-1.7544861203217883</v>
      </c>
      <c r="N567" s="4">
        <f>((-(2*E558*G558*G560))-(2*E559*G559*G560)-(2*E560*(G560^2)))-((-(2*E558*F558*F560))-(2*E559*F559*F560)-(2*E560*(F560^2)))</f>
        <v>0.63858072423032208</v>
      </c>
      <c r="O567" s="20">
        <f>I558</f>
        <v>0.39156836640476084</v>
      </c>
    </row>
    <row r="568" spans="1:15">
      <c r="A568">
        <f>E563</f>
        <v>0.96788588565960321</v>
      </c>
      <c r="B568">
        <f>C568/(SQRT(C568^2+C569^2+C570^2))</f>
        <v>0.91307228419687358</v>
      </c>
      <c r="C568">
        <f t="array" ref="C568:C570">(A568:A570)-(MMULT(MMULT(MINVERSE(MMULT(TRANSPOSE(L551:N570),L551:N570)),TRANSPOSE(L551:N570)),O551:O570))</f>
        <v>1.265004218139838</v>
      </c>
      <c r="D568" t="s">
        <v>33</v>
      </c>
      <c r="E568" s="12">
        <f>E563</f>
        <v>0.96788588565960321</v>
      </c>
      <c r="F568" s="17">
        <f>COS((RADIANS(45+$C$20)))</f>
        <v>0.43523109937232773</v>
      </c>
      <c r="G568" s="18">
        <f>COS((RADIANS($C$20-45)))</f>
        <v>0.90031877140219341</v>
      </c>
      <c r="I568" s="19">
        <f>((SUMPRODUCT(E568:E570,G568:G570))*(SUMPRODUCT(-(E568:E570),G568:G570)))-((SUMPRODUCT(E568:E570,F568:F570))*(SUMPRODUCT(-(E568:E570),F568:F570)))</f>
        <v>-0.26806322667345417</v>
      </c>
      <c r="L568" s="4">
        <f>((-2*E563*(G563^2))-(2*E564*G563*G564)-(2*E565*G563*G565))-((2*E563*(F563^2))-(2*E564*F563*F564)-(2*E565*F563*F565))</f>
        <v>-1.624522137492906</v>
      </c>
      <c r="M568" s="4">
        <f>((-(2*E563*G563*G564))-(2*E564*(G564^2))-(2*E565*G564*G565))-((-(2*E563*F563*F564))-(2*E564*(F564^2))-(2*E565*F564*F565))</f>
        <v>-1.9251723775532836</v>
      </c>
      <c r="N568" s="4">
        <f>((-(2*E563*G563*G565))-(2*E564*G564*G565)-(2*E565*(G565^2)))-((-(2*E563*F563*F565))-(2*E564*F564*F565)-(2*E565*(F565^2)))</f>
        <v>0.33945983267730739</v>
      </c>
      <c r="O568" s="20">
        <f>I563</f>
        <v>7.4700776443225314E-2</v>
      </c>
    </row>
    <row r="569" spans="1:15">
      <c r="A569">
        <f>E564</f>
        <v>-0.19180518912625857</v>
      </c>
      <c r="B569">
        <f>C569/(SQRT(C568^2+C569^2+C570^2))</f>
        <v>-0.20981105870023259</v>
      </c>
      <c r="C569">
        <v>-0.29068002485874617</v>
      </c>
      <c r="D569" t="s">
        <v>34</v>
      </c>
      <c r="E569" s="12">
        <f>E564</f>
        <v>-0.19180518912625857</v>
      </c>
      <c r="F569" s="17">
        <f>(SIN((RADIANS(45+$C$20))))*(COS(RADIANS($A$20)))</f>
        <v>-0.90031877140219341</v>
      </c>
      <c r="G569" s="18">
        <f>(SIN((RADIANS($C$20-45))))*(COS(RADIANS($A$20)))</f>
        <v>0.43523109937232768</v>
      </c>
      <c r="I569" s="20"/>
      <c r="L569" s="4">
        <f>((-2*E568*(G568^2))-(2*E569*G568*G569)-(2*E570*G568*G570))-((2*E568*(F568^2))-(2*E569*F568*F569)-(2*E570*F568*F570))</f>
        <v>-1.6351388277204184</v>
      </c>
      <c r="M569" s="4">
        <f>((-(2*E568*G568*G569))-(2*E569*(G569^2))-(2*E570*G569*G570))-((-(2*E568*F568*F569))-(2*E569*(F569^2))-(2*E570*F569*F570))</f>
        <v>-1.7553304070021882</v>
      </c>
      <c r="N569" s="4">
        <f>((-(2*E568*G568*G570))-(2*E569*G569*G570)-(2*E570*(G570^2)))-((-(2*E568*F568*F570))-(2*E569*F569*F570)-(2*E570*(F570^2)))</f>
        <v>2.15054033599285E-16</v>
      </c>
      <c r="O569" s="20">
        <f>I568</f>
        <v>-0.26806322667345417</v>
      </c>
    </row>
    <row r="570" spans="1:15">
      <c r="A570">
        <f>E565</f>
        <v>-0.16250440537156427</v>
      </c>
      <c r="B570">
        <f>C570/(SQRT(C568^2+C569^2+C570^2))</f>
        <v>-0.34968317585864944</v>
      </c>
      <c r="C570">
        <v>-0.48446404532233955</v>
      </c>
      <c r="D570" t="s">
        <v>35</v>
      </c>
      <c r="E570" s="12">
        <f>E565</f>
        <v>-0.16250440537156427</v>
      </c>
      <c r="F570" s="17">
        <f>(SIN((RADIANS(45+$C$20))))*(SIN(RADIANS($A$20)))</f>
        <v>1.1030241517086244E-16</v>
      </c>
      <c r="G570" s="18">
        <f>(SIN((RADIANS($C$20-45))))*(SIN(RADIANS($A$20)))</f>
        <v>-5.3322270892418732E-17</v>
      </c>
      <c r="I570" s="20"/>
      <c r="L570" s="4">
        <f>2*E478</f>
        <v>1.9357717713192064</v>
      </c>
      <c r="M570" s="4">
        <f>2*E479</f>
        <v>-0.38361037825251715</v>
      </c>
      <c r="N570" s="4">
        <f>2*E480</f>
        <v>-0.32500881074312854</v>
      </c>
      <c r="O570" s="51">
        <f>E478^2+E479^2+E480^2-1</f>
        <v>0</v>
      </c>
    </row>
    <row r="571" spans="1:15">
      <c r="A571" s="25"/>
    </row>
    <row r="572" spans="1:15">
      <c r="A572" s="2"/>
      <c r="E572" s="12" t="s">
        <v>29</v>
      </c>
      <c r="F572" s="17" t="s">
        <v>31</v>
      </c>
      <c r="G572" s="18" t="s">
        <v>11</v>
      </c>
      <c r="H572">
        <v>1</v>
      </c>
      <c r="I572" s="19" t="s">
        <v>32</v>
      </c>
      <c r="K572" s="20"/>
    </row>
    <row r="573" spans="1:15">
      <c r="A573" s="2"/>
      <c r="D573" s="2" t="s">
        <v>33</v>
      </c>
      <c r="E573" s="12">
        <f>B568</f>
        <v>0.91307228419687358</v>
      </c>
      <c r="F573" s="17">
        <f>COS((RADIANS(45+$C$2)))</f>
        <v>-0.90031877140219363</v>
      </c>
      <c r="G573" s="18">
        <f>COS((RADIANS($C$2-45)))</f>
        <v>-0.43523109937232701</v>
      </c>
      <c r="I573" s="19">
        <f>((SUMPRODUCT(E573:E575,G573:G575))*(SUMPRODUCT(-(E573:E575),G573:G575)))-((SUMPRODUCT(E573:E575,F573:F575))*(SUMPRODUCT(-(E573:E575),F573:F575)))</f>
        <v>0.19023969070716767</v>
      </c>
      <c r="K573" s="20"/>
    </row>
    <row r="574" spans="1:15">
      <c r="A574" s="2"/>
      <c r="D574" s="20" t="s">
        <v>34</v>
      </c>
      <c r="E574" s="12">
        <f>B569</f>
        <v>-0.20981105870023259</v>
      </c>
      <c r="F574" s="17">
        <f>(SIN((RADIANS(45+$C$2))))*(COS(RADIANS($A$2)))</f>
        <v>-0.43523109937232735</v>
      </c>
      <c r="G574" s="18">
        <f>(SIN((RADIANS($C$2-45))))*(COS(RADIANS($A$2)))</f>
        <v>0.90031877140219374</v>
      </c>
      <c r="I574" s="20"/>
      <c r="K574" s="20"/>
    </row>
    <row r="575" spans="1:15">
      <c r="A575" s="2"/>
      <c r="D575" s="20" t="s">
        <v>35</v>
      </c>
      <c r="E575" s="12">
        <f>B570</f>
        <v>-0.34968317585864944</v>
      </c>
      <c r="F575" s="17">
        <f>(SIN((RADIANS(45+$C$2))))*(SIN(RADIANS($A$2)))</f>
        <v>0</v>
      </c>
      <c r="G575" s="18">
        <f>(SIN((RADIANS($C$2-45))))*(SIN(RADIANS($A$2)))</f>
        <v>0</v>
      </c>
      <c r="I575" s="20"/>
      <c r="K575" s="20"/>
    </row>
    <row r="576" spans="1:15">
      <c r="A576" s="2"/>
      <c r="I576" s="20"/>
      <c r="K576" s="20"/>
    </row>
    <row r="577" spans="1:11">
      <c r="A577" s="2"/>
      <c r="E577" s="12" t="s">
        <v>29</v>
      </c>
      <c r="F577" s="17" t="s">
        <v>31</v>
      </c>
      <c r="G577" s="18" t="s">
        <v>11</v>
      </c>
      <c r="H577">
        <v>2</v>
      </c>
      <c r="I577" s="19" t="s">
        <v>32</v>
      </c>
      <c r="K577" s="20"/>
    </row>
    <row r="578" spans="1:11">
      <c r="A578" s="2"/>
      <c r="D578" t="s">
        <v>33</v>
      </c>
      <c r="E578" s="12">
        <f>E573</f>
        <v>0.91307228419687358</v>
      </c>
      <c r="F578" s="17">
        <f>COS((RADIANS(45+$C$3)))</f>
        <v>-0.96592582628906831</v>
      </c>
      <c r="G578" s="18">
        <f>COS((RADIANS($C$3-45)))</f>
        <v>-0.25881904510252085</v>
      </c>
      <c r="I578" s="19">
        <f>((SUMPRODUCT(E578:E580,G578:G580))*(SUMPRODUCT(-(E578:E580),G578:G580)))-((SUMPRODUCT(E578:E580,F578:F580))*(SUMPRODUCT(-(E578:E580),F578:F580)))</f>
        <v>0.41600264077346782</v>
      </c>
      <c r="K578" s="20"/>
    </row>
    <row r="579" spans="1:11">
      <c r="A579" s="2"/>
      <c r="D579" t="s">
        <v>34</v>
      </c>
      <c r="E579" s="12">
        <f>E574</f>
        <v>-0.20981105870023259</v>
      </c>
      <c r="F579" s="17">
        <f>(SIN((RADIANS(45+$C$3))))*(COS(RADIANS($A$3)))</f>
        <v>-0.25488700224417882</v>
      </c>
      <c r="G579" s="18">
        <f>(SIN((RADIANS($C$3-45))))*(COS(RADIANS($A$3)))</f>
        <v>0.95125124256419769</v>
      </c>
      <c r="K579" s="20"/>
    </row>
    <row r="580" spans="1:11">
      <c r="A580" s="2"/>
      <c r="D580" t="s">
        <v>35</v>
      </c>
      <c r="E580" s="12">
        <f>E575</f>
        <v>-0.34968317585864944</v>
      </c>
      <c r="F580" s="17">
        <f>(SIN((RADIANS(45+$C$3))))*(SIN(RADIANS($A$3)))</f>
        <v>-4.4943455527547783E-2</v>
      </c>
      <c r="G580" s="18">
        <f>(SIN((RADIANS($C$3-45))))*(SIN(RADIANS($A$3)))</f>
        <v>0.16773125949652062</v>
      </c>
      <c r="K580" s="20"/>
    </row>
    <row r="581" spans="1:11">
      <c r="A581" s="2"/>
      <c r="K581" s="20"/>
    </row>
    <row r="582" spans="1:11">
      <c r="A582" s="2"/>
      <c r="E582" s="12" t="s">
        <v>29</v>
      </c>
      <c r="F582" s="17" t="s">
        <v>31</v>
      </c>
      <c r="G582" s="18" t="s">
        <v>11</v>
      </c>
      <c r="H582">
        <v>3</v>
      </c>
      <c r="I582" s="19" t="s">
        <v>32</v>
      </c>
      <c r="K582" s="20"/>
    </row>
    <row r="583" spans="1:11">
      <c r="A583" s="2"/>
      <c r="D583" t="s">
        <v>33</v>
      </c>
      <c r="E583" s="12">
        <f>E578</f>
        <v>0.91307228419687358</v>
      </c>
      <c r="F583" s="17">
        <f>COS((RADIANS(45+$C$4)))</f>
        <v>-0.98293534914955427</v>
      </c>
      <c r="G583" s="18">
        <f>COS((RADIANS($C$4-45)))</f>
        <v>-0.18395135061272014</v>
      </c>
      <c r="I583" s="19">
        <f>((SUMPRODUCT(E583:E585,G583:G585))*(SUMPRODUCT(-(E583:E585),G583:G585)))-((SUMPRODUCT(E583:E585,F583:F585))*(SUMPRODUCT(-(E583:E585),F583:F585)))</f>
        <v>0.47455549450650375</v>
      </c>
      <c r="K583" s="20"/>
    </row>
    <row r="584" spans="1:11">
      <c r="A584" s="2"/>
      <c r="D584" t="s">
        <v>34</v>
      </c>
      <c r="E584" s="12">
        <f>E579</f>
        <v>-0.20981105870023259</v>
      </c>
      <c r="F584" s="17">
        <f>(SIN((RADIANS(45+$C$4))))*(COS(RADIANS($A$4)))</f>
        <v>-0.17285772675437447</v>
      </c>
      <c r="G584" s="18">
        <f>(SIN((RADIANS($C$4-45))))*(COS(RADIANS($A$4)))</f>
        <v>0.92365709430545662</v>
      </c>
      <c r="I584" s="20"/>
      <c r="K584" s="20"/>
    </row>
    <row r="585" spans="1:11">
      <c r="A585" s="2"/>
      <c r="D585" t="s">
        <v>35</v>
      </c>
      <c r="E585" s="12">
        <f>E580</f>
        <v>-0.34968317585864944</v>
      </c>
      <c r="F585" s="17">
        <f>(SIN((RADIANS(45+$C$4))))*(SIN(RADIANS($A$4)))</f>
        <v>-6.2915067301512861E-2</v>
      </c>
      <c r="G585" s="18">
        <f>(SIN((RADIANS($C$4-45))))*(SIN(RADIANS($A$4)))</f>
        <v>0.33618368899599677</v>
      </c>
      <c r="I585" s="20"/>
      <c r="K585" s="20"/>
    </row>
    <row r="586" spans="1:11">
      <c r="A586" s="2"/>
      <c r="I586" s="20"/>
      <c r="K586" s="20"/>
    </row>
    <row r="587" spans="1:11">
      <c r="A587" s="2"/>
      <c r="E587" s="12" t="s">
        <v>29</v>
      </c>
      <c r="F587" s="17" t="s">
        <v>31</v>
      </c>
      <c r="G587" s="18" t="s">
        <v>11</v>
      </c>
      <c r="H587">
        <v>4</v>
      </c>
      <c r="I587" s="19" t="s">
        <v>32</v>
      </c>
      <c r="K587" s="20"/>
    </row>
    <row r="588" spans="1:11">
      <c r="A588" s="2"/>
      <c r="D588" t="s">
        <v>33</v>
      </c>
      <c r="E588" s="12">
        <f>E583</f>
        <v>0.91307228419687358</v>
      </c>
      <c r="F588" s="17">
        <f>COS((RADIANS(45+$C$5)))</f>
        <v>-0.9973144772244581</v>
      </c>
      <c r="G588" s="18">
        <f>COS((RADIANS($C$5-45)))</f>
        <v>-7.3238197127631507E-2</v>
      </c>
      <c r="I588" s="19">
        <f>((SUMPRODUCT(E588:E590,G588:G590))*(SUMPRODUCT(-(E588:E590),G588:G590)))-((SUMPRODUCT(E588:E590,F588:F590))*(SUMPRODUCT(-(E588:E590),F588:F590)))</f>
        <v>0.6038833413235396</v>
      </c>
      <c r="K588" s="20"/>
    </row>
    <row r="589" spans="1:11">
      <c r="A589" s="2"/>
      <c r="D589" t="s">
        <v>34</v>
      </c>
      <c r="E589" s="12">
        <f>E584</f>
        <v>-0.20981105870023259</v>
      </c>
      <c r="F589" s="17">
        <f>(SIN((RADIANS(45+$C$5))))*(COS(RADIANS($A$5)))</f>
        <v>-6.3426139239901341E-2</v>
      </c>
      <c r="G589" s="18">
        <f>(SIN((RADIANS($C$5-45))))*(COS(RADIANS($A$5)))</f>
        <v>0.86369967283837767</v>
      </c>
      <c r="K589" s="20"/>
    </row>
    <row r="590" spans="1:11">
      <c r="A590" s="2"/>
      <c r="D590" t="s">
        <v>35</v>
      </c>
      <c r="E590" s="12">
        <f>E585</f>
        <v>-0.34968317585864944</v>
      </c>
      <c r="F590" s="17">
        <f>(SIN((RADIANS(45+$C$5))))*(SIN(RADIANS($A$5)))</f>
        <v>-3.6619098563815719E-2</v>
      </c>
      <c r="G590" s="18">
        <f>(SIN((RADIANS($C$5-45))))*(SIN(RADIANS($A$5)))</f>
        <v>0.49865723861222899</v>
      </c>
      <c r="K590" s="20"/>
    </row>
    <row r="591" spans="1:11">
      <c r="A591" s="2"/>
      <c r="K591" s="20"/>
    </row>
    <row r="592" spans="1:11">
      <c r="A592" s="2"/>
      <c r="E592" s="12" t="s">
        <v>29</v>
      </c>
      <c r="F592" s="17" t="s">
        <v>31</v>
      </c>
      <c r="G592" s="18" t="s">
        <v>11</v>
      </c>
      <c r="H592">
        <v>5</v>
      </c>
      <c r="I592" s="19" t="s">
        <v>32</v>
      </c>
      <c r="K592" s="20"/>
    </row>
    <row r="593" spans="1:11">
      <c r="A593" s="2"/>
      <c r="D593" t="s">
        <v>33</v>
      </c>
      <c r="E593" s="12">
        <f>E588</f>
        <v>0.91307228419687358</v>
      </c>
      <c r="F593" s="17">
        <f>COS((RADIANS(45+$C$6)))</f>
        <v>-0.99974260932269832</v>
      </c>
      <c r="G593" s="18">
        <f>COS((RADIANS($C$6-45)))</f>
        <v>2.2687333572781562E-2</v>
      </c>
      <c r="I593" s="19">
        <f>((SUMPRODUCT(E593:E595,G593:G595))*(SUMPRODUCT(-(E593:E595),G593:G595)))-((SUMPRODUCT(E593:E595,F593:F595))*(SUMPRODUCT(-(E593:E595),F593:F595)))</f>
        <v>0.71632240315709272</v>
      </c>
      <c r="K593" s="20"/>
    </row>
    <row r="594" spans="1:11">
      <c r="A594" s="2"/>
      <c r="D594" t="s">
        <v>34</v>
      </c>
      <c r="E594" s="12">
        <f>E589</f>
        <v>-0.20981105870023259</v>
      </c>
      <c r="F594" s="17">
        <f>(SIN((RADIANS(45+$C$6))))*(COS(RADIANS($A$6)))</f>
        <v>1.7379505812615822E-2</v>
      </c>
      <c r="G594" s="18">
        <f>(SIN((RADIANS($C$6-45))))*(COS(RADIANS($A$6)))</f>
        <v>0.76584727042092038</v>
      </c>
      <c r="I594" s="20"/>
      <c r="K594" s="20"/>
    </row>
    <row r="595" spans="1:11">
      <c r="A595" s="2"/>
      <c r="D595" t="s">
        <v>35</v>
      </c>
      <c r="E595" s="12">
        <f>E590</f>
        <v>-0.34968317585864944</v>
      </c>
      <c r="F595" s="17">
        <f>(SIN((RADIANS(45+$C$6))))*(SIN(RADIANS($A$6)))</f>
        <v>1.4583136917409327E-2</v>
      </c>
      <c r="G595" s="18">
        <f>(SIN((RADIANS($C$6-45))))*(SIN(RADIANS($A$6)))</f>
        <v>0.64262216214832091</v>
      </c>
      <c r="I595" s="20"/>
      <c r="K595" s="20"/>
    </row>
    <row r="596" spans="1:11">
      <c r="A596" s="2"/>
      <c r="I596" s="20"/>
      <c r="K596" s="20"/>
    </row>
    <row r="597" spans="1:11">
      <c r="A597" s="2"/>
      <c r="E597" s="12" t="s">
        <v>29</v>
      </c>
      <c r="F597" s="17" t="s">
        <v>31</v>
      </c>
      <c r="G597" s="18" t="s">
        <v>11</v>
      </c>
      <c r="H597">
        <v>6</v>
      </c>
      <c r="I597" s="19" t="s">
        <v>32</v>
      </c>
      <c r="K597" s="20"/>
    </row>
    <row r="598" spans="1:11">
      <c r="A598" s="2"/>
      <c r="D598" t="s">
        <v>33</v>
      </c>
      <c r="E598" s="12">
        <f>E593</f>
        <v>0.91307228419687358</v>
      </c>
      <c r="F598" s="17">
        <f>COS((RADIANS(45+$C$7)))</f>
        <v>-0.99862953475457383</v>
      </c>
      <c r="G598" s="18">
        <f>COS((RADIANS($C$7-45)))</f>
        <v>5.2335956242943966E-2</v>
      </c>
      <c r="I598" s="19">
        <f>((SUMPRODUCT(E598:E600,G598:G600))*(SUMPRODUCT(-(E598:E600),G598:G600)))-((SUMPRODUCT(E598:E600,F598:F600))*(SUMPRODUCT(-(E598:E600),F598:F600)))</f>
        <v>0.74470154069750616</v>
      </c>
      <c r="K598" s="20"/>
    </row>
    <row r="599" spans="1:11">
      <c r="A599" s="2"/>
      <c r="D599" t="s">
        <v>34</v>
      </c>
      <c r="E599" s="12">
        <f>E594</f>
        <v>-0.20981105870023259</v>
      </c>
      <c r="F599" s="17">
        <f>(SIN((RADIANS(45+$C$7))))*(COS(RADIANS($A$7)))</f>
        <v>3.3640904214061164E-2</v>
      </c>
      <c r="G599" s="18">
        <f>(SIN((RADIANS($C$7-45))))*(COS(RADIANS($A$7)))</f>
        <v>0.64190669160727343</v>
      </c>
      <c r="K599" s="20"/>
    </row>
    <row r="600" spans="1:11">
      <c r="A600" s="2"/>
      <c r="D600" t="s">
        <v>35</v>
      </c>
      <c r="E600" s="12">
        <f>E595</f>
        <v>-0.34968317585864944</v>
      </c>
      <c r="F600" s="17">
        <f>(SIN((RADIANS(45+$C$7))))*(SIN(RADIANS($A$7)))</f>
        <v>4.0091668455225091E-2</v>
      </c>
      <c r="G600" s="18">
        <f>(SIN((RADIANS($C$7-45))))*(SIN(RADIANS($A$7)))</f>
        <v>0.76499460583323164</v>
      </c>
      <c r="K600" s="20"/>
    </row>
    <row r="601" spans="1:11">
      <c r="A601" s="2"/>
      <c r="K601" s="20"/>
    </row>
    <row r="602" spans="1:11">
      <c r="A602" s="2"/>
      <c r="E602" s="12" t="s">
        <v>29</v>
      </c>
      <c r="F602" s="17" t="s">
        <v>31</v>
      </c>
      <c r="G602" s="18" t="s">
        <v>11</v>
      </c>
      <c r="H602">
        <v>7</v>
      </c>
      <c r="I602" s="19" t="s">
        <v>32</v>
      </c>
      <c r="K602" s="20"/>
    </row>
    <row r="603" spans="1:11">
      <c r="A603" s="2"/>
      <c r="D603" t="s">
        <v>33</v>
      </c>
      <c r="E603" s="12">
        <f>E598</f>
        <v>0.91307228419687358</v>
      </c>
      <c r="F603" s="17">
        <f>COS((RADIANS(45+$C$8)))</f>
        <v>-0.99572469818458209</v>
      </c>
      <c r="G603" s="18">
        <f>COS((RADIANS($C$8-45)))</f>
        <v>9.2370587446561875E-2</v>
      </c>
      <c r="I603" s="19">
        <f>((SUMPRODUCT(E603:E605,G603:G605))*(SUMPRODUCT(-(E603:E605),G603:G605)))-((SUMPRODUCT(E603:E605,F603:F605))*(SUMPRODUCT(-(E603:E605),F603:F605)))</f>
        <v>0.79302802125504757</v>
      </c>
      <c r="K603" s="20"/>
    </row>
    <row r="604" spans="1:11">
      <c r="A604" s="2"/>
      <c r="D604" t="s">
        <v>34</v>
      </c>
      <c r="E604" s="12">
        <f>E599</f>
        <v>-0.20981105870023259</v>
      </c>
      <c r="F604" s="17">
        <f>(SIN((RADIANS(45+$C$8))))*(COS(RADIANS($A$8)))</f>
        <v>4.6185293723280868E-2</v>
      </c>
      <c r="G604" s="18">
        <f>(SIN((RADIANS($C$8-45))))*(COS(RADIANS($A$8)))</f>
        <v>0.49786234909229116</v>
      </c>
      <c r="I604" s="20"/>
      <c r="K604" s="20"/>
    </row>
    <row r="605" spans="1:11">
      <c r="A605" s="2"/>
      <c r="D605" t="s">
        <v>35</v>
      </c>
      <c r="E605" s="12">
        <f>E600</f>
        <v>-0.34968317585864944</v>
      </c>
      <c r="F605" s="17">
        <f>(SIN((RADIANS(45+$C$8))))*(SIN(RADIANS($A$8)))</f>
        <v>7.9995275291214404E-2</v>
      </c>
      <c r="G605" s="18">
        <f>(SIN((RADIANS($C$8-45))))*(SIN(RADIANS($A$8)))</f>
        <v>0.86232288380344091</v>
      </c>
      <c r="I605" s="20"/>
      <c r="K605" s="20"/>
    </row>
    <row r="606" spans="1:11">
      <c r="A606" s="2"/>
      <c r="I606" s="20"/>
      <c r="K606" s="20"/>
    </row>
    <row r="607" spans="1:11">
      <c r="A607" s="2"/>
      <c r="E607" s="12" t="s">
        <v>29</v>
      </c>
      <c r="F607" s="17" t="s">
        <v>31</v>
      </c>
      <c r="G607" s="18" t="s">
        <v>11</v>
      </c>
      <c r="H607">
        <v>8</v>
      </c>
      <c r="I607" s="19" t="s">
        <v>32</v>
      </c>
      <c r="K607" s="20"/>
    </row>
    <row r="608" spans="1:11">
      <c r="A608" s="2"/>
      <c r="D608" t="s">
        <v>33</v>
      </c>
      <c r="E608" s="12">
        <f>E603</f>
        <v>0.91307228419687358</v>
      </c>
      <c r="F608" s="17">
        <f>COS((RADIANS(45+$C$9)))</f>
        <v>-0.99649285924950437</v>
      </c>
      <c r="G608" s="18">
        <f>COS((RADIANS($C$9-45)))</f>
        <v>8.3677843332315663E-2</v>
      </c>
      <c r="I608" s="19">
        <f>((SUMPRODUCT(E608:E610,G608:G610))*(SUMPRODUCT(-(E608:E610),G608:G610)))-((SUMPRODUCT(E608:E610,F608:F610))*(SUMPRODUCT(-(E608:E610),F608:F610)))</f>
        <v>0.78591235014326277</v>
      </c>
      <c r="K608" s="20"/>
    </row>
    <row r="609" spans="1:11">
      <c r="A609" s="2"/>
      <c r="D609" t="s">
        <v>34</v>
      </c>
      <c r="E609" s="12">
        <f>E604</f>
        <v>-0.20981105870023259</v>
      </c>
      <c r="F609" s="17">
        <f>(SIN((RADIANS(45+$C$9))))*(COS(RADIANS($A$9)))</f>
        <v>2.8619507969701488E-2</v>
      </c>
      <c r="G609" s="18">
        <f>(SIN((RADIANS($C$9-45))))*(COS(RADIANS($A$9)))</f>
        <v>0.34082063054352102</v>
      </c>
      <c r="K609" s="20"/>
    </row>
    <row r="610" spans="1:11">
      <c r="A610" s="2"/>
      <c r="D610" t="s">
        <v>35</v>
      </c>
      <c r="E610" s="12">
        <f>E605</f>
        <v>-0.34968317585864944</v>
      </c>
      <c r="F610" s="17">
        <f>(SIN((RADIANS(45+$C$9))))*(SIN(RADIANS($A$9)))</f>
        <v>7.8631451902656413E-2</v>
      </c>
      <c r="G610" s="18">
        <f>(SIN((RADIANS($C$9-45))))*(SIN(RADIANS($A$9)))</f>
        <v>0.93639698650261005</v>
      </c>
      <c r="K610" s="20"/>
    </row>
    <row r="611" spans="1:11">
      <c r="A611" s="2"/>
      <c r="K611" s="20"/>
    </row>
    <row r="612" spans="1:11">
      <c r="E612" s="12" t="s">
        <v>29</v>
      </c>
      <c r="F612" s="17" t="s">
        <v>31</v>
      </c>
      <c r="G612" s="18" t="s">
        <v>11</v>
      </c>
      <c r="H612">
        <v>9</v>
      </c>
      <c r="I612" s="19" t="s">
        <v>32</v>
      </c>
      <c r="K612" s="20"/>
    </row>
    <row r="613" spans="1:11">
      <c r="D613" t="s">
        <v>33</v>
      </c>
      <c r="E613" s="12">
        <f>E608</f>
        <v>0.91307228419687358</v>
      </c>
      <c r="F613" s="17">
        <f>COS((RADIANS(45+$C$10)))</f>
        <v>-0.9973144772244581</v>
      </c>
      <c r="G613" s="18">
        <f>COS((RADIANS($C$10-45)))</f>
        <v>7.3238197127632076E-2</v>
      </c>
      <c r="I613" s="19">
        <f>((SUMPRODUCT(E613:E615,G613:G615))*(SUMPRODUCT(-(E613:E615),G613:G615)))-((SUMPRODUCT(E613:E615,F613:F615))*(SUMPRODUCT(-(E613:E615),F613:F615)))</f>
        <v>0.78288787408017568</v>
      </c>
      <c r="K613" s="20"/>
    </row>
    <row r="614" spans="1:11">
      <c r="D614" t="s">
        <v>34</v>
      </c>
      <c r="E614" s="12">
        <f>E609</f>
        <v>-0.20981105870023259</v>
      </c>
      <c r="F614" s="17">
        <f>(SIN((RADIANS(45+$C$10))))*(COS(RADIANS($A$10)))</f>
        <v>1.2717679466824738E-2</v>
      </c>
      <c r="G614" s="18">
        <f>(SIN((RADIANS($C$10-45))))*(COS(RADIANS($A$10)))</f>
        <v>0.17318184153087451</v>
      </c>
      <c r="I614" s="20"/>
      <c r="K614" s="20"/>
    </row>
    <row r="615" spans="1:11">
      <c r="D615" t="s">
        <v>35</v>
      </c>
      <c r="E615" s="12">
        <f>E610</f>
        <v>-0.34968317585864944</v>
      </c>
      <c r="F615" s="17">
        <f>(SIN((RADIANS(45+$C$10))))*(SIN(RADIANS($A$10)))</f>
        <v>7.2125544347928547E-2</v>
      </c>
      <c r="G615" s="18">
        <f>(SIN((RADIANS($C$10-45))))*(SIN(RADIANS($A$10)))</f>
        <v>0.98216302936196354</v>
      </c>
      <c r="I615" s="20"/>
      <c r="K615" s="20"/>
    </row>
    <row r="616" spans="1:11">
      <c r="I616" s="20"/>
      <c r="K616" s="20"/>
    </row>
    <row r="617" spans="1:11">
      <c r="E617" s="12" t="s">
        <v>29</v>
      </c>
      <c r="F617" s="17" t="s">
        <v>31</v>
      </c>
      <c r="G617" s="18" t="s">
        <v>11</v>
      </c>
      <c r="H617">
        <v>10</v>
      </c>
      <c r="I617" s="19" t="s">
        <v>32</v>
      </c>
      <c r="K617" s="20"/>
    </row>
    <row r="618" spans="1:11">
      <c r="D618" t="s">
        <v>33</v>
      </c>
      <c r="E618" s="12">
        <f>E613</f>
        <v>0.91307228419687358</v>
      </c>
      <c r="F618" s="17">
        <f>COS((RADIANS(45+$C$11)))</f>
        <v>-0.9975640502598242</v>
      </c>
      <c r="G618" s="18">
        <f>COS((RADIANS($C$11-45)))</f>
        <v>6.9756473744125233E-2</v>
      </c>
      <c r="I618" s="19">
        <f>((SUMPRODUCT(E618:E620,G618:G620))*(SUMPRODUCT(-(E618:E620),G618:G620)))-((SUMPRODUCT(E618:E620,F618:F620))*(SUMPRODUCT(-(E618:E620),F618:F620)))</f>
        <v>0.79337120605861233</v>
      </c>
    </row>
    <row r="619" spans="1:11">
      <c r="D619" t="s">
        <v>34</v>
      </c>
      <c r="E619" s="12">
        <f>E614</f>
        <v>-0.20981105870023259</v>
      </c>
      <c r="F619" s="17">
        <f>(SIN((RADIANS(45+$C$11))))*(COS(RADIANS($A$11)))</f>
        <v>4.2731018013744551E-18</v>
      </c>
      <c r="G619" s="18">
        <f>(SIN((RADIANS($C$11-45))))*(COS(RADIANS($A$11)))</f>
        <v>6.1108202742410423E-17</v>
      </c>
    </row>
    <row r="620" spans="1:11">
      <c r="D620" t="s">
        <v>35</v>
      </c>
      <c r="E620" s="12">
        <f>E615</f>
        <v>-0.34968317585864944</v>
      </c>
      <c r="F620" s="17">
        <f>(SIN((RADIANS(45+$C$11))))*(SIN(RADIANS($A$11)))</f>
        <v>6.9756473744125524E-2</v>
      </c>
      <c r="G620" s="18">
        <f>(SIN((RADIANS($C$11-45))))*(SIN(RADIANS($A$11)))</f>
        <v>0.9975640502598242</v>
      </c>
    </row>
    <row r="622" spans="1:11">
      <c r="E622" s="12" t="s">
        <v>29</v>
      </c>
      <c r="F622" s="17" t="s">
        <v>31</v>
      </c>
      <c r="G622" s="18" t="s">
        <v>11</v>
      </c>
      <c r="H622">
        <v>11</v>
      </c>
      <c r="I622" s="19" t="s">
        <v>32</v>
      </c>
    </row>
    <row r="623" spans="1:11">
      <c r="D623" t="s">
        <v>33</v>
      </c>
      <c r="E623" s="12">
        <f>E618</f>
        <v>0.91307228419687358</v>
      </c>
      <c r="F623" s="17">
        <f>COS((RADIANS(45+$C$12)))</f>
        <v>-0.99992536966045198</v>
      </c>
      <c r="G623" s="18">
        <f>COS((RADIANS($C$12-45)))</f>
        <v>1.221700083524758E-2</v>
      </c>
      <c r="I623" s="19">
        <f>((SUMPRODUCT(E623:E625,G623:G625))*(SUMPRODUCT(-(E623:E625),G623:G625)))-((SUMPRODUCT(E623:E625,F623:F625))*(SUMPRODUCT(-(E623:E625),F623:F625)))</f>
        <v>0.752394142320155</v>
      </c>
    </row>
    <row r="624" spans="1:11">
      <c r="D624" t="s">
        <v>34</v>
      </c>
      <c r="E624" s="12">
        <f>E619</f>
        <v>-0.20981105870023259</v>
      </c>
      <c r="F624" s="17">
        <f>(SIN((RADIANS(45+$C$12))))*(COS(RADIANS($A$12)))</f>
        <v>-2.1214599315960798E-3</v>
      </c>
      <c r="G624" s="18">
        <f>(SIN((RADIANS($C$12-45))))*(COS(RADIANS($A$12)))</f>
        <v>-0.17363521824446912</v>
      </c>
      <c r="I624" s="20"/>
      <c r="K624" s="20"/>
    </row>
    <row r="625" spans="1:11">
      <c r="D625" t="s">
        <v>35</v>
      </c>
      <c r="E625" s="12">
        <f>E620</f>
        <v>-0.34968317585864944</v>
      </c>
      <c r="F625" s="17">
        <f>(SIN((RADIANS(45+$C$12))))*(SIN(RADIANS($A$12)))</f>
        <v>1.2031397141108279E-2</v>
      </c>
      <c r="G625" s="18">
        <f>(SIN((RADIANS($C$12-45))))*(SIN(RADIANS($A$12)))</f>
        <v>0.98473425647521118</v>
      </c>
      <c r="I625" s="20"/>
      <c r="K625" s="20"/>
    </row>
    <row r="626" spans="1:11">
      <c r="I626" s="20"/>
      <c r="K626" s="20"/>
    </row>
    <row r="627" spans="1:11">
      <c r="E627" s="12" t="s">
        <v>29</v>
      </c>
      <c r="F627" s="17" t="s">
        <v>31</v>
      </c>
      <c r="G627" s="18" t="s">
        <v>11</v>
      </c>
      <c r="H627">
        <v>12</v>
      </c>
      <c r="I627" s="19" t="s">
        <v>32</v>
      </c>
      <c r="K627" s="20"/>
    </row>
    <row r="628" spans="1:11">
      <c r="D628" t="s">
        <v>33</v>
      </c>
      <c r="E628" s="12">
        <f>E623</f>
        <v>0.91307228419687358</v>
      </c>
      <c r="F628" s="17">
        <f>COS((RADIANS(45+$C$13)))</f>
        <v>-0.99939082701909576</v>
      </c>
      <c r="G628" s="18">
        <f>COS((RADIANS($C$13-45)))</f>
        <v>-3.4899496702500955E-2</v>
      </c>
      <c r="I628" s="19">
        <f>((SUMPRODUCT(E628:E630,G628:G630))*(SUMPRODUCT(-(E628:E630),G628:G630)))-((SUMPRODUCT(E628:E630,F628:F630))*(SUMPRODUCT(-(E628:E630),F628:F630)))</f>
        <v>0.73314952147355861</v>
      </c>
      <c r="K628" s="20"/>
    </row>
    <row r="629" spans="1:11">
      <c r="D629" t="s">
        <v>34</v>
      </c>
      <c r="E629" s="12">
        <f>E624</f>
        <v>-0.20981105870023259</v>
      </c>
      <c r="F629" s="17">
        <f>(SIN((RADIANS(45+$C$13))))*(COS(RADIANS($A$13)))</f>
        <v>1.193633086418306E-2</v>
      </c>
      <c r="G629" s="18">
        <f>(SIN((RADIANS($C$13-45))))*(COS(RADIANS($A$13)))</f>
        <v>-0.34181179389542971</v>
      </c>
      <c r="K629" s="20"/>
    </row>
    <row r="630" spans="1:11">
      <c r="D630" t="s">
        <v>35</v>
      </c>
      <c r="E630" s="12">
        <f>E625</f>
        <v>-0.34968317585864944</v>
      </c>
      <c r="F630" s="17">
        <f>(SIN((RADIANS(45+$C$13))))*(SIN(RADIANS($A$13)))</f>
        <v>-3.279479952048224E-2</v>
      </c>
      <c r="G630" s="18">
        <f>(SIN((RADIANS($C$13-45))))*(SIN(RADIANS($A$13)))</f>
        <v>0.93912018543097053</v>
      </c>
      <c r="K630" s="20"/>
    </row>
    <row r="631" spans="1:11">
      <c r="K631" s="20"/>
    </row>
    <row r="632" spans="1:11">
      <c r="A632" s="20"/>
      <c r="B632" s="20"/>
      <c r="C632" s="20"/>
      <c r="E632" s="12" t="s">
        <v>29</v>
      </c>
      <c r="F632" s="17" t="s">
        <v>31</v>
      </c>
      <c r="G632" s="18" t="s">
        <v>11</v>
      </c>
      <c r="H632">
        <v>13</v>
      </c>
      <c r="I632" s="19" t="s">
        <v>32</v>
      </c>
      <c r="K632" s="2"/>
    </row>
    <row r="633" spans="1:11">
      <c r="A633" s="20"/>
      <c r="B633" s="20"/>
      <c r="C633" s="20"/>
      <c r="D633" t="s">
        <v>33</v>
      </c>
      <c r="E633" s="12">
        <f>E628</f>
        <v>0.91307228419687358</v>
      </c>
      <c r="F633" s="17">
        <f>COS((RADIANS(45+$C$14)))</f>
        <v>-0.99433794413320464</v>
      </c>
      <c r="G633" s="18">
        <f>COS((RADIANS($C$14-45)))</f>
        <v>-0.10626407133623318</v>
      </c>
      <c r="I633" s="19">
        <f>((SUMPRODUCT(E633:E635,G633:G635))*(SUMPRODUCT(-(E633:E635),G633:G635)))-((SUMPRODUCT(E633:E635,F633:F635))*(SUMPRODUCT(-(E633:E635),F633:F635)))</f>
        <v>0.70019877331070379</v>
      </c>
      <c r="K633" s="20"/>
    </row>
    <row r="634" spans="1:11">
      <c r="A634" s="20"/>
      <c r="B634" s="20"/>
      <c r="C634" s="20"/>
      <c r="D634" t="s">
        <v>34</v>
      </c>
      <c r="E634" s="12">
        <f>E629</f>
        <v>-0.20981105870023259</v>
      </c>
      <c r="F634" s="17">
        <f>(SIN((RADIANS(45+$C$14))))*(COS(RADIANS($A$14)))</f>
        <v>5.3132035668116542E-2</v>
      </c>
      <c r="G634" s="18">
        <f>(SIN((RADIANS($C$14-45))))*(COS(RADIANS($A$14)))</f>
        <v>-0.4971689720666021</v>
      </c>
      <c r="I634" s="20"/>
      <c r="K634" s="20"/>
    </row>
    <row r="635" spans="1:11">
      <c r="A635" s="20"/>
      <c r="B635" s="20"/>
      <c r="C635" s="20"/>
      <c r="D635" t="s">
        <v>35</v>
      </c>
      <c r="E635" s="12">
        <f>E630</f>
        <v>-0.34968317585864944</v>
      </c>
      <c r="F635" s="17">
        <f>(SIN((RADIANS(45+$C$14))))*(SIN(RADIANS($A$14)))</f>
        <v>-9.2027385286739691E-2</v>
      </c>
      <c r="G635" s="18">
        <f>(SIN((RADIANS($C$14-45))))*(SIN(RADIANS($A$14)))</f>
        <v>0.86112191956614725</v>
      </c>
      <c r="I635" s="20"/>
      <c r="K635" s="20"/>
    </row>
    <row r="636" spans="1:11">
      <c r="A636" s="20"/>
      <c r="B636" s="20"/>
      <c r="C636" s="20"/>
      <c r="I636" s="20"/>
    </row>
    <row r="637" spans="1:11">
      <c r="A637" s="20"/>
      <c r="B637" s="20"/>
      <c r="C637" s="20"/>
      <c r="E637" s="12" t="s">
        <v>29</v>
      </c>
      <c r="F637" s="17" t="s">
        <v>31</v>
      </c>
      <c r="G637" s="18" t="s">
        <v>11</v>
      </c>
      <c r="H637">
        <v>14</v>
      </c>
      <c r="I637" s="19" t="s">
        <v>32</v>
      </c>
    </row>
    <row r="638" spans="1:11">
      <c r="A638" s="20"/>
      <c r="B638" s="20"/>
      <c r="C638" s="20"/>
      <c r="D638" t="s">
        <v>33</v>
      </c>
      <c r="E638" s="12">
        <f>E633</f>
        <v>0.91307228419687358</v>
      </c>
      <c r="F638" s="17">
        <f>COS((RADIANS(45+$C$15)))</f>
        <v>-0.97741589428609588</v>
      </c>
      <c r="G638" s="18">
        <f>COS((RADIANS($C$15-45)))</f>
        <v>-0.21132479645538843</v>
      </c>
      <c r="I638" s="19">
        <f>((SUMPRODUCT(E638:E640,G638:G640))*(SUMPRODUCT(-(E638:E640),G638:G640)))-((SUMPRODUCT(E638:E640,F638:F640))*(SUMPRODUCT(-(E638:E640),F638:F640)))</f>
        <v>0.64278625843257386</v>
      </c>
    </row>
    <row r="639" spans="1:11">
      <c r="A639" s="20"/>
      <c r="B639" s="20"/>
      <c r="C639" s="20"/>
      <c r="D639" t="s">
        <v>34</v>
      </c>
      <c r="E639" s="12">
        <f>E634</f>
        <v>-0.20981105870023259</v>
      </c>
      <c r="F639" s="17">
        <f>(SIN((RADIANS(45+$C$15))))*(COS(RADIANS($A$15)))</f>
        <v>0.1358369607810537</v>
      </c>
      <c r="G639" s="18">
        <f>(SIN((RADIANS($C$15-45))))*(COS(RADIANS($A$15)))</f>
        <v>-0.62827082635779086</v>
      </c>
    </row>
    <row r="640" spans="1:11">
      <c r="A640" s="20"/>
      <c r="B640" s="20"/>
      <c r="C640" s="20"/>
      <c r="D640" t="s">
        <v>35</v>
      </c>
      <c r="E640" s="12">
        <f>E635</f>
        <v>-0.34968317585864944</v>
      </c>
      <c r="F640" s="17">
        <f>(SIN((RADIANS(45+$C$15))))*(SIN(RADIANS($A$15)))</f>
        <v>-0.16188418601789953</v>
      </c>
      <c r="G640" s="18">
        <f>(SIN((RADIANS($C$15-45))))*(SIN(RADIANS($A$15)))</f>
        <v>0.74874401443403016</v>
      </c>
    </row>
    <row r="641" spans="1:15">
      <c r="A641" s="20"/>
      <c r="B641" s="20"/>
      <c r="C641" s="20"/>
    </row>
    <row r="642" spans="1:15">
      <c r="A642" s="20"/>
      <c r="B642" s="20"/>
      <c r="C642" s="20"/>
      <c r="E642" s="12" t="s">
        <v>29</v>
      </c>
      <c r="F642" s="17" t="s">
        <v>31</v>
      </c>
      <c r="G642" s="18" t="s">
        <v>11</v>
      </c>
      <c r="H642">
        <v>15</v>
      </c>
      <c r="I642" s="19" t="s">
        <v>32</v>
      </c>
    </row>
    <row r="643" spans="1:15">
      <c r="A643" s="20"/>
      <c r="B643" s="20"/>
      <c r="C643" s="20"/>
      <c r="D643" t="s">
        <v>33</v>
      </c>
      <c r="E643" s="12">
        <f>E638</f>
        <v>0.91307228419687358</v>
      </c>
      <c r="F643" s="17">
        <f>COS((RADIANS(45+$C$16)))</f>
        <v>-0.9420574527872968</v>
      </c>
      <c r="G643" s="18">
        <f>COS((RADIANS($C$16-45)))</f>
        <v>-0.33545156975025497</v>
      </c>
      <c r="I643" s="19">
        <f>((SUMPRODUCT(E643:E645,G643:G645))*(SUMPRODUCT(-(E643:E645),G643:G645)))-((SUMPRODUCT(E643:E645,F643:F645))*(SUMPRODUCT(-(E643:E645),F643:F645)))</f>
        <v>0.56897106643530693</v>
      </c>
    </row>
    <row r="644" spans="1:15">
      <c r="A644" s="20"/>
      <c r="B644" s="20"/>
      <c r="C644" s="20"/>
      <c r="D644" t="s">
        <v>34</v>
      </c>
      <c r="E644" s="12">
        <f>E639</f>
        <v>-0.20981105870023259</v>
      </c>
      <c r="F644" s="17">
        <f>(SIN((RADIANS(45+$C$16))))*(COS(RADIANS($A$16)))</f>
        <v>0.25697081094272101</v>
      </c>
      <c r="G644" s="18">
        <f>(SIN((RADIANS($C$16-45))))*(COS(RADIANS($A$16)))</f>
        <v>-0.72165787680652749</v>
      </c>
      <c r="I644" s="20"/>
      <c r="K644" s="20"/>
    </row>
    <row r="645" spans="1:15">
      <c r="A645" s="20"/>
      <c r="B645" s="20"/>
      <c r="C645" s="20"/>
      <c r="D645" t="s">
        <v>35</v>
      </c>
      <c r="E645" s="12">
        <f>E640</f>
        <v>-0.34968317585864944</v>
      </c>
      <c r="F645" s="17">
        <f>(SIN((RADIANS(45+$C$16))))*(SIN(RADIANS($A$16)))</f>
        <v>-0.21562411268536383</v>
      </c>
      <c r="G645" s="18">
        <f>(SIN((RADIANS($C$16-45))))*(SIN(RADIANS($A$16)))</f>
        <v>0.60554285826453647</v>
      </c>
      <c r="I645" s="20"/>
      <c r="K645" s="20"/>
      <c r="L645" t="s">
        <v>38</v>
      </c>
      <c r="M645" t="s">
        <v>39</v>
      </c>
      <c r="N645" t="s">
        <v>40</v>
      </c>
      <c r="O645" s="20"/>
    </row>
    <row r="646" spans="1:15">
      <c r="I646" s="20"/>
      <c r="K646" s="20"/>
      <c r="L646" s="4">
        <f>((-2*E573*(G573^2))-(2*E574*G573*G574)-(2*E575*G573*G575))-((2*E573*(F573^2))-(2*E574*F573*F574)-(2*E575*F573*F575))</f>
        <v>-2.1549996763497066</v>
      </c>
      <c r="M646" s="4">
        <f>((-(2*E573*G573*G574))-(2*E574*(G574^2))-(2*E575*G574*G575))-((-(2*E573*F573*F574))-(2*E574*(F574^2))-(2*E575*F574*F575))</f>
        <v>1.6917848971602822</v>
      </c>
      <c r="N646" s="4">
        <f>((-(2*E573*G573*G575))-(2*E574*G574*G575)-(2*E575*(G575^2)))-((-(2*E573*F573*F575))-(2*E574*F574*F575)-(2*E575*(F575^2)))</f>
        <v>0</v>
      </c>
      <c r="O646" s="20">
        <f>I573</f>
        <v>0.19023969070716767</v>
      </c>
    </row>
    <row r="647" spans="1:15">
      <c r="E647" s="12" t="s">
        <v>29</v>
      </c>
      <c r="F647" s="17" t="s">
        <v>31</v>
      </c>
      <c r="G647" s="18" t="s">
        <v>11</v>
      </c>
      <c r="H647">
        <v>16</v>
      </c>
      <c r="I647" s="19" t="s">
        <v>32</v>
      </c>
      <c r="K647" s="20"/>
      <c r="L647" s="4">
        <f>((-2*E578*(G578^2))-(2*E579*G578*G579)-(2*E580*G578*G580))-((2*E578*(F578^2))-(2*E579*F578*F579)-(2*E580*F578*F580))</f>
        <v>-2.0934899719180753</v>
      </c>
      <c r="M647" s="4">
        <f>((-(2*E578*G578*G579))-(2*E579*(G579^2))-(2*E580*G579*G580))-((-(2*E578*F578*F579))-(2*E579*(F579^2))-(2*E580*F579*F580))</f>
        <v>1.3552216281937013</v>
      </c>
      <c r="N647" s="4">
        <f>((-(2*E578*G578*G580))-(2*E579*G579*G580)-(2*E580*(G580^2)))-((-(2*E578*F578*F580))-(2*E579*F579*F580)-(2*E580*(F580^2)))</f>
        <v>0.23896213789020526</v>
      </c>
      <c r="O647" s="20">
        <f>I578</f>
        <v>0.41600264077346782</v>
      </c>
    </row>
    <row r="648" spans="1:15">
      <c r="D648" t="s">
        <v>33</v>
      </c>
      <c r="E648" s="12">
        <f>E643</f>
        <v>0.91307228419687358</v>
      </c>
      <c r="F648" s="17">
        <f>COS((RADIANS(45+$C$17)))</f>
        <v>-0.87546452700001809</v>
      </c>
      <c r="G648" s="18">
        <f>COS((RADIANS($C$17-45)))</f>
        <v>-0.48328238325500206</v>
      </c>
      <c r="I648" s="19">
        <f>((SUMPRODUCT(E648:E650,G648:G650))*(SUMPRODUCT(-(E648:E650),G648:G650)))-((SUMPRODUCT(E648:E650,F648:F650))*(SUMPRODUCT(-(E648:E650),F648:F650)))</f>
        <v>0.45483514754510873</v>
      </c>
      <c r="K648" s="20"/>
      <c r="L648" s="4">
        <f>((-2*E583*(G583^2))-(2*E584*G583*G584)-(2*E585*G583*G585))-((2*E583*(F583^2))-(2*E584*F583*F584)-(2*E585*F583*F585))</f>
        <v>-2.0552385023169664</v>
      </c>
      <c r="M648" s="4">
        <f>((-(2*E583*G583*G584))-(2*E584*(G584^2))-(2*E585*G584*G585))-((-(2*E583*F583*F584))-(2*E584*(F584^2))-(2*E585*F584*F585))</f>
        <v>1.1755725401514585</v>
      </c>
      <c r="N648" s="4">
        <f>((-(2*E583*G583*G585))-(2*E584*G584*G585)-(2*E585*(G585^2)))-((-(2*E583*F583*F585))-(2*E584*F584*F585)-(2*E585*(F585^2)))</f>
        <v>0.42787341283584096</v>
      </c>
      <c r="O648" s="20">
        <f>I583</f>
        <v>0.47455549450650375</v>
      </c>
    </row>
    <row r="649" spans="1:15">
      <c r="D649" t="s">
        <v>34</v>
      </c>
      <c r="E649" s="12">
        <f>E644</f>
        <v>-0.20981105870023259</v>
      </c>
      <c r="F649" s="17">
        <f>(SIN((RADIANS(45+$C$17))))*(COS(RADIANS($A$17)))</f>
        <v>0.41853482110031898</v>
      </c>
      <c r="G649" s="18">
        <f>(SIN((RADIANS($C$17-45))))*(COS(RADIANS($A$17)))</f>
        <v>-0.75817452049414336</v>
      </c>
      <c r="K649" s="20"/>
      <c r="L649" s="4">
        <f>((-2*E588*(G588^2))-(2*E589*G588*G589)-(2*E590*G588*G590))-((2*E588*(F588^2))-(2*E589*F588*F589)-(2*E590*F588*F590))</f>
        <v>-1.9303144170176705</v>
      </c>
      <c r="M649" s="4">
        <f>((-(2*E588*G588*G589))-(2*E589*(G589^2))-(2*E590*G589*G590))-((-(2*E588*F588*F589))-(2*E589*(F589^2))-(2*E590*F589*F590))</f>
        <v>0.84195471539722466</v>
      </c>
      <c r="N649" s="4">
        <f>((-(2*E588*G588*G590))-(2*E589*G589*G590)-(2*E590*(G590^2)))-((-(2*E588*F588*F590))-(2*E589*F589*F590)-(2*E590*(F590^2)))</f>
        <v>0.48610278158006232</v>
      </c>
      <c r="O649" s="20">
        <f>I588</f>
        <v>0.6038833413235396</v>
      </c>
    </row>
    <row r="650" spans="1:15">
      <c r="D650" t="s">
        <v>35</v>
      </c>
      <c r="E650" s="12">
        <f>E645</f>
        <v>-0.34968317585864944</v>
      </c>
      <c r="F650" s="17">
        <f>(SIN((RADIANS(45+$C$17))))*(SIN(RADIANS($A$17)))</f>
        <v>-0.24164119162750097</v>
      </c>
      <c r="G650" s="18">
        <f>(SIN((RADIANS($C$17-45))))*(SIN(RADIANS($A$17)))</f>
        <v>0.43773226350000899</v>
      </c>
      <c r="K650" s="20"/>
      <c r="L650" s="4">
        <f>((-2*E593*(G593^2))-(2*E594*G593*G594)-(2*E595*G593*G595))-((2*E593*(F593^2))-(2*E594*F593*F594)-(2*E595*F593*F595))</f>
        <v>-1.7911700122541276</v>
      </c>
      <c r="M650" s="4">
        <f>((-(2*E593*G593*G594))-(2*E594*(G594^2))-(2*E595*G594*G595))-((-(2*E593*F593*F594))-(2*E594*(F594^2))-(2*E595*F594*F595))</f>
        <v>0.5265484299729607</v>
      </c>
      <c r="N650" s="4">
        <f>((-(2*E593*G593*G595))-(2*E594*G594*G595)-(2*E595*(G595^2)))-((-(2*E593*F593*F595))-(2*E594*F594*F595)-(2*E595*(F595^2)))</f>
        <v>0.44182659338728714</v>
      </c>
      <c r="O650" s="20">
        <f>I593</f>
        <v>0.71632240315709272</v>
      </c>
    </row>
    <row r="651" spans="1:15">
      <c r="K651" s="20"/>
      <c r="L651" s="4">
        <f>((-2*E598*(G598^2))-(2*E599*G598*G599)-(2*E600*G598*G600))-((2*E598*(F598^2))-(2*E599*F598*F599)-(2*E600*F598*F600))</f>
        <v>-1.7419496502340071</v>
      </c>
      <c r="M651" s="4">
        <f>((-(2*E598*G598*G599))-(2*E599*(G599^2))-(2*E600*G599*G600))-((-(2*E598*F598*F599))-(2*E599*(F599^2))-(2*E600*F599*F600))</f>
        <v>0.39221424817914485</v>
      </c>
      <c r="N651" s="4">
        <f>((-(2*E598*G598*G600))-(2*E599*G599*G600)-(2*E600*(G600^2)))-((-(2*E598*F598*F600))-(2*E599*F599*F600)-(2*E600*(F600^2)))</f>
        <v>0.46742273933413292</v>
      </c>
      <c r="O651" s="20">
        <f>I598</f>
        <v>0.74470154069750616</v>
      </c>
    </row>
    <row r="652" spans="1:15">
      <c r="E652" s="12" t="s">
        <v>29</v>
      </c>
      <c r="F652" s="17" t="s">
        <v>31</v>
      </c>
      <c r="G652" s="18" t="s">
        <v>11</v>
      </c>
      <c r="H652">
        <v>17</v>
      </c>
      <c r="I652" s="19" t="s">
        <v>32</v>
      </c>
      <c r="K652" s="20"/>
      <c r="L652" s="4">
        <f>((-2*E603*(G603^2))-(2*E604*G603*G604)-(2*E605*G603*G605))-((2*E603*(F603^2))-(2*E604*F603*F604)-(2*E605*F603*F605))</f>
        <v>-1.676135905205802</v>
      </c>
      <c r="M652" s="4">
        <f>((-(2*E603*G603*G604))-(2*E604*(G604^2))-(2*E605*G604*G605))-((-(2*E603*F603*F604))-(2*E604*(F604^2))-(2*E605*F604*F605))</f>
        <v>0.23282122156450041</v>
      </c>
      <c r="N652" s="4">
        <f>((-(2*E603*G603*G605))-(2*E604*G604*G605)-(2*E605*(G605^2)))-((-(2*E603*F603*F605))-(2*E604*F604*F605)-(2*E605*(F605^2)))</f>
        <v>0.40325818482996528</v>
      </c>
      <c r="O652" s="20">
        <f>I603</f>
        <v>0.79302802125504757</v>
      </c>
    </row>
    <row r="653" spans="1:15">
      <c r="D653" t="s">
        <v>33</v>
      </c>
      <c r="E653" s="12">
        <f>E648</f>
        <v>0.91307228419687358</v>
      </c>
      <c r="F653" s="17">
        <f>COS((RADIANS(45+$C$18)))</f>
        <v>-0.76379602863464235</v>
      </c>
      <c r="G653" s="18">
        <f>COS((RADIANS($C$18-45)))</f>
        <v>-0.6454576877239504</v>
      </c>
      <c r="I653" s="19">
        <f>((SUMPRODUCT(E653:E655,G653:G655))*(SUMPRODUCT(-(E653:E655),G653:G655)))-((SUMPRODUCT(E653:E655,F653:F655))*(SUMPRODUCT(-(E653:E655),F653:F655)))</f>
        <v>0.27768297908740419</v>
      </c>
      <c r="K653" s="24" t="s">
        <v>113</v>
      </c>
      <c r="L653" s="4">
        <f>((-2*E608*(G608^2))-(2*E609*G608*G609)-(2*E610*G608*G610))-((2*E608*(F608^2))-(2*E609*F608*F609)-(2*E610*F608*F610))</f>
        <v>-1.692611395906801</v>
      </c>
      <c r="M653" s="4">
        <f>((-(2*E608*G608*G609))-(2*E609*(G609^2))-(2*E610*G609*G610))-((-(2*E608*F608*F609))-(2*E609*(F609^2))-(2*E610*F609*F610))</f>
        <v>0.1658632437467292</v>
      </c>
      <c r="N653" s="4">
        <f>((-(2*E608*G608*G610))-(2*E609*G609*G610)-(2*E610*(G610^2)))-((-(2*E608*F608*F610))-(2*E609*F609*F610)-(2*E610*(F610^2)))</f>
        <v>0.45570551691163641</v>
      </c>
      <c r="O653" s="20">
        <f>I608</f>
        <v>0.78591235014326277</v>
      </c>
    </row>
    <row r="654" spans="1:15">
      <c r="D654" t="s">
        <v>34</v>
      </c>
      <c r="E654" s="12">
        <f>E649</f>
        <v>-0.20981105870023259</v>
      </c>
      <c r="F654" s="17">
        <f>(SIN((RADIANS(45+$C$18))))*(COS(RADIANS($A$18)))</f>
        <v>0.60653182618373125</v>
      </c>
      <c r="G654" s="18">
        <f>(SIN((RADIANS($C$18-45))))*(COS(RADIANS($A$18)))</f>
        <v>-0.71773349189355573</v>
      </c>
      <c r="K654" s="20"/>
      <c r="L654" s="4">
        <f>((-2*E613*(G613^2))-(2*E614*G613*G614)-(2*E615*G613*G615))-((2*E613*(F613^2))-(2*E614*F613*F614)-(2*E615*F613*F615))</f>
        <v>-1.714886562055703</v>
      </c>
      <c r="M654" s="4">
        <f>((-(2*E613*G613*G614))-(2*E614*(G614^2))-(2*E615*G614*G615))-((-(2*E613*F613*F614))-(2*E614*(F614^2))-(2*E615*F614*F615))</f>
        <v>8.4509187573502884E-2</v>
      </c>
      <c r="N654" s="4">
        <f>((-(2*E613*G613*G615))-(2*E614*G614*G615)-(2*E615*(G615^2)))-((-(2*E613*F613*F615))-(2*E614*F614*F615)-(2*E615*(F615^2)))</f>
        <v>0.47927541907626964</v>
      </c>
      <c r="O654" s="20">
        <f>I613</f>
        <v>0.78288787408017568</v>
      </c>
    </row>
    <row r="655" spans="1:15">
      <c r="D655" t="s">
        <v>35</v>
      </c>
      <c r="E655" s="12">
        <f>E650</f>
        <v>-0.34968317585864944</v>
      </c>
      <c r="F655" s="17">
        <f>(SIN((RADIANS(45+$C$18))))*(SIN(RADIANS($A$18)))</f>
        <v>-0.22075953086600031</v>
      </c>
      <c r="G655" s="18">
        <f>(SIN((RADIANS($C$18-45))))*(SIN(RADIANS($A$18)))</f>
        <v>0.26123362718519705</v>
      </c>
      <c r="K655" s="20"/>
      <c r="L655" s="4">
        <f>((-2*E618*(G618^2))-(2*E619*G618*G619)-(2*E620*G618*G620))-((2*E618*(F618^2))-(2*E619*F618*F619)-(2*E620*F618*F620))</f>
        <v>-1.7288115845181224</v>
      </c>
      <c r="M655" s="4">
        <f>((-(2*E618*G618*G619))-(2*E619*(G619^2))-(2*E620*G619*G620))-((-(2*E618*F618*F619))-(2*E619*(F619^2))-(2*E620*F619*F620))</f>
        <v>2.6855864505040539E-17</v>
      </c>
      <c r="N655" s="4">
        <f>((-(2*E618*G618*G620))-(2*E619*G619*G620)-(2*E620*(G620^2)))-((-(2*E618*F618*F620))-(2*E619*F619*F620)-(2*E620*(F620^2)))</f>
        <v>0.43840996407318894</v>
      </c>
      <c r="O655" s="20">
        <f>I618</f>
        <v>0.79337120605861233</v>
      </c>
    </row>
    <row r="656" spans="1:15">
      <c r="K656" s="20"/>
      <c r="L656" s="4">
        <f>((-2*E623*(G623^2))-(2*E624*G623*G624)-(2*E625*G623*G625))-((2*E623*(F623^2))-(2*E624*F623*F624)-(2*E625*F623*F625))</f>
        <v>-1.8110974058200888</v>
      </c>
      <c r="M656" s="4">
        <f>((-(2*E623*G623*G624))-(2*E624*(G624^2))-(2*E625*G624*G625))-((-(2*E623*F623*F624))-(2*E624*(F624^2))-(2*E625*F624*F625))</f>
        <v>-9.9166003697780836E-2</v>
      </c>
      <c r="N656" s="4">
        <f>((-(2*E623*G623*G625))-(2*E624*G624*G625)-(2*E625*(G625^2)))-((-(2*E623*F623*F625))-(2*E624*F624*F625)-(2*E625*(F625^2)))</f>
        <v>0.56239835389536719</v>
      </c>
      <c r="O656" s="20">
        <f>I623</f>
        <v>0.752394142320155</v>
      </c>
    </row>
    <row r="657" spans="1:15">
      <c r="E657" s="12" t="s">
        <v>29</v>
      </c>
      <c r="F657" s="17" t="s">
        <v>31</v>
      </c>
      <c r="G657" s="18" t="s">
        <v>11</v>
      </c>
      <c r="H657">
        <v>18</v>
      </c>
      <c r="I657" s="19" t="s">
        <v>32</v>
      </c>
      <c r="L657" s="4">
        <f>((-2*E628*(G628^2))-(2*E629*G628*G629)-(2*E630*G628*G630))-((2*E628*(F628^2))-(2*E629*F628*F629)-(2*E630*F628*F630))</f>
        <v>-1.8619763890411931</v>
      </c>
      <c r="M657" s="4">
        <f>((-(2*E628*G628*G629))-(2*E629*(G629^2))-(2*E630*G629*G630))-((-(2*E628*F628*F629))-(2*E629*(F629^2))-(2*E630*F629*F630))</f>
        <v>-0.21882596320462774</v>
      </c>
      <c r="N657" s="4">
        <f>((-(2*E628*G628*G630))-(2*E629*G629*G630)-(2*E630*(G630^2)))-((-(2*E628*F628*F630))-(2*E629*F629*F630)-(2*E630*(F630^2)))</f>
        <v>0.60121939269512292</v>
      </c>
      <c r="O657" s="20">
        <f>I628</f>
        <v>0.73314952147355861</v>
      </c>
    </row>
    <row r="658" spans="1:15">
      <c r="D658" t="s">
        <v>33</v>
      </c>
      <c r="E658" s="12">
        <f>E653</f>
        <v>0.91307228419687358</v>
      </c>
      <c r="F658" s="17">
        <f>COS((RADIANS(45+$C$19)))</f>
        <v>0.6129070536529766</v>
      </c>
      <c r="G658" s="18">
        <f>COS((RADIANS($C$19-45)))</f>
        <v>0.79015501237569019</v>
      </c>
      <c r="I658" s="19">
        <f>((SUMPRODUCT(E658:E660,G658:G660))*(SUMPRODUCT(-(E658:E660),G658:G660)))-((SUMPRODUCT(E658:E660,F658:F660))*(SUMPRODUCT(-(E658:E660),F658:F660)))</f>
        <v>5.6027921302011008E-2</v>
      </c>
      <c r="L658" s="4">
        <f>((-2*E633*(G633^2))-(2*E634*G633*G634)-(2*E635*G633*G635))-((2*E633*(F633^2))-(2*E634*F633*F634)-(2*E635*F633*F635))</f>
        <v>-1.9097991729993606</v>
      </c>
      <c r="M658" s="4">
        <f>((-(2*E633*G633*G634))-(2*E634*(G634^2))-(2*E635*G634*G635))-((-(2*E633*F633*F634))-(2*E634*(F634^2))-(2*E635*F634*F635))</f>
        <v>-0.38641374972299763</v>
      </c>
      <c r="N658" s="4">
        <f>((-(2*E633*G633*G635))-(2*E634*G634*G635)-(2*E635*(G635^2)))-((-(2*E633*F633*F635))-(2*E634*F634*F635)-(2*E635*(F635^2)))</f>
        <v>0.6692882472634365</v>
      </c>
      <c r="O658" s="20">
        <f>I633</f>
        <v>0.70019877331070379</v>
      </c>
    </row>
    <row r="659" spans="1:15">
      <c r="D659" t="s">
        <v>34</v>
      </c>
      <c r="E659" s="12">
        <f>E654</f>
        <v>-0.20981105870023259</v>
      </c>
      <c r="F659" s="17">
        <f>(SIN((RADIANS(45+$C$19))))*(COS(RADIANS($A$19)))</f>
        <v>-0.778150782269037</v>
      </c>
      <c r="G659" s="18">
        <f>(SIN((RADIANS($C$19-45))))*(COS(RADIANS($A$19)))</f>
        <v>0.60359561831332087</v>
      </c>
      <c r="L659" s="4">
        <f>((-2*E638*(G638^2))-(2*E639*G638*G639)-(2*E640*G638*G640))-((2*E638*(F638^2))-(2*E639*F638*F639)-(2*E640*F638*F640))</f>
        <v>-1.9360377039608085</v>
      </c>
      <c r="M659" s="4">
        <f>((-(2*E638*G638*G639))-(2*E639*(G639^2))-(2*E640*G639*G640))-((-(2*E638*F638*F639))-(2*E639*(F639^2))-(2*E640*F639*F640))</f>
        <v>-0.6406320107733956</v>
      </c>
      <c r="N659" s="4">
        <f>((-(2*E638*G638*G640))-(2*E639*G639*G640)-(2*E640*(G640^2)))-((-(2*E638*F638*F640))-(2*E639*F639*F640)-(2*E640*(F640^2)))</f>
        <v>0.76347550037004674</v>
      </c>
      <c r="O659" s="20">
        <f>I638</f>
        <v>0.64278625843257386</v>
      </c>
    </row>
    <row r="660" spans="1:15">
      <c r="D660" t="s">
        <v>35</v>
      </c>
      <c r="E660" s="12">
        <f>E655</f>
        <v>-0.34968317585864944</v>
      </c>
      <c r="F660" s="17">
        <f>(SIN((RADIANS(45+$C$19))))*(SIN(RADIANS($A$19)))</f>
        <v>0.13720897797342935</v>
      </c>
      <c r="G660" s="18">
        <f>(SIN((RADIANS($C$19-45))))*(SIN(RADIANS($A$19)))</f>
        <v>-0.10643019294604687</v>
      </c>
      <c r="L660" s="4">
        <f>((-2*E643*(G643^2))-(2*E644*G643*G644)-(2*E645*G643*G645))-((2*E643*(F643^2))-(2*E644*F643*F644)-(2*E645*F643*F645))</f>
        <v>-1.9071042571730883</v>
      </c>
      <c r="M660" s="4">
        <f>((-(2*E643*G643*G644))-(2*E644*(G644^2))-(2*E645*G644*G645))-((-(2*E643*F643*F644))-(2*E644*(F644^2))-(2*E645*F644*F645))</f>
        <v>-0.96019324713447873</v>
      </c>
      <c r="N660" s="4">
        <f>((-(2*E643*G643*G645))-(2*E644*G644*G645)-(2*E645*(G645^2)))-((-(2*E643*F643*F645))-(2*E644*F644*F645)-(2*E645*(F645^2)))</f>
        <v>0.8056977995294563</v>
      </c>
      <c r="O660" s="20">
        <f>I643</f>
        <v>0.56897106643530693</v>
      </c>
    </row>
    <row r="661" spans="1:15">
      <c r="L661" s="4">
        <f>((-2*E648*(G648^2))-(2*E649*G648*G649)-(2*E650*G648*G650))-((2*E648*(F648^2))-(2*E649*F648*F649)-(2*E650*F648*F650))</f>
        <v>-1.8145345969297679</v>
      </c>
      <c r="M661" s="4">
        <f>((-(2*E648*G648*G649))-(2*E649*(G649^2))-(2*E650*G649*G650))-((-(2*E648*F648*F649))-(2*E649*(F649^2))-(2*E650*F649*F650))</f>
        <v>-1.3319123130130346</v>
      </c>
      <c r="N661" s="4">
        <f>((-(2*E648*G648*G650))-(2*E649*G649*G650)-(2*E650*(G650^2)))-((-(2*E648*F648*F650))-(2*E649*F649*F650)-(2*E650*(F650^2)))</f>
        <v>0.76897993245505258</v>
      </c>
      <c r="O661" s="20">
        <f>I648</f>
        <v>0.45483514754510873</v>
      </c>
    </row>
    <row r="662" spans="1:15" ht="17">
      <c r="A662" t="s">
        <v>45</v>
      </c>
      <c r="B662" t="s">
        <v>77</v>
      </c>
      <c r="C662" t="s">
        <v>44</v>
      </c>
      <c r="E662" s="12" t="s">
        <v>29</v>
      </c>
      <c r="F662" s="17" t="s">
        <v>31</v>
      </c>
      <c r="G662" s="18" t="s">
        <v>11</v>
      </c>
      <c r="H662">
        <v>19</v>
      </c>
      <c r="I662" s="19" t="s">
        <v>32</v>
      </c>
      <c r="L662" s="4">
        <f>((-2*E653*(G653^2))-(2*E654*G653*G654)-(2*E655*G653*G655))-((2*E653*(F653^2))-(2*E654*F653*F654)-(2*E655*F653*F655))</f>
        <v>-1.6731984137122997</v>
      </c>
      <c r="M662" s="4">
        <f>((-(2*E653*G653*G654))-(2*E654*(G654^2))-(2*E655*G654*G655))-((-(2*E653*F653*F654))-(2*E654*(F654^2))-(2*E655*F654*F655))</f>
        <v>-1.6676747510868699</v>
      </c>
      <c r="N662" s="4">
        <f>((-(2*E653*G653*G655))-(2*E654*G654*G655)-(2*E655*(G655^2)))-((-(2*E653*F653*F655))-(2*E654*F654*F655)-(2*E655*(F655^2)))</f>
        <v>0.60698396983291902</v>
      </c>
      <c r="O662" s="20">
        <f>I653</f>
        <v>0.27768297908740419</v>
      </c>
    </row>
    <row r="663" spans="1:15">
      <c r="A663">
        <f>E658</f>
        <v>0.91307228419687358</v>
      </c>
      <c r="B663">
        <f>C663/(SQRT(C663^2+C664^2+C665^2))</f>
        <v>0.64919176629787656</v>
      </c>
      <c r="C663">
        <f t="array" ref="C663:C665">(A663:A665)-(MMULT(MMULT(MINVERSE(MMULT(TRANSPOSE(L646:N665),L646:N665)),TRANSPOSE(L646:N665)),O646:O665))</f>
        <v>0.9958763353351151</v>
      </c>
      <c r="D663" t="s">
        <v>33</v>
      </c>
      <c r="E663" s="12">
        <f>E658</f>
        <v>0.91307228419687358</v>
      </c>
      <c r="F663" s="17">
        <f>COS((RADIANS(45+$C$20)))</f>
        <v>0.43523109937232773</v>
      </c>
      <c r="G663" s="18">
        <f>COS((RADIANS($C$20-45)))</f>
        <v>0.90031877140219341</v>
      </c>
      <c r="I663" s="19">
        <f>((SUMPRODUCT(E663:E665,G663:G665))*(SUMPRODUCT(-(E663:E665),G663:G665)))-((SUMPRODUCT(E663:E665,F663:F665))*(SUMPRODUCT(-(E663:E665),F663:F665)))</f>
        <v>-0.19023969070716679</v>
      </c>
      <c r="L663" s="4">
        <f>((-2*E658*(G658^2))-(2*E659*G658*G659)-(2*E660*G658*G660))-((2*E658*(F658^2))-(2*E659*F658*F659)-(2*E660*F658*F660))</f>
        <v>-1.5435086874324357</v>
      </c>
      <c r="M663" s="4">
        <f>((-(2*E658*G658*G659))-(2*E659*(G659^2))-(2*E660*G659*G660))-((-(2*E658*F658*F659))-(2*E659*(F659^2))-(2*E660*F659*F660))</f>
        <v>-1.81336732490997</v>
      </c>
      <c r="N663" s="4">
        <f>((-(2*E658*G658*G660))-(2*E659*G659*G660)-(2*E660*(G660^2)))-((-(2*E658*F658*F660))-(2*E659*F659*F660)-(2*E660*(F660^2)))</f>
        <v>0.31974558531676089</v>
      </c>
      <c r="O663" s="20">
        <f>I658</f>
        <v>5.6027921302011008E-2</v>
      </c>
    </row>
    <row r="664" spans="1:15">
      <c r="A664">
        <f>E659</f>
        <v>-0.20981105870023259</v>
      </c>
      <c r="B664">
        <f>C664/(SQRT(C663^2+C664^2+C665^2))</f>
        <v>-0.21792164943779266</v>
      </c>
      <c r="C664">
        <v>-0.33429723680862783</v>
      </c>
      <c r="D664" t="s">
        <v>34</v>
      </c>
      <c r="E664" s="12">
        <f>E659</f>
        <v>-0.20981105870023259</v>
      </c>
      <c r="F664" s="17">
        <f>(SIN((RADIANS(45+$C$20))))*(COS(RADIANS($A$20)))</f>
        <v>-0.90031877140219341</v>
      </c>
      <c r="G664" s="18">
        <f>(SIN((RADIANS($C$20-45))))*(COS(RADIANS($A$20)))</f>
        <v>0.43523109937232768</v>
      </c>
      <c r="I664" s="20"/>
      <c r="L664" s="4">
        <f>((-2*E663*(G663^2))-(2*E664*G663*G664)-(2*E665*G663*G665))-((2*E663*(F663^2))-(2*E664*F663*F664)-(2*E665*F663*F665))</f>
        <v>-1.4972894604377871</v>
      </c>
      <c r="M664" s="4">
        <f>((-(2*E663*G663*G664))-(2*E664*(G664^2))-(2*E665*G664*G665))-((-(2*E663*F663*F664))-(2*E664*(F664^2))-(2*E665*F664*F665))</f>
        <v>-1.6917848971602831</v>
      </c>
      <c r="N664" s="4">
        <f>((-(2*E663*G663*G665))-(2*E664*G664*G665)-(2*E665*(G665^2)))-((-(2*E663*F663*F665))-(2*E664*F664*F665)-(2*E665*(F665^2)))</f>
        <v>2.0726876527936596E-16</v>
      </c>
      <c r="O664" s="20">
        <f>I663</f>
        <v>-0.19023969070716679</v>
      </c>
    </row>
    <row r="665" spans="1:15">
      <c r="A665">
        <f>E660</f>
        <v>-0.34968317585864944</v>
      </c>
      <c r="B665">
        <f>C665/(SQRT(C663^2+C664^2+C665^2))</f>
        <v>-0.72873877711931512</v>
      </c>
      <c r="C665">
        <v>-1.1179034307733033</v>
      </c>
      <c r="D665" t="s">
        <v>35</v>
      </c>
      <c r="E665" s="12">
        <f>E660</f>
        <v>-0.34968317585864944</v>
      </c>
      <c r="F665" s="17">
        <f>(SIN((RADIANS(45+$C$20))))*(SIN(RADIANS($A$20)))</f>
        <v>1.1030241517086244E-16</v>
      </c>
      <c r="G665" s="18">
        <f>(SIN((RADIANS($C$20-45))))*(SIN(RADIANS($A$20)))</f>
        <v>-5.3322270892418732E-17</v>
      </c>
      <c r="I665" s="20"/>
      <c r="L665" s="4">
        <f>2*E573</f>
        <v>1.8261445683937472</v>
      </c>
      <c r="M665" s="4">
        <f>2*E574</f>
        <v>-0.41962211740046518</v>
      </c>
      <c r="N665" s="4">
        <f>2*E575</f>
        <v>-0.69936635171729888</v>
      </c>
      <c r="O665" s="51">
        <f>E573^2+E574^2+E575^2-1</f>
        <v>0</v>
      </c>
    </row>
    <row r="666" spans="1:15">
      <c r="A666" s="25"/>
    </row>
    <row r="667" spans="1:15">
      <c r="A667" s="2"/>
      <c r="E667" s="12" t="s">
        <v>29</v>
      </c>
      <c r="F667" s="17" t="s">
        <v>31</v>
      </c>
      <c r="G667" s="18" t="s">
        <v>11</v>
      </c>
      <c r="H667">
        <v>1</v>
      </c>
      <c r="I667" s="19" t="s">
        <v>32</v>
      </c>
      <c r="K667" s="20"/>
    </row>
    <row r="668" spans="1:15">
      <c r="A668" s="2"/>
      <c r="D668" s="2" t="s">
        <v>33</v>
      </c>
      <c r="E668" s="12">
        <f>B663</f>
        <v>0.64919176629787656</v>
      </c>
      <c r="F668" s="17">
        <f>COS((RADIANS(45+$C$2)))</f>
        <v>-0.90031877140219363</v>
      </c>
      <c r="G668" s="18">
        <f>COS((RADIANS($C$2-45)))</f>
        <v>-0.43523109937232701</v>
      </c>
      <c r="I668" s="19">
        <f>((SUMPRODUCT(E668:E670,G668:G670))*(SUMPRODUCT(-(E668:E670),G668:G670)))-((SUMPRODUCT(E668:E670,F668:F670))*(SUMPRODUCT(-(E668:E670),F668:F670)))</f>
        <v>1.0541652858791106E-2</v>
      </c>
      <c r="K668" s="20"/>
    </row>
    <row r="669" spans="1:15">
      <c r="A669" s="2"/>
      <c r="D669" s="20" t="s">
        <v>34</v>
      </c>
      <c r="E669" s="12">
        <f>B664</f>
        <v>-0.21792164943779266</v>
      </c>
      <c r="F669" s="17">
        <f>(SIN((RADIANS(45+$C$2))))*(COS(RADIANS($A$2)))</f>
        <v>-0.43523109937232735</v>
      </c>
      <c r="G669" s="18">
        <f>(SIN((RADIANS($C$2-45))))*(COS(RADIANS($A$2)))</f>
        <v>0.90031877140219374</v>
      </c>
      <c r="I669" s="20"/>
      <c r="K669" s="20"/>
    </row>
    <row r="670" spans="1:15">
      <c r="A670" s="2"/>
      <c r="D670" s="20" t="s">
        <v>35</v>
      </c>
      <c r="E670" s="12">
        <f>B665</f>
        <v>-0.72873877711931512</v>
      </c>
      <c r="F670" s="17">
        <f>(SIN((RADIANS(45+$C$2))))*(SIN(RADIANS($A$2)))</f>
        <v>0</v>
      </c>
      <c r="G670" s="18">
        <f>(SIN((RADIANS($C$2-45))))*(SIN(RADIANS($A$2)))</f>
        <v>0</v>
      </c>
      <c r="I670" s="20"/>
      <c r="K670" s="20"/>
    </row>
    <row r="671" spans="1:15">
      <c r="A671" s="2"/>
      <c r="I671" s="20"/>
      <c r="K671" s="20"/>
    </row>
    <row r="672" spans="1:15">
      <c r="A672" s="2"/>
      <c r="E672" s="12" t="s">
        <v>29</v>
      </c>
      <c r="F672" s="17" t="s">
        <v>31</v>
      </c>
      <c r="G672" s="18" t="s">
        <v>11</v>
      </c>
      <c r="H672">
        <v>2</v>
      </c>
      <c r="I672" s="19" t="s">
        <v>32</v>
      </c>
      <c r="K672" s="20"/>
    </row>
    <row r="673" spans="1:11">
      <c r="A673" s="2"/>
      <c r="D673" t="s">
        <v>33</v>
      </c>
      <c r="E673" s="12">
        <f>E668</f>
        <v>0.64919176629787656</v>
      </c>
      <c r="F673" s="17">
        <f>COS((RADIANS(45+$C$3)))</f>
        <v>-0.96592582628906831</v>
      </c>
      <c r="G673" s="18">
        <f>COS((RADIANS($C$3-45)))</f>
        <v>-0.25881904510252085</v>
      </c>
      <c r="I673" s="19">
        <f>((SUMPRODUCT(E673:E675,G673:G675))*(SUMPRODUCT(-(E673:E675),G673:G675)))-((SUMPRODUCT(E673:E675,F673:F675))*(SUMPRODUCT(-(E673:E675),F673:F675)))</f>
        <v>4.2717364969167837E-2</v>
      </c>
      <c r="K673" s="20"/>
    </row>
    <row r="674" spans="1:11">
      <c r="A674" s="2"/>
      <c r="D674" t="s">
        <v>34</v>
      </c>
      <c r="E674" s="12">
        <f>E669</f>
        <v>-0.21792164943779266</v>
      </c>
      <c r="F674" s="17">
        <f>(SIN((RADIANS(45+$C$3))))*(COS(RADIANS($A$3)))</f>
        <v>-0.25488700224417882</v>
      </c>
      <c r="G674" s="18">
        <f>(SIN((RADIANS($C$3-45))))*(COS(RADIANS($A$3)))</f>
        <v>0.95125124256419769</v>
      </c>
      <c r="K674" s="20"/>
    </row>
    <row r="675" spans="1:11">
      <c r="A675" s="2"/>
      <c r="D675" t="s">
        <v>35</v>
      </c>
      <c r="E675" s="12">
        <f>E670</f>
        <v>-0.72873877711931512</v>
      </c>
      <c r="F675" s="17">
        <f>(SIN((RADIANS(45+$C$3))))*(SIN(RADIANS($A$3)))</f>
        <v>-4.4943455527547783E-2</v>
      </c>
      <c r="G675" s="18">
        <f>(SIN((RADIANS($C$3-45))))*(SIN(RADIANS($A$3)))</f>
        <v>0.16773125949652062</v>
      </c>
      <c r="K675" s="20"/>
    </row>
    <row r="676" spans="1:11">
      <c r="A676" s="2"/>
      <c r="K676" s="20"/>
    </row>
    <row r="677" spans="1:11">
      <c r="A677" s="2"/>
      <c r="E677" s="12" t="s">
        <v>29</v>
      </c>
      <c r="F677" s="17" t="s">
        <v>31</v>
      </c>
      <c r="G677" s="18" t="s">
        <v>11</v>
      </c>
      <c r="H677">
        <v>3</v>
      </c>
      <c r="I677" s="19" t="s">
        <v>32</v>
      </c>
      <c r="K677" s="20"/>
    </row>
    <row r="678" spans="1:11">
      <c r="A678" s="2"/>
      <c r="D678" t="s">
        <v>33</v>
      </c>
      <c r="E678" s="12">
        <f>E673</f>
        <v>0.64919176629787656</v>
      </c>
      <c r="F678" s="17">
        <f>COS((RADIANS(45+$C$4)))</f>
        <v>-0.98293534914955427</v>
      </c>
      <c r="G678" s="18">
        <f>COS((RADIANS($C$4-45)))</f>
        <v>-0.18395135061272014</v>
      </c>
      <c r="I678" s="19">
        <f>((SUMPRODUCT(E678:E680,G678:G680))*(SUMPRODUCT(-(E678:E680),G678:G680)))-((SUMPRODUCT(E678:E680,F678:F680))*(SUMPRODUCT(-(E678:E680),F678:F680)))</f>
        <v>-1.2434351831104695E-2</v>
      </c>
      <c r="K678" s="20"/>
    </row>
    <row r="679" spans="1:11">
      <c r="A679" s="2"/>
      <c r="D679" t="s">
        <v>34</v>
      </c>
      <c r="E679" s="12">
        <f>E674</f>
        <v>-0.21792164943779266</v>
      </c>
      <c r="F679" s="17">
        <f>(SIN((RADIANS(45+$C$4))))*(COS(RADIANS($A$4)))</f>
        <v>-0.17285772675437447</v>
      </c>
      <c r="G679" s="18">
        <f>(SIN((RADIANS($C$4-45))))*(COS(RADIANS($A$4)))</f>
        <v>0.92365709430545662</v>
      </c>
      <c r="I679" s="20"/>
      <c r="K679" s="20"/>
    </row>
    <row r="680" spans="1:11">
      <c r="A680" s="2"/>
      <c r="D680" t="s">
        <v>35</v>
      </c>
      <c r="E680" s="12">
        <f>E675</f>
        <v>-0.72873877711931512</v>
      </c>
      <c r="F680" s="17">
        <f>(SIN((RADIANS(45+$C$4))))*(SIN(RADIANS($A$4)))</f>
        <v>-6.2915067301512861E-2</v>
      </c>
      <c r="G680" s="18">
        <f>(SIN((RADIANS($C$4-45))))*(SIN(RADIANS($A$4)))</f>
        <v>0.33618368899599677</v>
      </c>
      <c r="I680" s="20"/>
      <c r="K680" s="20"/>
    </row>
    <row r="681" spans="1:11">
      <c r="A681" s="2"/>
      <c r="I681" s="20"/>
      <c r="K681" s="20"/>
    </row>
    <row r="682" spans="1:11">
      <c r="A682" s="2"/>
      <c r="E682" s="12" t="s">
        <v>29</v>
      </c>
      <c r="F682" s="17" t="s">
        <v>31</v>
      </c>
      <c r="G682" s="18" t="s">
        <v>11</v>
      </c>
      <c r="H682">
        <v>4</v>
      </c>
      <c r="I682" s="19" t="s">
        <v>32</v>
      </c>
      <c r="K682" s="20"/>
    </row>
    <row r="683" spans="1:11">
      <c r="A683" s="2"/>
      <c r="D683" t="s">
        <v>33</v>
      </c>
      <c r="E683" s="12">
        <f>E678</f>
        <v>0.64919176629787656</v>
      </c>
      <c r="F683" s="17">
        <f>COS((RADIANS(45+$C$5)))</f>
        <v>-0.9973144772244581</v>
      </c>
      <c r="G683" s="18">
        <f>COS((RADIANS($C$5-45)))</f>
        <v>-7.3238197127631507E-2</v>
      </c>
      <c r="I683" s="19">
        <f>((SUMPRODUCT(E683:E685,G683:G685))*(SUMPRODUCT(-(E683:E685),G683:G685)))-((SUMPRODUCT(E683:E685,F683:F685))*(SUMPRODUCT(-(E683:E685),F683:F685)))</f>
        <v>9.3898228249638671E-3</v>
      </c>
      <c r="K683" s="20"/>
    </row>
    <row r="684" spans="1:11">
      <c r="A684" s="2"/>
      <c r="D684" t="s">
        <v>34</v>
      </c>
      <c r="E684" s="12">
        <f>E679</f>
        <v>-0.21792164943779266</v>
      </c>
      <c r="F684" s="17">
        <f>(SIN((RADIANS(45+$C$5))))*(COS(RADIANS($A$5)))</f>
        <v>-6.3426139239901341E-2</v>
      </c>
      <c r="G684" s="18">
        <f>(SIN((RADIANS($C$5-45))))*(COS(RADIANS($A$5)))</f>
        <v>0.86369967283837767</v>
      </c>
      <c r="K684" s="20"/>
    </row>
    <row r="685" spans="1:11">
      <c r="A685" s="2"/>
      <c r="D685" t="s">
        <v>35</v>
      </c>
      <c r="E685" s="12">
        <f>E680</f>
        <v>-0.72873877711931512</v>
      </c>
      <c r="F685" s="17">
        <f>(SIN((RADIANS(45+$C$5))))*(SIN(RADIANS($A$5)))</f>
        <v>-3.6619098563815719E-2</v>
      </c>
      <c r="G685" s="18">
        <f>(SIN((RADIANS($C$5-45))))*(SIN(RADIANS($A$5)))</f>
        <v>0.49865723861222899</v>
      </c>
      <c r="K685" s="20"/>
    </row>
    <row r="686" spans="1:11">
      <c r="A686" s="2"/>
      <c r="K686" s="20"/>
    </row>
    <row r="687" spans="1:11">
      <c r="A687" s="2"/>
      <c r="E687" s="12" t="s">
        <v>29</v>
      </c>
      <c r="F687" s="17" t="s">
        <v>31</v>
      </c>
      <c r="G687" s="18" t="s">
        <v>11</v>
      </c>
      <c r="H687">
        <v>5</v>
      </c>
      <c r="I687" s="19" t="s">
        <v>32</v>
      </c>
      <c r="K687" s="20"/>
    </row>
    <row r="688" spans="1:11">
      <c r="A688" s="2"/>
      <c r="D688" t="s">
        <v>33</v>
      </c>
      <c r="E688" s="12">
        <f>E683</f>
        <v>0.64919176629787656</v>
      </c>
      <c r="F688" s="17">
        <f>COS((RADIANS(45+$C$6)))</f>
        <v>-0.99974260932269832</v>
      </c>
      <c r="G688" s="18">
        <f>COS((RADIANS($C$6-45)))</f>
        <v>2.2687333572781562E-2</v>
      </c>
      <c r="I688" s="19">
        <f>((SUMPRODUCT(E688:E690,G688:G690))*(SUMPRODUCT(-(E688:E690),G688:G690)))-((SUMPRODUCT(E688:E690,F688:F690))*(SUMPRODUCT(-(E688:E690),F688:F690)))</f>
        <v>5.5168785832572953E-2</v>
      </c>
      <c r="K688" s="20"/>
    </row>
    <row r="689" spans="1:11">
      <c r="A689" s="2"/>
      <c r="D689" t="s">
        <v>34</v>
      </c>
      <c r="E689" s="12">
        <f>E684</f>
        <v>-0.21792164943779266</v>
      </c>
      <c r="F689" s="17">
        <f>(SIN((RADIANS(45+$C$6))))*(COS(RADIANS($A$6)))</f>
        <v>1.7379505812615822E-2</v>
      </c>
      <c r="G689" s="18">
        <f>(SIN((RADIANS($C$6-45))))*(COS(RADIANS($A$6)))</f>
        <v>0.76584727042092038</v>
      </c>
      <c r="I689" s="20"/>
      <c r="K689" s="20"/>
    </row>
    <row r="690" spans="1:11">
      <c r="A690" s="2"/>
      <c r="D690" t="s">
        <v>35</v>
      </c>
      <c r="E690" s="12">
        <f>E685</f>
        <v>-0.72873877711931512</v>
      </c>
      <c r="F690" s="17">
        <f>(SIN((RADIANS(45+$C$6))))*(SIN(RADIANS($A$6)))</f>
        <v>1.4583136917409327E-2</v>
      </c>
      <c r="G690" s="18">
        <f>(SIN((RADIANS($C$6-45))))*(SIN(RADIANS($A$6)))</f>
        <v>0.64262216214832091</v>
      </c>
      <c r="I690" s="20"/>
      <c r="K690" s="20"/>
    </row>
    <row r="691" spans="1:11">
      <c r="A691" s="2"/>
      <c r="I691" s="20"/>
      <c r="K691" s="20"/>
    </row>
    <row r="692" spans="1:11">
      <c r="A692" s="2"/>
      <c r="E692" s="12" t="s">
        <v>29</v>
      </c>
      <c r="F692" s="17" t="s">
        <v>31</v>
      </c>
      <c r="G692" s="18" t="s">
        <v>11</v>
      </c>
      <c r="H692">
        <v>6</v>
      </c>
      <c r="I692" s="19" t="s">
        <v>32</v>
      </c>
      <c r="K692" s="20"/>
    </row>
    <row r="693" spans="1:11">
      <c r="A693" s="2"/>
      <c r="D693" t="s">
        <v>33</v>
      </c>
      <c r="E693" s="12">
        <f>E688</f>
        <v>0.64919176629787656</v>
      </c>
      <c r="F693" s="17">
        <f>COS((RADIANS(45+$C$7)))</f>
        <v>-0.99862953475457383</v>
      </c>
      <c r="G693" s="18">
        <f>COS((RADIANS($C$7-45)))</f>
        <v>5.2335956242943966E-2</v>
      </c>
      <c r="I693" s="19">
        <f>((SUMPRODUCT(E693:E695,G693:G695))*(SUMPRODUCT(-(E693:E695),G693:G695)))-((SUMPRODUCT(E693:E695,F693:F695))*(SUMPRODUCT(-(E693:E695),F693:F695)))</f>
        <v>2.8931855389467465E-2</v>
      </c>
      <c r="K693" s="20"/>
    </row>
    <row r="694" spans="1:11">
      <c r="A694" s="2"/>
      <c r="D694" t="s">
        <v>34</v>
      </c>
      <c r="E694" s="12">
        <f>E689</f>
        <v>-0.21792164943779266</v>
      </c>
      <c r="F694" s="17">
        <f>(SIN((RADIANS(45+$C$7))))*(COS(RADIANS($A$7)))</f>
        <v>3.3640904214061164E-2</v>
      </c>
      <c r="G694" s="18">
        <f>(SIN((RADIANS($C$7-45))))*(COS(RADIANS($A$7)))</f>
        <v>0.64190669160727343</v>
      </c>
      <c r="K694" s="20"/>
    </row>
    <row r="695" spans="1:11">
      <c r="A695" s="2"/>
      <c r="D695" t="s">
        <v>35</v>
      </c>
      <c r="E695" s="12">
        <f>E690</f>
        <v>-0.72873877711931512</v>
      </c>
      <c r="F695" s="17">
        <f>(SIN((RADIANS(45+$C$7))))*(SIN(RADIANS($A$7)))</f>
        <v>4.0091668455225091E-2</v>
      </c>
      <c r="G695" s="18">
        <f>(SIN((RADIANS($C$7-45))))*(SIN(RADIANS($A$7)))</f>
        <v>0.76499460583323164</v>
      </c>
      <c r="K695" s="20"/>
    </row>
    <row r="696" spans="1:11">
      <c r="A696" s="2"/>
      <c r="K696" s="20"/>
    </row>
    <row r="697" spans="1:11">
      <c r="A697" s="2"/>
      <c r="E697" s="12" t="s">
        <v>29</v>
      </c>
      <c r="F697" s="17" t="s">
        <v>31</v>
      </c>
      <c r="G697" s="18" t="s">
        <v>11</v>
      </c>
      <c r="H697">
        <v>7</v>
      </c>
      <c r="I697" s="19" t="s">
        <v>32</v>
      </c>
      <c r="K697" s="20"/>
    </row>
    <row r="698" spans="1:11">
      <c r="A698" s="2"/>
      <c r="D698" t="s">
        <v>33</v>
      </c>
      <c r="E698" s="12">
        <f>E693</f>
        <v>0.64919176629787656</v>
      </c>
      <c r="F698" s="17">
        <f>COS((RADIANS(45+$C$8)))</f>
        <v>-0.99572469818458209</v>
      </c>
      <c r="G698" s="18">
        <f>COS((RADIANS($C$8-45)))</f>
        <v>9.2370587446561875E-2</v>
      </c>
      <c r="I698" s="19">
        <f>((SUMPRODUCT(E698:E700,G698:G700))*(SUMPRODUCT(-(E698:E700),G698:G700)))-((SUMPRODUCT(E698:E700,F698:F700))*(SUMPRODUCT(-(E698:E700),F698:F700)))</f>
        <v>5.2662201224962513E-2</v>
      </c>
      <c r="K698" s="20"/>
    </row>
    <row r="699" spans="1:11">
      <c r="A699" s="2"/>
      <c r="D699" t="s">
        <v>34</v>
      </c>
      <c r="E699" s="12">
        <f>E694</f>
        <v>-0.21792164943779266</v>
      </c>
      <c r="F699" s="17">
        <f>(SIN((RADIANS(45+$C$8))))*(COS(RADIANS($A$8)))</f>
        <v>4.6185293723280868E-2</v>
      </c>
      <c r="G699" s="18">
        <f>(SIN((RADIANS($C$8-45))))*(COS(RADIANS($A$8)))</f>
        <v>0.49786234909229116</v>
      </c>
      <c r="I699" s="20"/>
      <c r="K699" s="20"/>
    </row>
    <row r="700" spans="1:11">
      <c r="A700" s="2"/>
      <c r="D700" t="s">
        <v>35</v>
      </c>
      <c r="E700" s="12">
        <f>E695</f>
        <v>-0.72873877711931512</v>
      </c>
      <c r="F700" s="17">
        <f>(SIN((RADIANS(45+$C$8))))*(SIN(RADIANS($A$8)))</f>
        <v>7.9995275291214404E-2</v>
      </c>
      <c r="G700" s="18">
        <f>(SIN((RADIANS($C$8-45))))*(SIN(RADIANS($A$8)))</f>
        <v>0.86232288380344091</v>
      </c>
      <c r="I700" s="20"/>
      <c r="K700" s="20"/>
    </row>
    <row r="701" spans="1:11">
      <c r="A701" s="2"/>
      <c r="I701" s="20"/>
      <c r="K701" s="20"/>
    </row>
    <row r="702" spans="1:11">
      <c r="A702" s="2"/>
      <c r="E702" s="12" t="s">
        <v>29</v>
      </c>
      <c r="F702" s="17" t="s">
        <v>31</v>
      </c>
      <c r="G702" s="18" t="s">
        <v>11</v>
      </c>
      <c r="H702">
        <v>8</v>
      </c>
      <c r="I702" s="19" t="s">
        <v>32</v>
      </c>
      <c r="K702" s="20"/>
    </row>
    <row r="703" spans="1:11">
      <c r="A703" s="2"/>
      <c r="D703" t="s">
        <v>33</v>
      </c>
      <c r="E703" s="12">
        <f>E698</f>
        <v>0.64919176629787656</v>
      </c>
      <c r="F703" s="17">
        <f>COS((RADIANS(45+$C$9)))</f>
        <v>-0.99649285924950437</v>
      </c>
      <c r="G703" s="18">
        <f>COS((RADIANS($C$9-45)))</f>
        <v>8.3677843332315663E-2</v>
      </c>
      <c r="I703" s="19">
        <f>((SUMPRODUCT(E703:E705,G703:G705))*(SUMPRODUCT(-(E703:E705),G703:G705)))-((SUMPRODUCT(E703:E705,F703:F705))*(SUMPRODUCT(-(E703:E705),F703:F705)))</f>
        <v>1.1465560905367655E-2</v>
      </c>
      <c r="K703" s="20"/>
    </row>
    <row r="704" spans="1:11">
      <c r="A704" s="2"/>
      <c r="D704" t="s">
        <v>34</v>
      </c>
      <c r="E704" s="12">
        <f>E699</f>
        <v>-0.21792164943779266</v>
      </c>
      <c r="F704" s="17">
        <f>(SIN((RADIANS(45+$C$9))))*(COS(RADIANS($A$9)))</f>
        <v>2.8619507969701488E-2</v>
      </c>
      <c r="G704" s="18">
        <f>(SIN((RADIANS($C$9-45))))*(COS(RADIANS($A$9)))</f>
        <v>0.34082063054352102</v>
      </c>
      <c r="K704" s="20"/>
    </row>
    <row r="705" spans="1:11">
      <c r="A705" s="2"/>
      <c r="D705" t="s">
        <v>35</v>
      </c>
      <c r="E705" s="12">
        <f>E700</f>
        <v>-0.72873877711931512</v>
      </c>
      <c r="F705" s="17">
        <f>(SIN((RADIANS(45+$C$9))))*(SIN(RADIANS($A$9)))</f>
        <v>7.8631451902656413E-2</v>
      </c>
      <c r="G705" s="18">
        <f>(SIN((RADIANS($C$9-45))))*(SIN(RADIANS($A$9)))</f>
        <v>0.93639698650261005</v>
      </c>
      <c r="K705" s="20"/>
    </row>
    <row r="706" spans="1:11">
      <c r="A706" s="2"/>
      <c r="K706" s="20"/>
    </row>
    <row r="707" spans="1:11">
      <c r="E707" s="12" t="s">
        <v>29</v>
      </c>
      <c r="F707" s="17" t="s">
        <v>31</v>
      </c>
      <c r="G707" s="18" t="s">
        <v>11</v>
      </c>
      <c r="H707">
        <v>9</v>
      </c>
      <c r="I707" s="19" t="s">
        <v>32</v>
      </c>
      <c r="K707" s="20"/>
    </row>
    <row r="708" spans="1:11">
      <c r="D708" t="s">
        <v>33</v>
      </c>
      <c r="E708" s="12">
        <f>E703</f>
        <v>0.64919176629787656</v>
      </c>
      <c r="F708" s="17">
        <f>COS((RADIANS(45+$C$10)))</f>
        <v>-0.9973144772244581</v>
      </c>
      <c r="G708" s="18">
        <f>COS((RADIANS($C$10-45)))</f>
        <v>7.3238197127632076E-2</v>
      </c>
      <c r="I708" s="19">
        <f>((SUMPRODUCT(E708:E710,G708:G710))*(SUMPRODUCT(-(E708:E710),G708:G710)))-((SUMPRODUCT(E708:E710,F708:F710))*(SUMPRODUCT(-(E708:E710),F708:F710)))</f>
        <v>-4.4434219955855059E-3</v>
      </c>
      <c r="K708" s="20"/>
    </row>
    <row r="709" spans="1:11">
      <c r="D709" t="s">
        <v>34</v>
      </c>
      <c r="E709" s="12">
        <f>E704</f>
        <v>-0.21792164943779266</v>
      </c>
      <c r="F709" s="17">
        <f>(SIN((RADIANS(45+$C$10))))*(COS(RADIANS($A$10)))</f>
        <v>1.2717679466824738E-2</v>
      </c>
      <c r="G709" s="18">
        <f>(SIN((RADIANS($C$10-45))))*(COS(RADIANS($A$10)))</f>
        <v>0.17318184153087451</v>
      </c>
      <c r="I709" s="20"/>
      <c r="K709" s="20"/>
    </row>
    <row r="710" spans="1:11">
      <c r="D710" t="s">
        <v>35</v>
      </c>
      <c r="E710" s="12">
        <f>E705</f>
        <v>-0.72873877711931512</v>
      </c>
      <c r="F710" s="17">
        <f>(SIN((RADIANS(45+$C$10))))*(SIN(RADIANS($A$10)))</f>
        <v>7.2125544347928547E-2</v>
      </c>
      <c r="G710" s="18">
        <f>(SIN((RADIANS($C$10-45))))*(SIN(RADIANS($A$10)))</f>
        <v>0.98216302936196354</v>
      </c>
      <c r="I710" s="20"/>
      <c r="K710" s="20"/>
    </row>
    <row r="711" spans="1:11">
      <c r="I711" s="20"/>
      <c r="K711" s="20"/>
    </row>
    <row r="712" spans="1:11">
      <c r="E712" s="12" t="s">
        <v>29</v>
      </c>
      <c r="F712" s="17" t="s">
        <v>31</v>
      </c>
      <c r="G712" s="18" t="s">
        <v>11</v>
      </c>
      <c r="H712">
        <v>10</v>
      </c>
      <c r="I712" s="19" t="s">
        <v>32</v>
      </c>
      <c r="K712" s="20"/>
    </row>
    <row r="713" spans="1:11">
      <c r="D713" t="s">
        <v>33</v>
      </c>
      <c r="E713" s="12">
        <f>E708</f>
        <v>0.64919176629787656</v>
      </c>
      <c r="F713" s="17">
        <f>COS((RADIANS(45+$C$11)))</f>
        <v>-0.9975640502598242</v>
      </c>
      <c r="G713" s="18">
        <f>COS((RADIANS($C$11-45)))</f>
        <v>6.9756473744125233E-2</v>
      </c>
      <c r="I713" s="19">
        <f>((SUMPRODUCT(E713:E715,G713:G715))*(SUMPRODUCT(-(E713:E715),G713:G715)))-((SUMPRODUCT(E713:E715,F713:F715))*(SUMPRODUCT(-(E713:E715),F713:F715)))</f>
        <v>2.3139606174202965E-2</v>
      </c>
    </row>
    <row r="714" spans="1:11">
      <c r="D714" t="s">
        <v>34</v>
      </c>
      <c r="E714" s="12">
        <f>E709</f>
        <v>-0.21792164943779266</v>
      </c>
      <c r="F714" s="17">
        <f>(SIN((RADIANS(45+$C$11))))*(COS(RADIANS($A$11)))</f>
        <v>4.2731018013744551E-18</v>
      </c>
      <c r="G714" s="18">
        <f>(SIN((RADIANS($C$11-45))))*(COS(RADIANS($A$11)))</f>
        <v>6.1108202742410423E-17</v>
      </c>
    </row>
    <row r="715" spans="1:11">
      <c r="D715" t="s">
        <v>35</v>
      </c>
      <c r="E715" s="12">
        <f>E710</f>
        <v>-0.72873877711931512</v>
      </c>
      <c r="F715" s="17">
        <f>(SIN((RADIANS(45+$C$11))))*(SIN(RADIANS($A$11)))</f>
        <v>6.9756473744125524E-2</v>
      </c>
      <c r="G715" s="18">
        <f>(SIN((RADIANS($C$11-45))))*(SIN(RADIANS($A$11)))</f>
        <v>0.9975640502598242</v>
      </c>
    </row>
    <row r="717" spans="1:11">
      <c r="E717" s="12" t="s">
        <v>29</v>
      </c>
      <c r="F717" s="17" t="s">
        <v>31</v>
      </c>
      <c r="G717" s="18" t="s">
        <v>11</v>
      </c>
      <c r="H717">
        <v>11</v>
      </c>
      <c r="I717" s="19" t="s">
        <v>32</v>
      </c>
    </row>
    <row r="718" spans="1:11">
      <c r="D718" t="s">
        <v>33</v>
      </c>
      <c r="E718" s="12">
        <f>E713</f>
        <v>0.64919176629787656</v>
      </c>
      <c r="F718" s="17">
        <f>COS((RADIANS(45+$C$12)))</f>
        <v>-0.99992536966045198</v>
      </c>
      <c r="G718" s="18">
        <f>COS((RADIANS($C$12-45)))</f>
        <v>1.221700083524758E-2</v>
      </c>
      <c r="I718" s="19">
        <f>((SUMPRODUCT(E718:E720,G718:G720))*(SUMPRODUCT(-(E718:E720),G718:G720)))-((SUMPRODUCT(E718:E720,F718:F720))*(SUMPRODUCT(-(E718:E720),F718:F720)))</f>
        <v>-1.9135485150039711E-2</v>
      </c>
    </row>
    <row r="719" spans="1:11">
      <c r="D719" t="s">
        <v>34</v>
      </c>
      <c r="E719" s="12">
        <f>E714</f>
        <v>-0.21792164943779266</v>
      </c>
      <c r="F719" s="17">
        <f>(SIN((RADIANS(45+$C$12))))*(COS(RADIANS($A$12)))</f>
        <v>-2.1214599315960798E-3</v>
      </c>
      <c r="G719" s="18">
        <f>(SIN((RADIANS($C$12-45))))*(COS(RADIANS($A$12)))</f>
        <v>-0.17363521824446912</v>
      </c>
      <c r="I719" s="20"/>
      <c r="K719" s="20"/>
    </row>
    <row r="720" spans="1:11">
      <c r="D720" t="s">
        <v>35</v>
      </c>
      <c r="E720" s="12">
        <f>E715</f>
        <v>-0.72873877711931512</v>
      </c>
      <c r="F720" s="17">
        <f>(SIN((RADIANS(45+$C$12))))*(SIN(RADIANS($A$12)))</f>
        <v>1.2031397141108279E-2</v>
      </c>
      <c r="G720" s="18">
        <f>(SIN((RADIANS($C$12-45))))*(SIN(RADIANS($A$12)))</f>
        <v>0.98473425647521118</v>
      </c>
      <c r="I720" s="20"/>
      <c r="K720" s="20"/>
    </row>
    <row r="721" spans="1:11">
      <c r="I721" s="20"/>
      <c r="K721" s="20"/>
    </row>
    <row r="722" spans="1:11">
      <c r="E722" s="12" t="s">
        <v>29</v>
      </c>
      <c r="F722" s="17" t="s">
        <v>31</v>
      </c>
      <c r="G722" s="18" t="s">
        <v>11</v>
      </c>
      <c r="H722">
        <v>12</v>
      </c>
      <c r="I722" s="19" t="s">
        <v>32</v>
      </c>
      <c r="K722" s="20"/>
    </row>
    <row r="723" spans="1:11">
      <c r="D723" t="s">
        <v>33</v>
      </c>
      <c r="E723" s="12">
        <f>E718</f>
        <v>0.64919176629787656</v>
      </c>
      <c r="F723" s="17">
        <f>COS((RADIANS(45+$C$13)))</f>
        <v>-0.99939082701909576</v>
      </c>
      <c r="G723" s="18">
        <f>COS((RADIANS($C$13-45)))</f>
        <v>-3.4899496702500955E-2</v>
      </c>
      <c r="I723" s="19">
        <f>((SUMPRODUCT(E723:E725,G723:G725))*(SUMPRODUCT(-(E723:E725),G723:G725)))-((SUMPRODUCT(E723:E725,F723:F725))*(SUMPRODUCT(-(E723:E725),F723:F725)))</f>
        <v>-6.3542976748282021E-3</v>
      </c>
      <c r="K723" s="20"/>
    </row>
    <row r="724" spans="1:11">
      <c r="D724" t="s">
        <v>34</v>
      </c>
      <c r="E724" s="12">
        <f>E719</f>
        <v>-0.21792164943779266</v>
      </c>
      <c r="F724" s="17">
        <f>(SIN((RADIANS(45+$C$13))))*(COS(RADIANS($A$13)))</f>
        <v>1.193633086418306E-2</v>
      </c>
      <c r="G724" s="18">
        <f>(SIN((RADIANS($C$13-45))))*(COS(RADIANS($A$13)))</f>
        <v>-0.34181179389542971</v>
      </c>
      <c r="K724" s="20"/>
    </row>
    <row r="725" spans="1:11">
      <c r="D725" t="s">
        <v>35</v>
      </c>
      <c r="E725" s="12">
        <f>E720</f>
        <v>-0.72873877711931512</v>
      </c>
      <c r="F725" s="17">
        <f>(SIN((RADIANS(45+$C$13))))*(SIN(RADIANS($A$13)))</f>
        <v>-3.279479952048224E-2</v>
      </c>
      <c r="G725" s="18">
        <f>(SIN((RADIANS($C$13-45))))*(SIN(RADIANS($A$13)))</f>
        <v>0.93912018543097053</v>
      </c>
      <c r="K725" s="20"/>
    </row>
    <row r="726" spans="1:11">
      <c r="K726" s="20"/>
    </row>
    <row r="727" spans="1:11">
      <c r="A727" s="20"/>
      <c r="B727" s="20"/>
      <c r="C727" s="20"/>
      <c r="E727" s="12" t="s">
        <v>29</v>
      </c>
      <c r="F727" s="17" t="s">
        <v>31</v>
      </c>
      <c r="G727" s="18" t="s">
        <v>11</v>
      </c>
      <c r="H727">
        <v>13</v>
      </c>
      <c r="I727" s="19" t="s">
        <v>32</v>
      </c>
      <c r="K727" s="2"/>
    </row>
    <row r="728" spans="1:11">
      <c r="A728" s="20"/>
      <c r="B728" s="20"/>
      <c r="C728" s="20"/>
      <c r="D728" t="s">
        <v>33</v>
      </c>
      <c r="E728" s="12">
        <f>E723</f>
        <v>0.64919176629787656</v>
      </c>
      <c r="F728" s="17">
        <f>COS((RADIANS(45+$C$14)))</f>
        <v>-0.99433794413320464</v>
      </c>
      <c r="G728" s="18">
        <f>COS((RADIANS($C$14-45)))</f>
        <v>-0.10626407133623318</v>
      </c>
      <c r="I728" s="19">
        <f>((SUMPRODUCT(E728:E730,G728:G730))*(SUMPRODUCT(-(E728:E730),G728:G730)))-((SUMPRODUCT(E728:E730,F728:F730))*(SUMPRODUCT(-(E728:E730),F728:F730)))</f>
        <v>2.1866204772675868E-3</v>
      </c>
      <c r="K728" s="20"/>
    </row>
    <row r="729" spans="1:11">
      <c r="A729" s="20"/>
      <c r="B729" s="20"/>
      <c r="C729" s="20"/>
      <c r="D729" t="s">
        <v>34</v>
      </c>
      <c r="E729" s="12">
        <f>E724</f>
        <v>-0.21792164943779266</v>
      </c>
      <c r="F729" s="17">
        <f>(SIN((RADIANS(45+$C$14))))*(COS(RADIANS($A$14)))</f>
        <v>5.3132035668116542E-2</v>
      </c>
      <c r="G729" s="18">
        <f>(SIN((RADIANS($C$14-45))))*(COS(RADIANS($A$14)))</f>
        <v>-0.4971689720666021</v>
      </c>
      <c r="I729" s="20"/>
      <c r="K729" s="20"/>
    </row>
    <row r="730" spans="1:11">
      <c r="A730" s="20"/>
      <c r="B730" s="20"/>
      <c r="C730" s="20"/>
      <c r="D730" t="s">
        <v>35</v>
      </c>
      <c r="E730" s="12">
        <f>E725</f>
        <v>-0.72873877711931512</v>
      </c>
      <c r="F730" s="17">
        <f>(SIN((RADIANS(45+$C$14))))*(SIN(RADIANS($A$14)))</f>
        <v>-9.2027385286739691E-2</v>
      </c>
      <c r="G730" s="18">
        <f>(SIN((RADIANS($C$14-45))))*(SIN(RADIANS($A$14)))</f>
        <v>0.86112191956614725</v>
      </c>
      <c r="I730" s="20"/>
      <c r="K730" s="20"/>
    </row>
    <row r="731" spans="1:11">
      <c r="A731" s="20"/>
      <c r="B731" s="20"/>
      <c r="C731" s="20"/>
      <c r="I731" s="20"/>
    </row>
    <row r="732" spans="1:11">
      <c r="A732" s="20"/>
      <c r="B732" s="20"/>
      <c r="C732" s="20"/>
      <c r="E732" s="12" t="s">
        <v>29</v>
      </c>
      <c r="F732" s="17" t="s">
        <v>31</v>
      </c>
      <c r="G732" s="18" t="s">
        <v>11</v>
      </c>
      <c r="H732">
        <v>14</v>
      </c>
      <c r="I732" s="19" t="s">
        <v>32</v>
      </c>
    </row>
    <row r="733" spans="1:11">
      <c r="A733" s="20"/>
      <c r="B733" s="20"/>
      <c r="C733" s="20"/>
      <c r="D733" t="s">
        <v>33</v>
      </c>
      <c r="E733" s="12">
        <f>E728</f>
        <v>0.64919176629787656</v>
      </c>
      <c r="F733" s="17">
        <f>COS((RADIANS(45+$C$15)))</f>
        <v>-0.97741589428609588</v>
      </c>
      <c r="G733" s="18">
        <f>COS((RADIANS($C$15-45)))</f>
        <v>-0.21132479645538843</v>
      </c>
      <c r="I733" s="19">
        <f>((SUMPRODUCT(E733:E735,G733:G735))*(SUMPRODUCT(-(E733:E735),G733:G735)))-((SUMPRODUCT(E733:E735,F733:F735))*(SUMPRODUCT(-(E733:E735),F733:F735)))</f>
        <v>2.6819322603888196E-4</v>
      </c>
    </row>
    <row r="734" spans="1:11">
      <c r="A734" s="20"/>
      <c r="B734" s="20"/>
      <c r="C734" s="20"/>
      <c r="D734" t="s">
        <v>34</v>
      </c>
      <c r="E734" s="12">
        <f>E729</f>
        <v>-0.21792164943779266</v>
      </c>
      <c r="F734" s="17">
        <f>(SIN((RADIANS(45+$C$15))))*(COS(RADIANS($A$15)))</f>
        <v>0.1358369607810537</v>
      </c>
      <c r="G734" s="18">
        <f>(SIN((RADIANS($C$15-45))))*(COS(RADIANS($A$15)))</f>
        <v>-0.62827082635779086</v>
      </c>
    </row>
    <row r="735" spans="1:11">
      <c r="A735" s="20"/>
      <c r="B735" s="20"/>
      <c r="C735" s="20"/>
      <c r="D735" t="s">
        <v>35</v>
      </c>
      <c r="E735" s="12">
        <f>E730</f>
        <v>-0.72873877711931512</v>
      </c>
      <c r="F735" s="17">
        <f>(SIN((RADIANS(45+$C$15))))*(SIN(RADIANS($A$15)))</f>
        <v>-0.16188418601789953</v>
      </c>
      <c r="G735" s="18">
        <f>(SIN((RADIANS($C$15-45))))*(SIN(RADIANS($A$15)))</f>
        <v>0.74874401443403016</v>
      </c>
    </row>
    <row r="736" spans="1:11">
      <c r="A736" s="20"/>
      <c r="B736" s="20"/>
      <c r="C736" s="20"/>
    </row>
    <row r="737" spans="1:15">
      <c r="A737" s="20"/>
      <c r="B737" s="20"/>
      <c r="C737" s="20"/>
      <c r="E737" s="12" t="s">
        <v>29</v>
      </c>
      <c r="F737" s="17" t="s">
        <v>31</v>
      </c>
      <c r="G737" s="18" t="s">
        <v>11</v>
      </c>
      <c r="H737">
        <v>15</v>
      </c>
      <c r="I737" s="19" t="s">
        <v>32</v>
      </c>
    </row>
    <row r="738" spans="1:15">
      <c r="A738" s="20"/>
      <c r="B738" s="20"/>
      <c r="C738" s="20"/>
      <c r="D738" t="s">
        <v>33</v>
      </c>
      <c r="E738" s="12">
        <f>E733</f>
        <v>0.64919176629787656</v>
      </c>
      <c r="F738" s="17">
        <f>COS((RADIANS(45+$C$16)))</f>
        <v>-0.9420574527872968</v>
      </c>
      <c r="G738" s="18">
        <f>COS((RADIANS($C$16-45)))</f>
        <v>-0.33545156975025497</v>
      </c>
      <c r="I738" s="19">
        <f>((SUMPRODUCT(E738:E740,G738:G740))*(SUMPRODUCT(-(E738:E740),G738:G740)))-((SUMPRODUCT(E738:E740,F738:F740))*(SUMPRODUCT(-(E738:E740),F738:F740)))</f>
        <v>8.7575348853650703E-3</v>
      </c>
    </row>
    <row r="739" spans="1:15">
      <c r="A739" s="20"/>
      <c r="B739" s="20"/>
      <c r="C739" s="20"/>
      <c r="D739" t="s">
        <v>34</v>
      </c>
      <c r="E739" s="12">
        <f>E734</f>
        <v>-0.21792164943779266</v>
      </c>
      <c r="F739" s="17">
        <f>(SIN((RADIANS(45+$C$16))))*(COS(RADIANS($A$16)))</f>
        <v>0.25697081094272101</v>
      </c>
      <c r="G739" s="18">
        <f>(SIN((RADIANS($C$16-45))))*(COS(RADIANS($A$16)))</f>
        <v>-0.72165787680652749</v>
      </c>
      <c r="I739" s="20"/>
      <c r="K739" s="20"/>
    </row>
    <row r="740" spans="1:15">
      <c r="A740" s="20"/>
      <c r="B740" s="20"/>
      <c r="C740" s="20"/>
      <c r="D740" t="s">
        <v>35</v>
      </c>
      <c r="E740" s="12">
        <f>E735</f>
        <v>-0.72873877711931512</v>
      </c>
      <c r="F740" s="17">
        <f>(SIN((RADIANS(45+$C$16))))*(SIN(RADIANS($A$16)))</f>
        <v>-0.21562411268536383</v>
      </c>
      <c r="G740" s="18">
        <f>(SIN((RADIANS($C$16-45))))*(SIN(RADIANS($A$16)))</f>
        <v>0.60554285826453647</v>
      </c>
      <c r="I740" s="20"/>
      <c r="K740" s="20"/>
      <c r="L740" t="s">
        <v>38</v>
      </c>
      <c r="M740" t="s">
        <v>39</v>
      </c>
      <c r="N740" t="s">
        <v>40</v>
      </c>
      <c r="O740" s="20"/>
    </row>
    <row r="741" spans="1:15">
      <c r="I741" s="20"/>
      <c r="K741" s="20"/>
      <c r="L741" s="4">
        <f>((-2*E668*(G668^2))-(2*E669*G668*G669)-(2*E670*G668*G670))-((2*E668*(F668^2))-(2*E669*F668*F669)-(2*E670*F668*F670))</f>
        <v>-1.6399510743438594</v>
      </c>
      <c r="M741" s="4">
        <f>((-(2*E668*G668*G669))-(2*E669*(G669^2))-(2*E670*G669*G670))-((-(2*E668*F668*F669))-(2*E669*(F669^2))-(2*E670*F669*F670))</f>
        <v>1.2882577772406487</v>
      </c>
      <c r="N741" s="4">
        <f>((-(2*E668*G668*G670))-(2*E669*G669*G670)-(2*E670*(G670^2)))-((-(2*E668*F668*F670))-(2*E669*F669*F670)-(2*E670*(F670^2)))</f>
        <v>0</v>
      </c>
      <c r="O741" s="20">
        <f>I668</f>
        <v>1.0541652858791106E-2</v>
      </c>
    </row>
    <row r="742" spans="1:15">
      <c r="E742" s="12" t="s">
        <v>29</v>
      </c>
      <c r="F742" s="17" t="s">
        <v>31</v>
      </c>
      <c r="G742" s="18" t="s">
        <v>11</v>
      </c>
      <c r="H742">
        <v>16</v>
      </c>
      <c r="I742" s="19" t="s">
        <v>32</v>
      </c>
      <c r="K742" s="20"/>
      <c r="L742" s="4">
        <f>((-2*E673*(G673^2))-(2*E674*G673*G674)-(2*E675*G673*G675))-((2*E673*(F673^2))-(2*E674*F673*F674)-(2*E675*F673*F675))</f>
        <v>-1.6395386231532967</v>
      </c>
      <c r="M742" s="4">
        <f>((-(2*E673*G673*G674))-(2*E674*(G674^2))-(2*E675*G674*G675))-((-(2*E673*F673*F674))-(2*E674*(F674^2))-(2*E675*F674*F675))</f>
        <v>1.2212499671456674</v>
      </c>
      <c r="N742" s="4">
        <f>((-(2*E673*G673*G675))-(2*E674*G674*G675)-(2*E675*(G675^2)))-((-(2*E673*F673*F675))-(2*E674*F674*F675)-(2*E675*(F675^2)))</f>
        <v>0.2153393193971076</v>
      </c>
      <c r="O742" s="20">
        <f>I673</f>
        <v>4.2717364969167837E-2</v>
      </c>
    </row>
    <row r="743" spans="1:15">
      <c r="D743" t="s">
        <v>33</v>
      </c>
      <c r="E743" s="12">
        <f>E738</f>
        <v>0.64919176629787656</v>
      </c>
      <c r="F743" s="17">
        <f>COS((RADIANS(45+$C$17)))</f>
        <v>-0.87546452700001809</v>
      </c>
      <c r="G743" s="18">
        <f>COS((RADIANS($C$17-45)))</f>
        <v>-0.48328238325500206</v>
      </c>
      <c r="I743" s="19">
        <f>((SUMPRODUCT(E743:E745,G743:G745))*(SUMPRODUCT(-(E743:E745),G743:G745)))-((SUMPRODUCT(E743:E745,F743:F745))*(SUMPRODUCT(-(E743:E745),F743:F745)))</f>
        <v>1.5164268128057656E-2</v>
      </c>
      <c r="K743" s="20"/>
      <c r="L743" s="4">
        <f>((-2*E678*(G678^2))-(2*E679*G678*G679)-(2*E680*G678*G680))-((2*E678*(F678^2))-(2*E679*F678*F679)-(2*E680*F678*F680))</f>
        <v>-1.6267550649642659</v>
      </c>
      <c r="M743" s="4">
        <f>((-(2*E678*G678*G679))-(2*E679*(G679^2))-(2*E680*G679*G680))-((-(2*E678*F678*F679))-(2*E679*(F679^2))-(2*E680*F679*F680))</f>
        <v>1.2367480064483074</v>
      </c>
      <c r="N743" s="4">
        <f>((-(2*E678*G678*G680))-(2*E679*G679*G680)-(2*E680*(G680^2)))-((-(2*E678*F678*F680))-(2*E679*F679*F680)-(2*E680*(F680^2)))</f>
        <v>0.45013946163524909</v>
      </c>
      <c r="O743" s="20">
        <f>I678</f>
        <v>-1.2434351831104695E-2</v>
      </c>
    </row>
    <row r="744" spans="1:15">
      <c r="D744" t="s">
        <v>34</v>
      </c>
      <c r="E744" s="12">
        <f>E739</f>
        <v>-0.21792164943779266</v>
      </c>
      <c r="F744" s="17">
        <f>(SIN((RADIANS(45+$C$17))))*(COS(RADIANS($A$17)))</f>
        <v>0.41853482110031898</v>
      </c>
      <c r="G744" s="18">
        <f>(SIN((RADIANS($C$17-45))))*(COS(RADIANS($A$17)))</f>
        <v>-0.75817452049414336</v>
      </c>
      <c r="K744" s="20"/>
      <c r="L744" s="4">
        <f>((-2*E683*(G683^2))-(2*E684*G683*G684)-(2*E685*G683*G685))-((2*E683*(F683^2))-(2*E684*F683*F684)-(2*E685*F683*F685))</f>
        <v>-1.4599791392914887</v>
      </c>
      <c r="M744" s="4">
        <f>((-(2*E683*G683*G684))-(2*E684*(G684^2))-(2*E685*G684*G685))-((-(2*E683*F683*F684))-(2*E684*(F684^2))-(2*E685*F684*F685))</f>
        <v>1.1119723793738705</v>
      </c>
      <c r="N744" s="4">
        <f>((-(2*E683*G683*G685))-(2*E684*G684*G685)-(2*E685*(G685^2)))-((-(2*E683*F683*F685))-(2*E684*F684*F685)-(2*E685*(F685^2)))</f>
        <v>0.64199755256293267</v>
      </c>
      <c r="O744" s="20">
        <f>I683</f>
        <v>9.3898228249638671E-3</v>
      </c>
    </row>
    <row r="745" spans="1:15">
      <c r="D745" t="s">
        <v>35</v>
      </c>
      <c r="E745" s="12">
        <f>E740</f>
        <v>-0.72873877711931512</v>
      </c>
      <c r="F745" s="17">
        <f>(SIN((RADIANS(45+$C$17))))*(SIN(RADIANS($A$17)))</f>
        <v>-0.24164119162750097</v>
      </c>
      <c r="G745" s="18">
        <f>(SIN((RADIANS($C$17-45))))*(SIN(RADIANS($A$17)))</f>
        <v>0.43773226350000899</v>
      </c>
      <c r="K745" s="20"/>
      <c r="L745" s="4">
        <f>((-2*E688*(G688^2))-(2*E689*G688*G689)-(2*E690*G688*G690))-((2*E688*(F688^2))-(2*E689*F688*F689)-(2*E690*F688*F690))</f>
        <v>-1.2407397016529049</v>
      </c>
      <c r="M745" s="4">
        <f>((-(2*E688*G688*G689))-(2*E689*(G689^2))-(2*E690*G689*G690))-((-(2*E688*F688*F689))-(2*E689*(F689^2))-(2*E690*F689*F690))</f>
        <v>0.92730995301753349</v>
      </c>
      <c r="N745" s="4">
        <f>((-(2*E688*G688*G690))-(2*E689*G689*G690)-(2*E690*(G690^2)))-((-(2*E688*F688*F690))-(2*E689*F689*F690)-(2*E690*(F690^2)))</f>
        <v>0.77810543956403322</v>
      </c>
      <c r="O745" s="20">
        <f>I688</f>
        <v>5.5168785832572953E-2</v>
      </c>
    </row>
    <row r="746" spans="1:15">
      <c r="K746" s="20"/>
      <c r="L746" s="4">
        <f>((-2*E693*(G693^2))-(2*E694*G693*G694)-(2*E695*G693*G695))-((2*E693*(F693^2))-(2*E694*F693*F694)-(2*E695*F693*F695))</f>
        <v>-1.1523941414418786</v>
      </c>
      <c r="M746" s="4">
        <f>((-(2*E693*G693*G694))-(2*E694*(G694^2))-(2*E695*G694*G695))-((-(2*E693*F693*F694))-(2*E694*(F694^2))-(2*E695*F694*F695))</f>
        <v>0.80559172319355776</v>
      </c>
      <c r="N746" s="4">
        <f>((-(2*E693*G693*G695))-(2*E694*G694*G695)-(2*E695*(G695^2)))-((-(2*E693*F693*F695))-(2*E694*F694*F695)-(2*E695*(F695^2)))</f>
        <v>0.96006683028008277</v>
      </c>
      <c r="O746" s="20">
        <f>I693</f>
        <v>2.8931855389467465E-2</v>
      </c>
    </row>
    <row r="747" spans="1:15">
      <c r="E747" s="12" t="s">
        <v>29</v>
      </c>
      <c r="F747" s="17" t="s">
        <v>31</v>
      </c>
      <c r="G747" s="18" t="s">
        <v>11</v>
      </c>
      <c r="H747">
        <v>17</v>
      </c>
      <c r="I747" s="19" t="s">
        <v>32</v>
      </c>
      <c r="K747" s="20"/>
      <c r="L747" s="4">
        <f>((-2*E698*(G698^2))-(2*E699*G698*G699)-(2*E700*G698*G700))-((2*E698*(F698^2))-(2*E699*F698*F699)-(2*E700*F698*F700))</f>
        <v>-1.0261108406383208</v>
      </c>
      <c r="M747" s="4">
        <f>((-(2*E698*G698*G699))-(2*E699*(G699^2))-(2*E700*G699*G700))-((-(2*E698*F698*F699))-(2*E699*(F699^2))-(2*E700*F699*F700))</f>
        <v>0.60801842922802452</v>
      </c>
      <c r="N747" s="4">
        <f>((-(2*E698*G698*G700))-(2*E699*G699*G700)-(2*E700*(G700^2)))-((-(2*E698*F698*F700))-(2*E699*F699*F700)-(2*E700*(F700^2)))</f>
        <v>1.0531188113611598</v>
      </c>
      <c r="O747" s="20">
        <f>I698</f>
        <v>5.2662201224962513E-2</v>
      </c>
    </row>
    <row r="748" spans="1:15">
      <c r="D748" t="s">
        <v>33</v>
      </c>
      <c r="E748" s="12">
        <f>E743</f>
        <v>0.64919176629787656</v>
      </c>
      <c r="F748" s="17">
        <f>COS((RADIANS(45+$C$18)))</f>
        <v>-0.76379602863464235</v>
      </c>
      <c r="G748" s="18">
        <f>COS((RADIANS($C$18-45)))</f>
        <v>-0.6454576877239504</v>
      </c>
      <c r="I748" s="19">
        <f>((SUMPRODUCT(E748:E750,G748:G750))*(SUMPRODUCT(-(E748:E750),G748:G750)))-((SUMPRODUCT(E748:E750,F748:F750))*(SUMPRODUCT(-(E748:E750),F748:F750)))</f>
        <v>1.3032144349285263E-2</v>
      </c>
      <c r="K748" s="24" t="s">
        <v>113</v>
      </c>
      <c r="L748" s="4">
        <f>((-2*E703*(G703^2))-(2*E704*G703*G704)-(2*E705*G703*G705))-((2*E703*(F703^2))-(2*E704*F703*F704)-(2*E705*F703*F705))</f>
        <v>-1.0451204938856111</v>
      </c>
      <c r="M748" s="4">
        <f>((-(2*E703*G703*G704))-(2*E704*(G704^2))-(2*E705*G704*G705))-((-(2*E703*F703*F704))-(2*E704*(F704^2))-(2*E705*F704*F705))</f>
        <v>0.43807691243310509</v>
      </c>
      <c r="N748" s="4">
        <f>((-(2*E703*G703*G705))-(2*E704*G704*G705)-(2*E705*(G705^2)))-((-(2*E703*F703*F705))-(2*E704*F704*F705)-(2*E705*(F705^2)))</f>
        <v>1.2036064248943559</v>
      </c>
      <c r="O748" s="20">
        <f>I703</f>
        <v>1.1465560905367655E-2</v>
      </c>
    </row>
    <row r="749" spans="1:15">
      <c r="D749" t="s">
        <v>34</v>
      </c>
      <c r="E749" s="12">
        <f>E744</f>
        <v>-0.21792164943779266</v>
      </c>
      <c r="F749" s="17">
        <f>(SIN((RADIANS(45+$C$18))))*(COS(RADIANS($A$18)))</f>
        <v>0.60653182618373125</v>
      </c>
      <c r="G749" s="18">
        <f>(SIN((RADIANS($C$18-45))))*(COS(RADIANS($A$18)))</f>
        <v>-0.71773349189355573</v>
      </c>
      <c r="K749" s="20"/>
      <c r="L749" s="4">
        <f>((-2*E708*(G708^2))-(2*E709*G708*G709)-(2*E710*G708*G710))-((2*E708*(F708^2))-(2*E709*F708*F709)-(2*E710*F708*F710))</f>
        <v>-1.0776493607758388</v>
      </c>
      <c r="M749" s="4">
        <f>((-(2*E708*G708*G709))-(2*E709*(G709^2))-(2*E710*G709*G710))-((-(2*E708*F708*F709))-(2*E709*(F709^2))-(2*E710*F709*F710))</f>
        <v>0.22663467673837062</v>
      </c>
      <c r="N749" s="4">
        <f>((-(2*E708*G708*G710))-(2*E709*G709*G710)-(2*E710*(G710^2)))-((-(2*E708*F708*F710))-(2*E709*F709*F710)-(2*E710*(F710^2)))</f>
        <v>1.2853091218812573</v>
      </c>
      <c r="O749" s="20">
        <f>I708</f>
        <v>-4.4434219955855059E-3</v>
      </c>
    </row>
    <row r="750" spans="1:15">
      <c r="D750" t="s">
        <v>35</v>
      </c>
      <c r="E750" s="12">
        <f>E745</f>
        <v>-0.72873877711931512</v>
      </c>
      <c r="F750" s="17">
        <f>(SIN((RADIANS(45+$C$18))))*(SIN(RADIANS($A$18)))</f>
        <v>-0.22075953086600031</v>
      </c>
      <c r="G750" s="18">
        <f>(SIN((RADIANS($C$18-45))))*(SIN(RADIANS($A$18)))</f>
        <v>0.26123362718519705</v>
      </c>
      <c r="K750" s="20"/>
      <c r="L750" s="4">
        <f>((-2*E713*(G713^2))-(2*E714*G713*G714)-(2*E715*G713*G715))-((2*E713*(F713^2))-(2*E714*F713*F714)-(2*E715*F713*F715))</f>
        <v>-1.0955418617926709</v>
      </c>
      <c r="M750" s="4">
        <f>((-(2*E713*G713*G714))-(2*E714*(G714^2))-(2*E715*G714*G715))-((-(2*E713*F713*F714))-(2*E714*(F714^2))-(2*E715*F714*F715))</f>
        <v>7.7343218909240957E-17</v>
      </c>
      <c r="N750" s="4">
        <f>((-(2*E713*G713*G715))-(2*E714*G714*G715)-(2*E715*(G715^2)))-((-(2*E713*F713*F715))-(2*E714*F714*F715)-(2*E715*(F715^2)))</f>
        <v>1.2625934204032401</v>
      </c>
      <c r="O750" s="20">
        <f>I713</f>
        <v>2.3139606174202965E-2</v>
      </c>
    </row>
    <row r="751" spans="1:15">
      <c r="K751" s="20"/>
      <c r="L751" s="4">
        <f>((-2*E718*(G718^2))-(2*E719*G718*G719)-(2*E720*G718*G720))-((2*E718*(F718^2))-(2*E719*F718*F719)-(2*E720*F718*F720))</f>
        <v>-1.2651642775765153</v>
      </c>
      <c r="M751" s="4">
        <f>((-(2*E718*G718*G719))-(2*E719*(G719^2))-(2*E720*G719*G720))-((-(2*E718*F718*F719))-(2*E719*(F719^2))-(2*E720*F719*F720))</f>
        <v>-0.23052205272076196</v>
      </c>
      <c r="N751" s="4">
        <f>((-(2*E718*G718*G720))-(2*E719*G719*G720)-(2*E720*(G720^2)))-((-(2*E718*F718*F720))-(2*E719*F719*F720)-(2*E720*(F720^2)))</f>
        <v>1.3073555266162127</v>
      </c>
      <c r="O751" s="20">
        <f>I718</f>
        <v>-1.9135485150039711E-2</v>
      </c>
    </row>
    <row r="752" spans="1:15">
      <c r="E752" s="12" t="s">
        <v>29</v>
      </c>
      <c r="F752" s="17" t="s">
        <v>31</v>
      </c>
      <c r="G752" s="18" t="s">
        <v>11</v>
      </c>
      <c r="H752">
        <v>18</v>
      </c>
      <c r="I752" s="19" t="s">
        <v>32</v>
      </c>
      <c r="L752" s="4">
        <f>((-2*E723*(G723^2))-(2*E724*G723*G724)-(2*E725*G723*G725))-((2*E723*(F723^2))-(2*E724*F723*F724)-(2*E725*F723*F725))</f>
        <v>-1.3835222655195758</v>
      </c>
      <c r="M752" s="4">
        <f>((-(2*E723*G723*G724))-(2*E724*(G724^2))-(2*E725*G724*G725))-((-(2*E723*F723*F724))-(2*E724*(F724^2))-(2*E725*F724*F725))</f>
        <v>-0.44740040126872954</v>
      </c>
      <c r="N752" s="4">
        <f>((-(2*E723*G723*G725))-(2*E724*G724*G725)-(2*E725*(G725^2)))-((-(2*E723*F723*F725))-(2*E724*F724*F725)-(2*E725*(F725^2)))</f>
        <v>1.2292224999407719</v>
      </c>
      <c r="O752" s="20">
        <f>I723</f>
        <v>-6.3542976748282021E-3</v>
      </c>
    </row>
    <row r="753" spans="1:15">
      <c r="D753" t="s">
        <v>33</v>
      </c>
      <c r="E753" s="12">
        <f>E748</f>
        <v>0.64919176629787656</v>
      </c>
      <c r="F753" s="17">
        <f>COS((RADIANS(45+$C$19)))</f>
        <v>0.6129070536529766</v>
      </c>
      <c r="G753" s="18">
        <f>COS((RADIANS($C$19-45)))</f>
        <v>0.79015501237569019</v>
      </c>
      <c r="I753" s="19">
        <f>((SUMPRODUCT(E753:E755,G753:G755))*(SUMPRODUCT(-(E753:E755),G753:G755)))-((SUMPRODUCT(E753:E755,F753:F755))*(SUMPRODUCT(-(E753:E755),F753:F755)))</f>
        <v>7.8705397304820179E-3</v>
      </c>
      <c r="L753" s="4">
        <f>((-2*E728*(G728^2))-(2*E729*G728*G729)-(2*E730*G728*G730))-((2*E728*(F728^2))-(2*E729*F728*F729)-(2*E730*F728*F730))</f>
        <v>-1.5190681025042609</v>
      </c>
      <c r="M753" s="4">
        <f>((-(2*E728*G728*G729))-(2*E729*(G729^2))-(2*E730*G729*G730))-((-(2*E728*F728*F729))-(2*E729*(F729^2))-(2*E730*F729*F730))</f>
        <v>-0.64754359839296038</v>
      </c>
      <c r="N753" s="4">
        <f>((-(2*E728*G728*G730))-(2*E729*G729*G730)-(2*E730*(G730^2)))-((-(2*E728*F728*F730))-(2*E729*F729*F730)-(2*E730*(F730^2)))</f>
        <v>1.1215784125325845</v>
      </c>
      <c r="O753" s="20">
        <f>I728</f>
        <v>2.1866204772675868E-3</v>
      </c>
    </row>
    <row r="754" spans="1:15">
      <c r="D754" t="s">
        <v>34</v>
      </c>
      <c r="E754" s="12">
        <f>E749</f>
        <v>-0.21792164943779266</v>
      </c>
      <c r="F754" s="17">
        <f>(SIN((RADIANS(45+$C$19))))*(COS(RADIANS($A$19)))</f>
        <v>-0.778150782269037</v>
      </c>
      <c r="G754" s="18">
        <f>(SIN((RADIANS($C$19-45))))*(COS(RADIANS($A$19)))</f>
        <v>0.60359561831332087</v>
      </c>
      <c r="L754" s="4">
        <f>((-2*E733*(G733^2))-(2*E734*G733*G734)-(2*E735*G733*G735))-((2*E733*(F733^2))-(2*E734*F733*F734)-(2*E735*F733*F735))</f>
        <v>-1.6438784276805314</v>
      </c>
      <c r="M754" s="4">
        <f>((-(2*E733*G733*G734))-(2*E734*(G734^2))-(2*E735*G734*G735))-((-(2*E733*F733*F734))-(2*E734*(F734^2))-(2*E735*F734*F735))</f>
        <v>-0.83434298251255412</v>
      </c>
      <c r="N754" s="4">
        <f>((-(2*E733*G733*G735))-(2*E734*G734*G735)-(2*E735*(G735^2)))-((-(2*E733*F733*F735))-(2*E734*F734*F735)-(2*E735*(F735^2)))</f>
        <v>0.99433124686510421</v>
      </c>
      <c r="O754" s="20">
        <f>I733</f>
        <v>2.6819322603888196E-4</v>
      </c>
    </row>
    <row r="755" spans="1:15">
      <c r="D755" t="s">
        <v>35</v>
      </c>
      <c r="E755" s="12">
        <f>E750</f>
        <v>-0.72873877711931512</v>
      </c>
      <c r="F755" s="17">
        <f>(SIN((RADIANS(45+$C$19))))*(SIN(RADIANS($A$19)))</f>
        <v>0.13720897797342935</v>
      </c>
      <c r="G755" s="18">
        <f>(SIN((RADIANS($C$19-45))))*(SIN(RADIANS($A$19)))</f>
        <v>-0.10643019294604687</v>
      </c>
      <c r="L755" s="4">
        <f>((-2*E738*(G738^2))-(2*E739*G738*G739)-(2*E740*G738*G740))-((2*E738*(F738^2))-(2*E739*F738*F739)-(2*E740*F738*F740))</f>
        <v>-1.6794802486033438</v>
      </c>
      <c r="M755" s="4">
        <f>((-(2*E738*G738*G739))-(2*E739*(G739^2))-(2*E740*G739*G740))-((-(2*E738*F738*F739))-(2*E739*(F739^2))-(2*E740*F739*F740))</f>
        <v>-0.98657881633363875</v>
      </c>
      <c r="N755" s="4">
        <f>((-(2*E738*G738*G740))-(2*E739*G739*G740)-(2*E740*(G740^2)))-((-(2*E738*F738*F740))-(2*E739*F739*F740)-(2*E740*(F740^2)))</f>
        <v>0.82783792091287411</v>
      </c>
      <c r="O755" s="20">
        <f>I738</f>
        <v>8.7575348853650703E-3</v>
      </c>
    </row>
    <row r="756" spans="1:15">
      <c r="L756" s="4">
        <f>((-2*E743*(G743^2))-(2*E744*G743*G744)-(2*E745*G743*G745))-((2*E743*(F743^2))-(2*E744*F743*F744)-(2*E745*F743*F745))</f>
        <v>-1.5956405367814341</v>
      </c>
      <c r="M756" s="4">
        <f>((-(2*E743*G743*G744))-(2*E744*(G744^2))-(2*E745*G744*G745))-((-(2*E743*F743*F744))-(2*E744*(F744^2))-(2*E745*F744*F745))</f>
        <v>-1.1136012805751521</v>
      </c>
      <c r="N756" s="4">
        <f>((-(2*E743*G743*G745))-(2*E744*G744*G745)-(2*E745*(G745^2)))-((-(2*E743*F743*F745))-(2*E744*F744*F745)-(2*E745*(F745^2)))</f>
        <v>0.64293799910997584</v>
      </c>
      <c r="O756" s="20">
        <f>I743</f>
        <v>1.5164268128057656E-2</v>
      </c>
    </row>
    <row r="757" spans="1:15" ht="17">
      <c r="A757" t="s">
        <v>45</v>
      </c>
      <c r="B757" t="s">
        <v>77</v>
      </c>
      <c r="C757" t="s">
        <v>44</v>
      </c>
      <c r="E757" s="12" t="s">
        <v>29</v>
      </c>
      <c r="F757" s="17" t="s">
        <v>31</v>
      </c>
      <c r="G757" s="18" t="s">
        <v>11</v>
      </c>
      <c r="H757">
        <v>19</v>
      </c>
      <c r="I757" s="19" t="s">
        <v>32</v>
      </c>
      <c r="L757" s="4">
        <f>((-2*E748*(G748^2))-(2*E749*G748*G749)-(2*E750*G748*G750))-((2*E748*(F748^2))-(2*E749*F748*F749)-(2*E750*F748*F750))</f>
        <v>-1.3860661390997118</v>
      </c>
      <c r="M757" s="4">
        <f>((-(2*E748*G748*G749))-(2*E749*(G749^2))-(2*E750*G749*G750))-((-(2*E748*F748*F749))-(2*E749*(F749^2))-(2*E750*F749*F750))</f>
        <v>-1.216931469570727</v>
      </c>
      <c r="N757" s="4">
        <f>((-(2*E748*G748*G750))-(2*E749*G749*G750)-(2*E750*(G750^2)))-((-(2*E748*F748*F750))-(2*E749*F749*F750)-(2*E750*(F750^2)))</f>
        <v>0.44292683206557165</v>
      </c>
      <c r="O757" s="20">
        <f>I748</f>
        <v>1.3032144349285263E-2</v>
      </c>
    </row>
    <row r="758" spans="1:15">
      <c r="A758">
        <f>E753</f>
        <v>0.64919176629787656</v>
      </c>
      <c r="B758">
        <f>C758/(SQRT(C758^2+C759^2+C760^2))</f>
        <v>0.65247586064702845</v>
      </c>
      <c r="C758">
        <f t="array" ref="C758:C760">(A758:A760)-(MMULT(MMULT(MINVERSE(MMULT(TRANSPOSE(L741:N760),L741:N760)),TRANSPOSE(L741:N760)),O741:O760))</f>
        <v>0.6569661334263206</v>
      </c>
      <c r="D758" t="s">
        <v>33</v>
      </c>
      <c r="E758" s="12">
        <f>E753</f>
        <v>0.64919176629787656</v>
      </c>
      <c r="F758" s="17">
        <f>COS((RADIANS(45+$C$20)))</f>
        <v>0.43523109937232773</v>
      </c>
      <c r="G758" s="18">
        <f>COS((RADIANS($C$20-45)))</f>
        <v>0.90031877140219341</v>
      </c>
      <c r="I758" s="19">
        <f>((SUMPRODUCT(E758:E760,G758:G760))*(SUMPRODUCT(-(E758:E760),G758:G760)))-((SUMPRODUCT(E758:E760,F758:F760))*(SUMPRODUCT(-(E758:E760),F758:F760)))</f>
        <v>-1.0541652858790579E-2</v>
      </c>
      <c r="L758" s="4">
        <f>((-2*E753*(G753^2))-(2*E754*G753*G754)-(2*E755*G753*G755))-((2*E753*(F753^2))-(2*E754*F753*F754)-(2*E755*F753*F755))</f>
        <v>-1.1277835530490306</v>
      </c>
      <c r="M758" s="4">
        <f>((-(2*E753*G753*G754))-(2*E754*(G754^2))-(2*E755*G754*G755))-((-(2*E753*F753*F754))-(2*E754*(F754^2))-(2*E755*F754*F755))</f>
        <v>-1.281623941063907</v>
      </c>
      <c r="N758" s="4">
        <f>((-(2*E753*G753*G755))-(2*E754*G754*G755)-(2*E755*(G755^2)))-((-(2*E753*F753*F755))-(2*E754*F754*F755)-(2*E755*(F755^2)))</f>
        <v>0.22598487993148225</v>
      </c>
      <c r="O758" s="20">
        <f>I753</f>
        <v>7.8705397304820179E-3</v>
      </c>
    </row>
    <row r="759" spans="1:15">
      <c r="A759">
        <f>E754</f>
        <v>-0.21792164943779266</v>
      </c>
      <c r="B759">
        <f>C759/(SQRT(C758^2+C759^2+C760^2))</f>
        <v>-0.22444684410896099</v>
      </c>
      <c r="C759">
        <v>-0.22599146455438418</v>
      </c>
      <c r="D759" t="s">
        <v>34</v>
      </c>
      <c r="E759" s="12">
        <f>E754</f>
        <v>-0.21792164943779266</v>
      </c>
      <c r="F759" s="17">
        <f>(SIN((RADIANS(45+$C$20))))*(COS(RADIANS($A$20)))</f>
        <v>-0.90031877140219341</v>
      </c>
      <c r="G759" s="18">
        <f>(SIN((RADIANS($C$20-45))))*(COS(RADIANS($A$20)))</f>
        <v>0.43523109937232768</v>
      </c>
      <c r="I759" s="20"/>
      <c r="L759" s="4">
        <f>((-2*E758*(G758^2))-(2*E759*G758*G759)-(2*E760*G758*G760))-((2*E758*(F758^2))-(2*E759*F758*F759)-(2*E760*F758*F760))</f>
        <v>-0.95681599084764657</v>
      </c>
      <c r="M759" s="4">
        <f>((-(2*E758*G758*G759))-(2*E759*(G759^2))-(2*E760*G759*G760))-((-(2*E758*F758*F759))-(2*E759*(F759^2))-(2*E760*F759*F760))</f>
        <v>-1.2882577772406492</v>
      </c>
      <c r="N759" s="4">
        <f>((-(2*E758*G758*G760))-(2*E759*G759*G760)-(2*E760*(G760^2)))-((-(2*E758*F758*F760))-(2*E759*F759*F760)-(2*E760*(F760^2)))</f>
        <v>1.5783070253103947E-16</v>
      </c>
      <c r="O759" s="20">
        <f>I758</f>
        <v>-1.0541652858790579E-2</v>
      </c>
    </row>
    <row r="760" spans="1:15">
      <c r="A760">
        <f>E755</f>
        <v>-0.72873877711931512</v>
      </c>
      <c r="B760">
        <f>C760/(SQRT(C758^2+C759^2+C760^2))</f>
        <v>-0.72380858342689436</v>
      </c>
      <c r="C760">
        <v>-0.72878976077858493</v>
      </c>
      <c r="D760" t="s">
        <v>35</v>
      </c>
      <c r="E760" s="12">
        <f>E755</f>
        <v>-0.72873877711931512</v>
      </c>
      <c r="F760" s="17">
        <f>(SIN((RADIANS(45+$C$20))))*(SIN(RADIANS($A$20)))</f>
        <v>1.1030241517086244E-16</v>
      </c>
      <c r="G760" s="18">
        <f>(SIN((RADIANS($C$20-45))))*(SIN(RADIANS($A$20)))</f>
        <v>-5.3322270892418732E-17</v>
      </c>
      <c r="I760" s="20"/>
      <c r="L760" s="4">
        <f>2*E668</f>
        <v>1.2983835325957531</v>
      </c>
      <c r="M760" s="4">
        <f>2*E669</f>
        <v>-0.43584329887558532</v>
      </c>
      <c r="N760" s="4">
        <f>2*E670</f>
        <v>-1.4574775542386302</v>
      </c>
      <c r="O760" s="51">
        <f>E668^2+E669^2+E670^2-1</f>
        <v>0</v>
      </c>
    </row>
    <row r="761" spans="1:15">
      <c r="A761" s="25"/>
    </row>
    <row r="762" spans="1:15">
      <c r="A762" s="2"/>
      <c r="E762" s="12" t="s">
        <v>29</v>
      </c>
      <c r="F762" s="17" t="s">
        <v>31</v>
      </c>
      <c r="G762" s="18" t="s">
        <v>11</v>
      </c>
      <c r="H762">
        <v>1</v>
      </c>
      <c r="I762" s="19" t="s">
        <v>32</v>
      </c>
      <c r="K762" s="20"/>
    </row>
    <row r="763" spans="1:15">
      <c r="A763" s="2"/>
      <c r="D763" s="2" t="s">
        <v>33</v>
      </c>
      <c r="E763" s="12">
        <f>B758</f>
        <v>0.65247586064702845</v>
      </c>
      <c r="F763" s="17">
        <f>COS((RADIANS(45+$C$2)))</f>
        <v>-0.90031877140219363</v>
      </c>
      <c r="G763" s="18">
        <f>COS((RADIANS($C$2-45)))</f>
        <v>-0.43523109937232701</v>
      </c>
      <c r="I763" s="19">
        <f>((SUMPRODUCT(E763:E765,G763:G765))*(SUMPRODUCT(-(E763:E765),G763:G765)))-((SUMPRODUCT(E763:E765,F763:F765))*(SUMPRODUCT(-(E763:E765),F763:F765)))</f>
        <v>3.6090267135859555E-3</v>
      </c>
      <c r="K763" s="20"/>
    </row>
    <row r="764" spans="1:15">
      <c r="A764" s="2"/>
      <c r="D764" s="20" t="s">
        <v>34</v>
      </c>
      <c r="E764" s="12">
        <f>B759</f>
        <v>-0.22444684410896099</v>
      </c>
      <c r="F764" s="17">
        <f>(SIN((RADIANS(45+$C$2))))*(COS(RADIANS($A$2)))</f>
        <v>-0.43523109937232735</v>
      </c>
      <c r="G764" s="18">
        <f>(SIN((RADIANS($C$2-45))))*(COS(RADIANS($A$2)))</f>
        <v>0.90031877140219374</v>
      </c>
      <c r="I764" s="20"/>
      <c r="K764" s="20"/>
    </row>
    <row r="765" spans="1:15">
      <c r="A765" s="2"/>
      <c r="D765" s="20" t="s">
        <v>35</v>
      </c>
      <c r="E765" s="12">
        <f>B760</f>
        <v>-0.72380858342689436</v>
      </c>
      <c r="F765" s="17">
        <f>(SIN((RADIANS(45+$C$2))))*(SIN(RADIANS($A$2)))</f>
        <v>0</v>
      </c>
      <c r="G765" s="18">
        <f>(SIN((RADIANS($C$2-45))))*(SIN(RADIANS($A$2)))</f>
        <v>0</v>
      </c>
      <c r="I765" s="20"/>
      <c r="K765" s="20"/>
    </row>
    <row r="766" spans="1:15">
      <c r="A766" s="2"/>
      <c r="I766" s="20"/>
      <c r="K766" s="20"/>
    </row>
    <row r="767" spans="1:15">
      <c r="A767" s="2"/>
      <c r="E767" s="12" t="s">
        <v>29</v>
      </c>
      <c r="F767" s="17" t="s">
        <v>31</v>
      </c>
      <c r="G767" s="18" t="s">
        <v>11</v>
      </c>
      <c r="H767">
        <v>2</v>
      </c>
      <c r="I767" s="19" t="s">
        <v>32</v>
      </c>
      <c r="K767" s="20"/>
    </row>
    <row r="768" spans="1:15">
      <c r="A768" s="2"/>
      <c r="D768" t="s">
        <v>33</v>
      </c>
      <c r="E768" s="12">
        <f>E763</f>
        <v>0.65247586064702845</v>
      </c>
      <c r="F768" s="17">
        <f>COS((RADIANS(45+$C$3)))</f>
        <v>-0.96592582628906831</v>
      </c>
      <c r="G768" s="18">
        <f>COS((RADIANS($C$3-45)))</f>
        <v>-0.25881904510252085</v>
      </c>
      <c r="I768" s="19">
        <f>((SUMPRODUCT(E768:E770,G768:G770))*(SUMPRODUCT(-(E768:E770),G768:G770)))-((SUMPRODUCT(E768:E770,F768:F770))*(SUMPRODUCT(-(E768:E770),F768:F770)))</f>
        <v>3.8346675006838082E-2</v>
      </c>
      <c r="K768" s="20"/>
    </row>
    <row r="769" spans="1:11">
      <c r="A769" s="2"/>
      <c r="D769" t="s">
        <v>34</v>
      </c>
      <c r="E769" s="12">
        <f>E764</f>
        <v>-0.22444684410896099</v>
      </c>
      <c r="F769" s="17">
        <f>(SIN((RADIANS(45+$C$3))))*(COS(RADIANS($A$3)))</f>
        <v>-0.25488700224417882</v>
      </c>
      <c r="G769" s="18">
        <f>(SIN((RADIANS($C$3-45))))*(COS(RADIANS($A$3)))</f>
        <v>0.95125124256419769</v>
      </c>
      <c r="K769" s="20"/>
    </row>
    <row r="770" spans="1:11">
      <c r="A770" s="2"/>
      <c r="D770" t="s">
        <v>35</v>
      </c>
      <c r="E770" s="12">
        <f>E765</f>
        <v>-0.72380858342689436</v>
      </c>
      <c r="F770" s="17">
        <f>(SIN((RADIANS(45+$C$3))))*(SIN(RADIANS($A$3)))</f>
        <v>-4.4943455527547783E-2</v>
      </c>
      <c r="G770" s="18">
        <f>(SIN((RADIANS($C$3-45))))*(SIN(RADIANS($A$3)))</f>
        <v>0.16773125949652062</v>
      </c>
      <c r="K770" s="20"/>
    </row>
    <row r="771" spans="1:11">
      <c r="A771" s="2"/>
      <c r="K771" s="20"/>
    </row>
    <row r="772" spans="1:11">
      <c r="A772" s="2"/>
      <c r="E772" s="12" t="s">
        <v>29</v>
      </c>
      <c r="F772" s="17" t="s">
        <v>31</v>
      </c>
      <c r="G772" s="18" t="s">
        <v>11</v>
      </c>
      <c r="H772">
        <v>3</v>
      </c>
      <c r="I772" s="19" t="s">
        <v>32</v>
      </c>
      <c r="K772" s="20"/>
    </row>
    <row r="773" spans="1:11">
      <c r="A773" s="2"/>
      <c r="D773" t="s">
        <v>33</v>
      </c>
      <c r="E773" s="12">
        <f>E768</f>
        <v>0.65247586064702845</v>
      </c>
      <c r="F773" s="17">
        <f>COS((RADIANS(45+$C$4)))</f>
        <v>-0.98293534914955427</v>
      </c>
      <c r="G773" s="18">
        <f>COS((RADIANS($C$4-45)))</f>
        <v>-0.18395135061272014</v>
      </c>
      <c r="I773" s="19">
        <f>((SUMPRODUCT(E773:E775,G773:G775))*(SUMPRODUCT(-(E773:E775),G773:G775)))-((SUMPRODUCT(E773:E775,F773:F775))*(SUMPRODUCT(-(E773:E775),F773:F775)))</f>
        <v>-1.5406988100763852E-2</v>
      </c>
      <c r="K773" s="20"/>
    </row>
    <row r="774" spans="1:11">
      <c r="A774" s="2"/>
      <c r="D774" t="s">
        <v>34</v>
      </c>
      <c r="E774" s="12">
        <f>E769</f>
        <v>-0.22444684410896099</v>
      </c>
      <c r="F774" s="17">
        <f>(SIN((RADIANS(45+$C$4))))*(COS(RADIANS($A$4)))</f>
        <v>-0.17285772675437447</v>
      </c>
      <c r="G774" s="18">
        <f>(SIN((RADIANS($C$4-45))))*(COS(RADIANS($A$4)))</f>
        <v>0.92365709430545662</v>
      </c>
      <c r="I774" s="20"/>
      <c r="K774" s="20"/>
    </row>
    <row r="775" spans="1:11">
      <c r="A775" s="2"/>
      <c r="D775" t="s">
        <v>35</v>
      </c>
      <c r="E775" s="12">
        <f>E770</f>
        <v>-0.72380858342689436</v>
      </c>
      <c r="F775" s="17">
        <f>(SIN((RADIANS(45+$C$4))))*(SIN(RADIANS($A$4)))</f>
        <v>-6.2915067301512861E-2</v>
      </c>
      <c r="G775" s="18">
        <f>(SIN((RADIANS($C$4-45))))*(SIN(RADIANS($A$4)))</f>
        <v>0.33618368899599677</v>
      </c>
      <c r="I775" s="20"/>
      <c r="K775" s="20"/>
    </row>
    <row r="776" spans="1:11">
      <c r="A776" s="2"/>
      <c r="I776" s="20"/>
      <c r="K776" s="20"/>
    </row>
    <row r="777" spans="1:11">
      <c r="A777" s="2"/>
      <c r="E777" s="12" t="s">
        <v>29</v>
      </c>
      <c r="F777" s="17" t="s">
        <v>31</v>
      </c>
      <c r="G777" s="18" t="s">
        <v>11</v>
      </c>
      <c r="H777">
        <v>4</v>
      </c>
      <c r="I777" s="19" t="s">
        <v>32</v>
      </c>
      <c r="K777" s="20"/>
    </row>
    <row r="778" spans="1:11">
      <c r="A778" s="2"/>
      <c r="D778" t="s">
        <v>33</v>
      </c>
      <c r="E778" s="12">
        <f>E773</f>
        <v>0.65247586064702845</v>
      </c>
      <c r="F778" s="17">
        <f>COS((RADIANS(45+$C$5)))</f>
        <v>-0.9973144772244581</v>
      </c>
      <c r="G778" s="18">
        <f>COS((RADIANS($C$5-45)))</f>
        <v>-7.3238197127631507E-2</v>
      </c>
      <c r="I778" s="19">
        <f>((SUMPRODUCT(E778:E780,G778:G780))*(SUMPRODUCT(-(E778:E780),G778:G780)))-((SUMPRODUCT(E778:E780,F778:F780))*(SUMPRODUCT(-(E778:E780),F778:F780)))</f>
        <v>8.9843064640088843E-3</v>
      </c>
      <c r="K778" s="20"/>
    </row>
    <row r="779" spans="1:11">
      <c r="A779" s="2"/>
      <c r="D779" t="s">
        <v>34</v>
      </c>
      <c r="E779" s="12">
        <f>E774</f>
        <v>-0.22444684410896099</v>
      </c>
      <c r="F779" s="17">
        <f>(SIN((RADIANS(45+$C$5))))*(COS(RADIANS($A$5)))</f>
        <v>-6.3426139239901341E-2</v>
      </c>
      <c r="G779" s="18">
        <f>(SIN((RADIANS($C$5-45))))*(COS(RADIANS($A$5)))</f>
        <v>0.86369967283837767</v>
      </c>
      <c r="K779" s="20"/>
    </row>
    <row r="780" spans="1:11">
      <c r="A780" s="2"/>
      <c r="D780" t="s">
        <v>35</v>
      </c>
      <c r="E780" s="12">
        <f>E775</f>
        <v>-0.72380858342689436</v>
      </c>
      <c r="F780" s="17">
        <f>(SIN((RADIANS(45+$C$5))))*(SIN(RADIANS($A$5)))</f>
        <v>-3.6619098563815719E-2</v>
      </c>
      <c r="G780" s="18">
        <f>(SIN((RADIANS($C$5-45))))*(SIN(RADIANS($A$5)))</f>
        <v>0.49865723861222899</v>
      </c>
      <c r="K780" s="20"/>
    </row>
    <row r="781" spans="1:11">
      <c r="A781" s="2"/>
      <c r="K781" s="20"/>
    </row>
    <row r="782" spans="1:11">
      <c r="A782" s="2"/>
      <c r="E782" s="12" t="s">
        <v>29</v>
      </c>
      <c r="F782" s="17" t="s">
        <v>31</v>
      </c>
      <c r="G782" s="18" t="s">
        <v>11</v>
      </c>
      <c r="H782">
        <v>5</v>
      </c>
      <c r="I782" s="19" t="s">
        <v>32</v>
      </c>
      <c r="K782" s="20"/>
    </row>
    <row r="783" spans="1:11">
      <c r="A783" s="2"/>
      <c r="D783" t="s">
        <v>33</v>
      </c>
      <c r="E783" s="12">
        <f>E778</f>
        <v>0.65247586064702845</v>
      </c>
      <c r="F783" s="17">
        <f>COS((RADIANS(45+$C$6)))</f>
        <v>-0.99974260932269832</v>
      </c>
      <c r="G783" s="18">
        <f>COS((RADIANS($C$6-45)))</f>
        <v>2.2687333572781562E-2</v>
      </c>
      <c r="I783" s="19">
        <f>((SUMPRODUCT(E783:E785,G783:G785))*(SUMPRODUCT(-(E783:E785),G783:G785)))-((SUMPRODUCT(E783:E785,F783:F785))*(SUMPRODUCT(-(E783:E785),F783:F785)))</f>
        <v>5.741102627572553E-2</v>
      </c>
      <c r="K783" s="20"/>
    </row>
    <row r="784" spans="1:11">
      <c r="A784" s="2"/>
      <c r="D784" t="s">
        <v>34</v>
      </c>
      <c r="E784" s="12">
        <f>E779</f>
        <v>-0.22444684410896099</v>
      </c>
      <c r="F784" s="17">
        <f>(SIN((RADIANS(45+$C$6))))*(COS(RADIANS($A$6)))</f>
        <v>1.7379505812615822E-2</v>
      </c>
      <c r="G784" s="18">
        <f>(SIN((RADIANS($C$6-45))))*(COS(RADIANS($A$6)))</f>
        <v>0.76584727042092038</v>
      </c>
      <c r="I784" s="20"/>
      <c r="K784" s="20"/>
    </row>
    <row r="785" spans="1:11">
      <c r="A785" s="2"/>
      <c r="D785" t="s">
        <v>35</v>
      </c>
      <c r="E785" s="12">
        <f>E780</f>
        <v>-0.72380858342689436</v>
      </c>
      <c r="F785" s="17">
        <f>(SIN((RADIANS(45+$C$6))))*(SIN(RADIANS($A$6)))</f>
        <v>1.4583136917409327E-2</v>
      </c>
      <c r="G785" s="18">
        <f>(SIN((RADIANS($C$6-45))))*(SIN(RADIANS($A$6)))</f>
        <v>0.64262216214832091</v>
      </c>
      <c r="I785" s="20"/>
      <c r="K785" s="20"/>
    </row>
    <row r="786" spans="1:11">
      <c r="A786" s="2"/>
      <c r="I786" s="20"/>
      <c r="K786" s="20"/>
    </row>
    <row r="787" spans="1:11">
      <c r="A787" s="2"/>
      <c r="E787" s="12" t="s">
        <v>29</v>
      </c>
      <c r="F787" s="17" t="s">
        <v>31</v>
      </c>
      <c r="G787" s="18" t="s">
        <v>11</v>
      </c>
      <c r="H787">
        <v>6</v>
      </c>
      <c r="I787" s="19" t="s">
        <v>32</v>
      </c>
      <c r="K787" s="20"/>
    </row>
    <row r="788" spans="1:11">
      <c r="A788" s="2"/>
      <c r="D788" t="s">
        <v>33</v>
      </c>
      <c r="E788" s="12">
        <f>E783</f>
        <v>0.65247586064702845</v>
      </c>
      <c r="F788" s="17">
        <f>COS((RADIANS(45+$C$7)))</f>
        <v>-0.99862953475457383</v>
      </c>
      <c r="G788" s="18">
        <f>COS((RADIANS($C$7-45)))</f>
        <v>5.2335956242943966E-2</v>
      </c>
      <c r="I788" s="19">
        <f>((SUMPRODUCT(E788:E790,G788:G790))*(SUMPRODUCT(-(E788:E790),G788:G790)))-((SUMPRODUCT(E788:E790,F788:F790))*(SUMPRODUCT(-(E788:E790),F788:F790)))</f>
        <v>3.3139465714828287E-2</v>
      </c>
      <c r="K788" s="20"/>
    </row>
    <row r="789" spans="1:11">
      <c r="A789" s="2"/>
      <c r="D789" t="s">
        <v>34</v>
      </c>
      <c r="E789" s="12">
        <f>E784</f>
        <v>-0.22444684410896099</v>
      </c>
      <c r="F789" s="17">
        <f>(SIN((RADIANS(45+$C$7))))*(COS(RADIANS($A$7)))</f>
        <v>3.3640904214061164E-2</v>
      </c>
      <c r="G789" s="18">
        <f>(SIN((RADIANS($C$7-45))))*(COS(RADIANS($A$7)))</f>
        <v>0.64190669160727343</v>
      </c>
      <c r="K789" s="20"/>
    </row>
    <row r="790" spans="1:11">
      <c r="A790" s="2"/>
      <c r="D790" t="s">
        <v>35</v>
      </c>
      <c r="E790" s="12">
        <f>E785</f>
        <v>-0.72380858342689436</v>
      </c>
      <c r="F790" s="17">
        <f>(SIN((RADIANS(45+$C$7))))*(SIN(RADIANS($A$7)))</f>
        <v>4.0091668455225091E-2</v>
      </c>
      <c r="G790" s="18">
        <f>(SIN((RADIANS($C$7-45))))*(SIN(RADIANS($A$7)))</f>
        <v>0.76499460583323164</v>
      </c>
      <c r="K790" s="20"/>
    </row>
    <row r="791" spans="1:11">
      <c r="A791" s="2"/>
      <c r="K791" s="20"/>
    </row>
    <row r="792" spans="1:11">
      <c r="A792" s="2"/>
      <c r="E792" s="12" t="s">
        <v>29</v>
      </c>
      <c r="F792" s="17" t="s">
        <v>31</v>
      </c>
      <c r="G792" s="18" t="s">
        <v>11</v>
      </c>
      <c r="H792">
        <v>7</v>
      </c>
      <c r="I792" s="19" t="s">
        <v>32</v>
      </c>
      <c r="K792" s="20"/>
    </row>
    <row r="793" spans="1:11">
      <c r="A793" s="2"/>
      <c r="D793" t="s">
        <v>33</v>
      </c>
      <c r="E793" s="12">
        <f>E788</f>
        <v>0.65247586064702845</v>
      </c>
      <c r="F793" s="17">
        <f>COS((RADIANS(45+$C$8)))</f>
        <v>-0.99572469818458209</v>
      </c>
      <c r="G793" s="18">
        <f>COS((RADIANS($C$8-45)))</f>
        <v>9.2370587446561875E-2</v>
      </c>
      <c r="I793" s="19">
        <f>((SUMPRODUCT(E793:E795,G793:G795))*(SUMPRODUCT(-(E793:E795),G793:G795)))-((SUMPRODUCT(E793:E795,F793:F795))*(SUMPRODUCT(-(E793:E795),F793:F795)))</f>
        <v>5.8980649210925717E-2</v>
      </c>
      <c r="K793" s="20"/>
    </row>
    <row r="794" spans="1:11">
      <c r="A794" s="2"/>
      <c r="D794" t="s">
        <v>34</v>
      </c>
      <c r="E794" s="12">
        <f>E789</f>
        <v>-0.22444684410896099</v>
      </c>
      <c r="F794" s="17">
        <f>(SIN((RADIANS(45+$C$8))))*(COS(RADIANS($A$8)))</f>
        <v>4.6185293723280868E-2</v>
      </c>
      <c r="G794" s="18">
        <f>(SIN((RADIANS($C$8-45))))*(COS(RADIANS($A$8)))</f>
        <v>0.49786234909229116</v>
      </c>
      <c r="I794" s="20"/>
      <c r="K794" s="20"/>
    </row>
    <row r="795" spans="1:11">
      <c r="A795" s="2"/>
      <c r="D795" t="s">
        <v>35</v>
      </c>
      <c r="E795" s="12">
        <f>E790</f>
        <v>-0.72380858342689436</v>
      </c>
      <c r="F795" s="17">
        <f>(SIN((RADIANS(45+$C$8))))*(SIN(RADIANS($A$8)))</f>
        <v>7.9995275291214404E-2</v>
      </c>
      <c r="G795" s="18">
        <f>(SIN((RADIANS($C$8-45))))*(SIN(RADIANS($A$8)))</f>
        <v>0.86232288380344091</v>
      </c>
      <c r="I795" s="20"/>
      <c r="K795" s="20"/>
    </row>
    <row r="796" spans="1:11">
      <c r="A796" s="2"/>
      <c r="I796" s="20"/>
      <c r="K796" s="20"/>
    </row>
    <row r="797" spans="1:11">
      <c r="A797" s="2"/>
      <c r="E797" s="12" t="s">
        <v>29</v>
      </c>
      <c r="F797" s="17" t="s">
        <v>31</v>
      </c>
      <c r="G797" s="18" t="s">
        <v>11</v>
      </c>
      <c r="H797">
        <v>8</v>
      </c>
      <c r="I797" s="19" t="s">
        <v>32</v>
      </c>
      <c r="K797" s="20"/>
    </row>
    <row r="798" spans="1:11">
      <c r="A798" s="2"/>
      <c r="D798" t="s">
        <v>33</v>
      </c>
      <c r="E798" s="12">
        <f>E793</f>
        <v>0.65247586064702845</v>
      </c>
      <c r="F798" s="17">
        <f>COS((RADIANS(45+$C$9)))</f>
        <v>-0.99649285924950437</v>
      </c>
      <c r="G798" s="18">
        <f>COS((RADIANS($C$9-45)))</f>
        <v>8.3677843332315663E-2</v>
      </c>
      <c r="I798" s="19">
        <f>((SUMPRODUCT(E798:E800,G798:G800))*(SUMPRODUCT(-(E798:E800),G798:G800)))-((SUMPRODUCT(E798:E800,F798:F800))*(SUMPRODUCT(-(E798:E800),F798:F800)))</f>
        <v>1.9579396713969799E-2</v>
      </c>
      <c r="K798" s="20"/>
    </row>
    <row r="799" spans="1:11">
      <c r="A799" s="2"/>
      <c r="D799" t="s">
        <v>34</v>
      </c>
      <c r="E799" s="12">
        <f>E794</f>
        <v>-0.22444684410896099</v>
      </c>
      <c r="F799" s="17">
        <f>(SIN((RADIANS(45+$C$9))))*(COS(RADIANS($A$9)))</f>
        <v>2.8619507969701488E-2</v>
      </c>
      <c r="G799" s="18">
        <f>(SIN((RADIANS($C$9-45))))*(COS(RADIANS($A$9)))</f>
        <v>0.34082063054352102</v>
      </c>
      <c r="K799" s="20"/>
    </row>
    <row r="800" spans="1:11">
      <c r="A800" s="2"/>
      <c r="D800" t="s">
        <v>35</v>
      </c>
      <c r="E800" s="12">
        <f>E795</f>
        <v>-0.72380858342689436</v>
      </c>
      <c r="F800" s="17">
        <f>(SIN((RADIANS(45+$C$9))))*(SIN(RADIANS($A$9)))</f>
        <v>7.8631451902656413E-2</v>
      </c>
      <c r="G800" s="18">
        <f>(SIN((RADIANS($C$9-45))))*(SIN(RADIANS($A$9)))</f>
        <v>0.93639698650261005</v>
      </c>
      <c r="K800" s="20"/>
    </row>
    <row r="801" spans="1:11">
      <c r="A801" s="2"/>
      <c r="K801" s="20"/>
    </row>
    <row r="802" spans="1:11">
      <c r="E802" s="12" t="s">
        <v>29</v>
      </c>
      <c r="F802" s="17" t="s">
        <v>31</v>
      </c>
      <c r="G802" s="18" t="s">
        <v>11</v>
      </c>
      <c r="H802">
        <v>9</v>
      </c>
      <c r="I802" s="19" t="s">
        <v>32</v>
      </c>
      <c r="K802" s="20"/>
    </row>
    <row r="803" spans="1:11">
      <c r="D803" t="s">
        <v>33</v>
      </c>
      <c r="E803" s="12">
        <f>E798</f>
        <v>0.65247586064702845</v>
      </c>
      <c r="F803" s="17">
        <f>COS((RADIANS(45+$C$10)))</f>
        <v>-0.9973144772244581</v>
      </c>
      <c r="G803" s="18">
        <f>COS((RADIANS($C$10-45)))</f>
        <v>7.3238197127632076E-2</v>
      </c>
      <c r="I803" s="19">
        <f>((SUMPRODUCT(E803:E805,G803:G805))*(SUMPRODUCT(-(E803:E805),G803:G805)))-((SUMPRODUCT(E803:E805,F803:F805))*(SUMPRODUCT(-(E803:E805),F803:F805)))</f>
        <v>5.3511404281944563E-3</v>
      </c>
      <c r="K803" s="20"/>
    </row>
    <row r="804" spans="1:11">
      <c r="D804" t="s">
        <v>34</v>
      </c>
      <c r="E804" s="12">
        <f>E799</f>
        <v>-0.22444684410896099</v>
      </c>
      <c r="F804" s="17">
        <f>(SIN((RADIANS(45+$C$10))))*(COS(RADIANS($A$10)))</f>
        <v>1.2717679466824738E-2</v>
      </c>
      <c r="G804" s="18">
        <f>(SIN((RADIANS($C$10-45))))*(COS(RADIANS($A$10)))</f>
        <v>0.17318184153087451</v>
      </c>
      <c r="I804" s="20"/>
      <c r="K804" s="20"/>
    </row>
    <row r="805" spans="1:11">
      <c r="D805" t="s">
        <v>35</v>
      </c>
      <c r="E805" s="12">
        <f>E800</f>
        <v>-0.72380858342689436</v>
      </c>
      <c r="F805" s="17">
        <f>(SIN((RADIANS(45+$C$10))))*(SIN(RADIANS($A$10)))</f>
        <v>7.2125544347928547E-2</v>
      </c>
      <c r="G805" s="18">
        <f>(SIN((RADIANS($C$10-45))))*(SIN(RADIANS($A$10)))</f>
        <v>0.98216302936196354</v>
      </c>
      <c r="I805" s="20"/>
      <c r="K805" s="20"/>
    </row>
    <row r="806" spans="1:11">
      <c r="I806" s="20"/>
      <c r="K806" s="20"/>
    </row>
    <row r="807" spans="1:11">
      <c r="E807" s="12" t="s">
        <v>29</v>
      </c>
      <c r="F807" s="17" t="s">
        <v>31</v>
      </c>
      <c r="G807" s="18" t="s">
        <v>11</v>
      </c>
      <c r="H807">
        <v>10</v>
      </c>
      <c r="I807" s="19" t="s">
        <v>32</v>
      </c>
      <c r="K807" s="20"/>
    </row>
    <row r="808" spans="1:11">
      <c r="D808" t="s">
        <v>33</v>
      </c>
      <c r="E808" s="12">
        <f>E803</f>
        <v>0.65247586064702845</v>
      </c>
      <c r="F808" s="17">
        <f>COS((RADIANS(45+$C$11)))</f>
        <v>-0.9975640502598242</v>
      </c>
      <c r="G808" s="18">
        <f>COS((RADIANS($C$11-45)))</f>
        <v>6.9756473744125233E-2</v>
      </c>
      <c r="I808" s="19">
        <f>((SUMPRODUCT(E808:E810,G808:G810))*(SUMPRODUCT(-(E808:E810),G808:G810)))-((SUMPRODUCT(E808:E810,F808:F810))*(SUMPRODUCT(-(E808:E810),F808:F810)))</f>
        <v>3.4235207699054082E-2</v>
      </c>
    </row>
    <row r="809" spans="1:11">
      <c r="D809" t="s">
        <v>34</v>
      </c>
      <c r="E809" s="12">
        <f>E804</f>
        <v>-0.22444684410896099</v>
      </c>
      <c r="F809" s="17">
        <f>(SIN((RADIANS(45+$C$11))))*(COS(RADIANS($A$11)))</f>
        <v>4.2731018013744551E-18</v>
      </c>
      <c r="G809" s="18">
        <f>(SIN((RADIANS($C$11-45))))*(COS(RADIANS($A$11)))</f>
        <v>6.1108202742410423E-17</v>
      </c>
    </row>
    <row r="810" spans="1:11">
      <c r="D810" t="s">
        <v>35</v>
      </c>
      <c r="E810" s="12">
        <f>E805</f>
        <v>-0.72380858342689436</v>
      </c>
      <c r="F810" s="17">
        <f>(SIN((RADIANS(45+$C$11))))*(SIN(RADIANS($A$11)))</f>
        <v>6.9756473744125524E-2</v>
      </c>
      <c r="G810" s="18">
        <f>(SIN((RADIANS($C$11-45))))*(SIN(RADIANS($A$11)))</f>
        <v>0.9975640502598242</v>
      </c>
    </row>
    <row r="812" spans="1:11">
      <c r="E812" s="12" t="s">
        <v>29</v>
      </c>
      <c r="F812" s="17" t="s">
        <v>31</v>
      </c>
      <c r="G812" s="18" t="s">
        <v>11</v>
      </c>
      <c r="H812">
        <v>11</v>
      </c>
      <c r="I812" s="19" t="s">
        <v>32</v>
      </c>
    </row>
    <row r="813" spans="1:11">
      <c r="D813" t="s">
        <v>33</v>
      </c>
      <c r="E813" s="12">
        <f>E808</f>
        <v>0.65247586064702845</v>
      </c>
      <c r="F813" s="17">
        <f>COS((RADIANS(45+$C$12)))</f>
        <v>-0.99992536966045198</v>
      </c>
      <c r="G813" s="18">
        <f>COS((RADIANS($C$12-45)))</f>
        <v>1.221700083524758E-2</v>
      </c>
      <c r="I813" s="19">
        <f>((SUMPRODUCT(E813:E815,G813:G815))*(SUMPRODUCT(-(E813:E815),G813:G815)))-((SUMPRODUCT(E813:E815,F813:F815))*(SUMPRODUCT(-(E813:E815),F813:F815)))</f>
        <v>-6.839960504661402E-3</v>
      </c>
    </row>
    <row r="814" spans="1:11">
      <c r="D814" t="s">
        <v>34</v>
      </c>
      <c r="E814" s="12">
        <f>E809</f>
        <v>-0.22444684410896099</v>
      </c>
      <c r="F814" s="17">
        <f>(SIN((RADIANS(45+$C$12))))*(COS(RADIANS($A$12)))</f>
        <v>-2.1214599315960798E-3</v>
      </c>
      <c r="G814" s="18">
        <f>(SIN((RADIANS($C$12-45))))*(COS(RADIANS($A$12)))</f>
        <v>-0.17363521824446912</v>
      </c>
      <c r="I814" s="20"/>
      <c r="K814" s="20"/>
    </row>
    <row r="815" spans="1:11">
      <c r="D815" t="s">
        <v>35</v>
      </c>
      <c r="E815" s="12">
        <f>E810</f>
        <v>-0.72380858342689436</v>
      </c>
      <c r="F815" s="17">
        <f>(SIN((RADIANS(45+$C$12))))*(SIN(RADIANS($A$12)))</f>
        <v>1.2031397141108279E-2</v>
      </c>
      <c r="G815" s="18">
        <f>(SIN((RADIANS($C$12-45))))*(SIN(RADIANS($A$12)))</f>
        <v>0.98473425647521118</v>
      </c>
      <c r="I815" s="20"/>
      <c r="K815" s="20"/>
    </row>
    <row r="816" spans="1:11">
      <c r="I816" s="20"/>
      <c r="K816" s="20"/>
    </row>
    <row r="817" spans="1:11">
      <c r="E817" s="12" t="s">
        <v>29</v>
      </c>
      <c r="F817" s="17" t="s">
        <v>31</v>
      </c>
      <c r="G817" s="18" t="s">
        <v>11</v>
      </c>
      <c r="H817">
        <v>12</v>
      </c>
      <c r="I817" s="19" t="s">
        <v>32</v>
      </c>
      <c r="K817" s="20"/>
    </row>
    <row r="818" spans="1:11">
      <c r="D818" t="s">
        <v>33</v>
      </c>
      <c r="E818" s="12">
        <f>E813</f>
        <v>0.65247586064702845</v>
      </c>
      <c r="F818" s="17">
        <f>COS((RADIANS(45+$C$13)))</f>
        <v>-0.99939082701909576</v>
      </c>
      <c r="G818" s="18">
        <f>COS((RADIANS($C$13-45)))</f>
        <v>-3.4899496702500955E-2</v>
      </c>
      <c r="I818" s="19">
        <f>((SUMPRODUCT(E818:E820,G818:G820))*(SUMPRODUCT(-(E818:E820),G818:G820)))-((SUMPRODUCT(E818:E820,F818:F820))*(SUMPRODUCT(-(E818:E820),F818:F820)))</f>
        <v>6.5663015659935264E-3</v>
      </c>
      <c r="K818" s="20"/>
    </row>
    <row r="819" spans="1:11">
      <c r="D819" t="s">
        <v>34</v>
      </c>
      <c r="E819" s="12">
        <f>E814</f>
        <v>-0.22444684410896099</v>
      </c>
      <c r="F819" s="17">
        <f>(SIN((RADIANS(45+$C$13))))*(COS(RADIANS($A$13)))</f>
        <v>1.193633086418306E-2</v>
      </c>
      <c r="G819" s="18">
        <f>(SIN((RADIANS($C$13-45))))*(COS(RADIANS($A$13)))</f>
        <v>-0.34181179389542971</v>
      </c>
      <c r="K819" s="20"/>
    </row>
    <row r="820" spans="1:11">
      <c r="D820" t="s">
        <v>35</v>
      </c>
      <c r="E820" s="12">
        <f>E815</f>
        <v>-0.72380858342689436</v>
      </c>
      <c r="F820" s="17">
        <f>(SIN((RADIANS(45+$C$13))))*(SIN(RADIANS($A$13)))</f>
        <v>-3.279479952048224E-2</v>
      </c>
      <c r="G820" s="18">
        <f>(SIN((RADIANS($C$13-45))))*(SIN(RADIANS($A$13)))</f>
        <v>0.93912018543097053</v>
      </c>
      <c r="K820" s="20"/>
    </row>
    <row r="821" spans="1:11">
      <c r="K821" s="20"/>
    </row>
    <row r="822" spans="1:11">
      <c r="A822" s="20"/>
      <c r="B822" s="20"/>
      <c r="C822" s="20"/>
      <c r="E822" s="12" t="s">
        <v>29</v>
      </c>
      <c r="F822" s="17" t="s">
        <v>31</v>
      </c>
      <c r="G822" s="18" t="s">
        <v>11</v>
      </c>
      <c r="H822">
        <v>13</v>
      </c>
      <c r="I822" s="19" t="s">
        <v>32</v>
      </c>
      <c r="K822" s="2"/>
    </row>
    <row r="823" spans="1:11">
      <c r="A823" s="20"/>
      <c r="B823" s="20"/>
      <c r="C823" s="20"/>
      <c r="D823" t="s">
        <v>33</v>
      </c>
      <c r="E823" s="12">
        <f>E818</f>
        <v>0.65247586064702845</v>
      </c>
      <c r="F823" s="17">
        <f>COS((RADIANS(45+$C$14)))</f>
        <v>-0.99433794413320464</v>
      </c>
      <c r="G823" s="18">
        <f>COS((RADIANS($C$14-45)))</f>
        <v>-0.10626407133623318</v>
      </c>
      <c r="I823" s="19">
        <f>((SUMPRODUCT(E823:E825,G823:G825))*(SUMPRODUCT(-(E823:E825),G823:G825)))-((SUMPRODUCT(E823:E825,F823:F825))*(SUMPRODUCT(-(E823:E825),F823:F825)))</f>
        <v>1.5350076325448103E-2</v>
      </c>
      <c r="K823" s="20"/>
    </row>
    <row r="824" spans="1:11">
      <c r="A824" s="20"/>
      <c r="B824" s="20"/>
      <c r="C824" s="20"/>
      <c r="D824" t="s">
        <v>34</v>
      </c>
      <c r="E824" s="12">
        <f>E819</f>
        <v>-0.22444684410896099</v>
      </c>
      <c r="F824" s="17">
        <f>(SIN((RADIANS(45+$C$14))))*(COS(RADIANS($A$14)))</f>
        <v>5.3132035668116542E-2</v>
      </c>
      <c r="G824" s="18">
        <f>(SIN((RADIANS($C$14-45))))*(COS(RADIANS($A$14)))</f>
        <v>-0.4971689720666021</v>
      </c>
      <c r="I824" s="20"/>
      <c r="K824" s="20"/>
    </row>
    <row r="825" spans="1:11">
      <c r="A825" s="20"/>
      <c r="B825" s="20"/>
      <c r="C825" s="20"/>
      <c r="D825" t="s">
        <v>35</v>
      </c>
      <c r="E825" s="12">
        <f>E820</f>
        <v>-0.72380858342689436</v>
      </c>
      <c r="F825" s="17">
        <f>(SIN((RADIANS(45+$C$14))))*(SIN(RADIANS($A$14)))</f>
        <v>-9.2027385286739691E-2</v>
      </c>
      <c r="G825" s="18">
        <f>(SIN((RADIANS($C$14-45))))*(SIN(RADIANS($A$14)))</f>
        <v>0.86112191956614725</v>
      </c>
      <c r="I825" s="20"/>
      <c r="K825" s="20"/>
    </row>
    <row r="826" spans="1:11">
      <c r="A826" s="20"/>
      <c r="B826" s="20"/>
      <c r="C826" s="20"/>
      <c r="I826" s="20"/>
    </row>
    <row r="827" spans="1:11">
      <c r="A827" s="20"/>
      <c r="B827" s="20"/>
      <c r="C827" s="20"/>
      <c r="E827" s="12" t="s">
        <v>29</v>
      </c>
      <c r="F827" s="17" t="s">
        <v>31</v>
      </c>
      <c r="G827" s="18" t="s">
        <v>11</v>
      </c>
      <c r="H827">
        <v>14</v>
      </c>
      <c r="I827" s="19" t="s">
        <v>32</v>
      </c>
    </row>
    <row r="828" spans="1:11">
      <c r="A828" s="20"/>
      <c r="B828" s="20"/>
      <c r="C828" s="20"/>
      <c r="D828" t="s">
        <v>33</v>
      </c>
      <c r="E828" s="12">
        <f>E823</f>
        <v>0.65247586064702845</v>
      </c>
      <c r="F828" s="17">
        <f>COS((RADIANS(45+$C$15)))</f>
        <v>-0.97741589428609588</v>
      </c>
      <c r="G828" s="18">
        <f>COS((RADIANS($C$15-45)))</f>
        <v>-0.21132479645538843</v>
      </c>
      <c r="I828" s="19">
        <f>((SUMPRODUCT(E828:E830,G828:G830))*(SUMPRODUCT(-(E828:E830),G828:G830)))-((SUMPRODUCT(E828:E830,F828:F830))*(SUMPRODUCT(-(E828:E830),F828:F830)))</f>
        <v>1.3336806695929182E-2</v>
      </c>
    </row>
    <row r="829" spans="1:11">
      <c r="A829" s="20"/>
      <c r="B829" s="20"/>
      <c r="C829" s="20"/>
      <c r="D829" t="s">
        <v>34</v>
      </c>
      <c r="E829" s="12">
        <f>E824</f>
        <v>-0.22444684410896099</v>
      </c>
      <c r="F829" s="17">
        <f>(SIN((RADIANS(45+$C$15))))*(COS(RADIANS($A$15)))</f>
        <v>0.1358369607810537</v>
      </c>
      <c r="G829" s="18">
        <f>(SIN((RADIANS($C$15-45))))*(COS(RADIANS($A$15)))</f>
        <v>-0.62827082635779086</v>
      </c>
    </row>
    <row r="830" spans="1:11">
      <c r="A830" s="20"/>
      <c r="B830" s="20"/>
      <c r="C830" s="20"/>
      <c r="D830" t="s">
        <v>35</v>
      </c>
      <c r="E830" s="12">
        <f>E825</f>
        <v>-0.72380858342689436</v>
      </c>
      <c r="F830" s="17">
        <f>(SIN((RADIANS(45+$C$15))))*(SIN(RADIANS($A$15)))</f>
        <v>-0.16188418601789953</v>
      </c>
      <c r="G830" s="18">
        <f>(SIN((RADIANS($C$15-45))))*(SIN(RADIANS($A$15)))</f>
        <v>0.74874401443403016</v>
      </c>
    </row>
    <row r="831" spans="1:11">
      <c r="A831" s="20"/>
      <c r="B831" s="20"/>
      <c r="C831" s="20"/>
    </row>
    <row r="832" spans="1:11">
      <c r="A832" s="20"/>
      <c r="B832" s="20"/>
      <c r="C832" s="20"/>
      <c r="E832" s="12" t="s">
        <v>29</v>
      </c>
      <c r="F832" s="17" t="s">
        <v>31</v>
      </c>
      <c r="G832" s="18" t="s">
        <v>11</v>
      </c>
      <c r="H832">
        <v>15</v>
      </c>
      <c r="I832" s="19" t="s">
        <v>32</v>
      </c>
    </row>
    <row r="833" spans="1:15">
      <c r="A833" s="20"/>
      <c r="B833" s="20"/>
      <c r="C833" s="20"/>
      <c r="D833" t="s">
        <v>33</v>
      </c>
      <c r="E833" s="12">
        <f>E828</f>
        <v>0.65247586064702845</v>
      </c>
      <c r="F833" s="17">
        <f>COS((RADIANS(45+$C$16)))</f>
        <v>-0.9420574527872968</v>
      </c>
      <c r="G833" s="18">
        <f>COS((RADIANS($C$16-45)))</f>
        <v>-0.33545156975025497</v>
      </c>
      <c r="I833" s="19">
        <f>((SUMPRODUCT(E833:E835,G833:G835))*(SUMPRODUCT(-(E833:E835),G833:G835)))-((SUMPRODUCT(E833:E835,F833:F835))*(SUMPRODUCT(-(E833:E835),F833:F835)))</f>
        <v>2.1319938871487087E-2</v>
      </c>
    </row>
    <row r="834" spans="1:15">
      <c r="A834" s="20"/>
      <c r="B834" s="20"/>
      <c r="C834" s="20"/>
      <c r="D834" t="s">
        <v>34</v>
      </c>
      <c r="E834" s="12">
        <f>E829</f>
        <v>-0.22444684410896099</v>
      </c>
      <c r="F834" s="17">
        <f>(SIN((RADIANS(45+$C$16))))*(COS(RADIANS($A$16)))</f>
        <v>0.25697081094272101</v>
      </c>
      <c r="G834" s="18">
        <f>(SIN((RADIANS($C$16-45))))*(COS(RADIANS($A$16)))</f>
        <v>-0.72165787680652749</v>
      </c>
      <c r="I834" s="20"/>
      <c r="K834" s="20"/>
    </row>
    <row r="835" spans="1:15">
      <c r="A835" s="20"/>
      <c r="B835" s="20"/>
      <c r="C835" s="20"/>
      <c r="D835" t="s">
        <v>35</v>
      </c>
      <c r="E835" s="12">
        <f>E830</f>
        <v>-0.72380858342689436</v>
      </c>
      <c r="F835" s="17">
        <f>(SIN((RADIANS(45+$C$16))))*(SIN(RADIANS($A$16)))</f>
        <v>-0.21562411268536383</v>
      </c>
      <c r="G835" s="18">
        <f>(SIN((RADIANS($C$16-45))))*(SIN(RADIANS($A$16)))</f>
        <v>0.60554285826453647</v>
      </c>
      <c r="I835" s="20"/>
      <c r="K835" s="20"/>
      <c r="L835" t="s">
        <v>38</v>
      </c>
      <c r="M835" t="s">
        <v>39</v>
      </c>
      <c r="N835" t="s">
        <v>40</v>
      </c>
      <c r="O835" s="20"/>
    </row>
    <row r="836" spans="1:15">
      <c r="I836" s="20"/>
      <c r="K836" s="20"/>
      <c r="L836" s="4">
        <f>((-2*E763*(G763^2))-(2*E764*G763*G764)-(2*E765*G763*G765))-((2*E763*(F763^2))-(2*E764*F763*F764)-(2*E765*F763*F765))</f>
        <v>-1.6567467677853074</v>
      </c>
      <c r="M836" s="4">
        <f>((-(2*E763*G763*G764))-(2*E764*(G764^2))-(2*E765*G764*G765))-((-(2*E763*F763*F764))-(2*E764*(F764^2))-(2*E765*F764*F765))</f>
        <v>1.301511444121751</v>
      </c>
      <c r="N836" s="4">
        <f>((-(2*E763*G763*G765))-(2*E764*G764*G765)-(2*E765*(G765^2)))-((-(2*E763*F763*F765))-(2*E764*F764*F765)-(2*E765*(F765^2)))</f>
        <v>0</v>
      </c>
      <c r="O836" s="20">
        <f>I763</f>
        <v>3.6090267135859555E-3</v>
      </c>
    </row>
    <row r="837" spans="1:15">
      <c r="E837" s="12" t="s">
        <v>29</v>
      </c>
      <c r="F837" s="17" t="s">
        <v>31</v>
      </c>
      <c r="G837" s="18" t="s">
        <v>11</v>
      </c>
      <c r="H837">
        <v>16</v>
      </c>
      <c r="I837" s="19" t="s">
        <v>32</v>
      </c>
      <c r="K837" s="20"/>
      <c r="L837" s="4">
        <f>((-2*E768*(G768^2))-(2*E769*G768*G769)-(2*E770*G768*G770))-((2*E768*(F768^2))-(2*E769*F768*F769)-(2*E770*F768*F770))</f>
        <v>-1.651676755003447</v>
      </c>
      <c r="M837" s="4">
        <f>((-(2*E768*G768*G769))-(2*E769*(G769^2))-(2*E770*G769*G770))-((-(2*E768*F768*F769))-(2*E769*(F769^2))-(2*E770*F769*F770))</f>
        <v>1.2339850272002839</v>
      </c>
      <c r="N837" s="4">
        <f>((-(2*E768*G768*G770))-(2*E769*G769*G770)-(2*E770*(G770^2)))-((-(2*E768*F768*F770))-(2*E769*F769*F770)-(2*E770*(F770^2)))</f>
        <v>0.21758485408567912</v>
      </c>
      <c r="O837" s="20">
        <f>I768</f>
        <v>3.8346675006838082E-2</v>
      </c>
    </row>
    <row r="838" spans="1:15">
      <c r="D838" t="s">
        <v>33</v>
      </c>
      <c r="E838" s="12">
        <f>E833</f>
        <v>0.65247586064702845</v>
      </c>
      <c r="F838" s="17">
        <f>COS((RADIANS(45+$C$17)))</f>
        <v>-0.87546452700001809</v>
      </c>
      <c r="G838" s="18">
        <f>COS((RADIANS($C$17-45)))</f>
        <v>-0.48328238325500206</v>
      </c>
      <c r="I838" s="19">
        <f>((SUMPRODUCT(E838:E840,G838:G840))*(SUMPRODUCT(-(E838:E840),G838:G840)))-((SUMPRODUCT(E838:E840,F838:F840))*(SUMPRODUCT(-(E838:E840),F838:F840)))</f>
        <v>2.6912269073551598E-2</v>
      </c>
      <c r="K838" s="20"/>
      <c r="L838" s="4">
        <f>((-2*E773*(G773^2))-(2*E774*G773*G774)-(2*E775*G773*G775))-((2*E773*(F773^2))-(2*E774*F773*F774)-(2*E775*F773*F775))</f>
        <v>-1.6365384228027646</v>
      </c>
      <c r="M838" s="4">
        <f>((-(2*E773*G773*G774))-(2*E774*(G774^2))-(2*E775*G774*G775))-((-(2*E773*F773*F774))-(2*E774*(F774^2))-(2*E775*F774*F775))</f>
        <v>1.2467692825894949</v>
      </c>
      <c r="N838" s="4">
        <f>((-(2*E773*G773*G775))-(2*E774*G774*G775)-(2*E775*(G775^2)))-((-(2*E773*F773*F775))-(2*E774*F774*F775)-(2*E775*(F775^2)))</f>
        <v>0.45378690786000342</v>
      </c>
      <c r="O838" s="20">
        <f>I773</f>
        <v>-1.5406988100763852E-2</v>
      </c>
    </row>
    <row r="839" spans="1:15">
      <c r="D839" t="s">
        <v>34</v>
      </c>
      <c r="E839" s="12">
        <f>E834</f>
        <v>-0.22444684410896099</v>
      </c>
      <c r="F839" s="17">
        <f>(SIN((RADIANS(45+$C$17))))*(COS(RADIANS($A$17)))</f>
        <v>0.41853482110031898</v>
      </c>
      <c r="G839" s="18">
        <f>(SIN((RADIANS($C$17-45))))*(COS(RADIANS($A$17)))</f>
        <v>-0.75817452049414336</v>
      </c>
      <c r="K839" s="20"/>
      <c r="L839" s="4">
        <f>((-2*E778*(G778^2))-(2*E779*G778*G779)-(2*E780*G778*G780))-((2*E778*(F778^2))-(2*E779*F778*F779)-(2*E780*F778*F780))</f>
        <v>-1.4674781361801801</v>
      </c>
      <c r="M839" s="4">
        <f>((-(2*E778*G778*G779))-(2*E779*(G779^2))-(2*E780*G779*G780))-((-(2*E778*F778*F779))-(2*E779*(F779^2))-(2*E780*F779*F780))</f>
        <v>1.118262254005798</v>
      </c>
      <c r="N839" s="4">
        <f>((-(2*E778*G778*G780))-(2*E779*G779*G780)-(2*E780*(G780^2)))-((-(2*E778*F778*F780))-(2*E779*F779*F780)-(2*E780*(F780^2)))</f>
        <v>0.64562901337484491</v>
      </c>
      <c r="O839" s="20">
        <f>I778</f>
        <v>8.9843064640088843E-3</v>
      </c>
    </row>
    <row r="840" spans="1:15">
      <c r="D840" t="s">
        <v>35</v>
      </c>
      <c r="E840" s="12">
        <f>E835</f>
        <v>-0.72380858342689436</v>
      </c>
      <c r="F840" s="17">
        <f>(SIN((RADIANS(45+$C$17))))*(SIN(RADIANS($A$17)))</f>
        <v>-0.24164119162750097</v>
      </c>
      <c r="G840" s="18">
        <f>(SIN((RADIANS($C$17-45))))*(SIN(RADIANS($A$17)))</f>
        <v>0.43773226350000899</v>
      </c>
      <c r="K840" s="20"/>
      <c r="L840" s="4">
        <f>((-2*E783*(G783^2))-(2*E784*G783*G784)-(2*E785*G783*G785))-((2*E783*(F783^2))-(2*E784*F783*F784)-(2*E785*F783*F785))</f>
        <v>-1.2471419052089556</v>
      </c>
      <c r="M840" s="4">
        <f>((-(2*E783*G783*G784))-(2*E784*(G784^2))-(2*E785*G784*G785))-((-(2*E783*F783*F784))-(2*E784*(F784^2))-(2*E785*F784*F785))</f>
        <v>0.92988181241361867</v>
      </c>
      <c r="N840" s="4">
        <f>((-(2*E783*G783*G785))-(2*E784*G784*G785)-(2*E785*(G785^2)))-((-(2*E783*F783*F785))-(2*E784*F784*F785)-(2*E785*(F785^2)))</f>
        <v>0.78026348583472804</v>
      </c>
      <c r="O840" s="20">
        <f>I783</f>
        <v>5.741102627572553E-2</v>
      </c>
    </row>
    <row r="841" spans="1:15">
      <c r="K841" s="20"/>
      <c r="L841" s="4">
        <f>((-2*E788*(G788^2))-(2*E789*G788*G789)-(2*E790*G788*G790))-((2*E788*(F788^2))-(2*E789*F788*F789)-(2*E790*F788*F790))</f>
        <v>-1.1588750349075483</v>
      </c>
      <c r="M841" s="4">
        <f>((-(2*E788*G788*G789))-(2*E789*(G789^2))-(2*E790*G789*G790))-((-(2*E788*F788*F789))-(2*E789*(F789^2))-(2*E790*F789*F790))</f>
        <v>0.80568428203004583</v>
      </c>
      <c r="N841" s="4">
        <f>((-(2*E788*G788*G790))-(2*E789*G789*G790)-(2*E790*(G790^2)))-((-(2*E788*F788*F790))-(2*E789*F789*F790)-(2*E790*(F790^2)))</f>
        <v>0.96017713760599377</v>
      </c>
      <c r="O841" s="20">
        <f>I788</f>
        <v>3.3139465714828287E-2</v>
      </c>
    </row>
    <row r="842" spans="1:15">
      <c r="E842" s="12" t="s">
        <v>29</v>
      </c>
      <c r="F842" s="17" t="s">
        <v>31</v>
      </c>
      <c r="G842" s="18" t="s">
        <v>11</v>
      </c>
      <c r="H842">
        <v>17</v>
      </c>
      <c r="I842" s="19" t="s">
        <v>32</v>
      </c>
      <c r="K842" s="20"/>
      <c r="L842" s="4">
        <f>((-2*E793*(G793^2))-(2*E794*G793*G794)-(2*E795*G793*G795))-((2*E793*(F793^2))-(2*E794*F793*F794)-(2*E795*F793*F795))</f>
        <v>-1.0330495351877258</v>
      </c>
      <c r="M842" s="4">
        <f>((-(2*E793*G793*G794))-(2*E794*(G794^2))-(2*E795*G794*G795))-((-(2*E793*F793*F794))-(2*E794*(F794^2))-(2*E795*F794*F795))</f>
        <v>0.60642442538363517</v>
      </c>
      <c r="N842" s="4">
        <f>((-(2*E793*G793*G795))-(2*E794*G794*G795)-(2*E795*(G795^2)))-((-(2*E793*F793*F795))-(2*E794*F794*F795)-(2*E795*(F795^2)))</f>
        <v>1.0503579157152174</v>
      </c>
      <c r="O842" s="20">
        <f>I793</f>
        <v>5.8980649210925717E-2</v>
      </c>
    </row>
    <row r="843" spans="1:15">
      <c r="D843" t="s">
        <v>33</v>
      </c>
      <c r="E843" s="12">
        <f>E838</f>
        <v>0.65247586064702845</v>
      </c>
      <c r="F843" s="17">
        <f>COS((RADIANS(45+$C$18)))</f>
        <v>-0.76379602863464235</v>
      </c>
      <c r="G843" s="18">
        <f>COS((RADIANS($C$18-45)))</f>
        <v>-0.6454576877239504</v>
      </c>
      <c r="I843" s="19">
        <f>((SUMPRODUCT(E843:E845,G843:G845))*(SUMPRODUCT(-(E843:E845),G843:G845)))-((SUMPRODUCT(E843:E845,F843:F845))*(SUMPRODUCT(-(E843:E845),F843:F845)))</f>
        <v>2.3621956657445653E-2</v>
      </c>
      <c r="K843" s="24" t="s">
        <v>113</v>
      </c>
      <c r="L843" s="4">
        <f>((-2*E798*(G798^2))-(2*E799*G798*G799)-(2*E800*G798*G800))-((2*E798*(F798^2))-(2*E799*F798*F799)-(2*E800*F798*F800))</f>
        <v>-1.0524895456682462</v>
      </c>
      <c r="M843" s="4">
        <f>((-(2*E798*G798*G799))-(2*E799*(G799^2))-(2*E800*G799*G800))-((-(2*E798*F798*F799))-(2*E799*(F799^2))-(2*E800*F799*F800))</f>
        <v>0.43608281341771332</v>
      </c>
      <c r="N843" s="4">
        <f>((-(2*E798*G798*G800))-(2*E799*G799*G800)-(2*E800*(G800^2)))-((-(2*E798*F798*F800))-(2*E799*F799*F800)-(2*E800*(F800^2)))</f>
        <v>1.1981276828774101</v>
      </c>
      <c r="O843" s="20">
        <f>I798</f>
        <v>1.9579396713969799E-2</v>
      </c>
    </row>
    <row r="844" spans="1:15">
      <c r="D844" t="s">
        <v>34</v>
      </c>
      <c r="E844" s="12">
        <f>E839</f>
        <v>-0.22444684410896099</v>
      </c>
      <c r="F844" s="17">
        <f>(SIN((RADIANS(45+$C$18))))*(COS(RADIANS($A$18)))</f>
        <v>0.60653182618373125</v>
      </c>
      <c r="G844" s="18">
        <f>(SIN((RADIANS($C$18-45))))*(COS(RADIANS($A$18)))</f>
        <v>-0.71773349189355573</v>
      </c>
      <c r="K844" s="20"/>
      <c r="L844" s="4">
        <f>((-2*E803*(G803^2))-(2*E804*G803*G804)-(2*E805*G803*G805))-((2*E803*(F803^2))-(2*E804*F803*F804)-(2*E805*F803*F805))</f>
        <v>-1.0853050513768758</v>
      </c>
      <c r="M844" s="4">
        <f>((-(2*E803*G803*G804))-(2*E804*(G804^2))-(2*E805*G804*G805))-((-(2*E803*F803*F804))-(2*E804*(F804^2))-(2*E805*F804*F805))</f>
        <v>0.22518922073503139</v>
      </c>
      <c r="N844" s="4">
        <f>((-(2*E803*G803*G805))-(2*E804*G804*G805)-(2*E805*(G805^2)))-((-(2*E803*F803*F805))-(2*E804*F804*F805)-(2*E805*(F805^2)))</f>
        <v>1.2771115335284624</v>
      </c>
      <c r="O844" s="20">
        <f>I803</f>
        <v>5.3511404281944563E-3</v>
      </c>
    </row>
    <row r="845" spans="1:15">
      <c r="D845" t="s">
        <v>35</v>
      </c>
      <c r="E845" s="12">
        <f>E840</f>
        <v>-0.72380858342689436</v>
      </c>
      <c r="F845" s="17">
        <f>(SIN((RADIANS(45+$C$18))))*(SIN(RADIANS($A$18)))</f>
        <v>-0.22075953086600031</v>
      </c>
      <c r="G845" s="18">
        <f>(SIN((RADIANS($C$18-45))))*(SIN(RADIANS($A$18)))</f>
        <v>0.26123362718519705</v>
      </c>
      <c r="K845" s="20"/>
      <c r="L845" s="4">
        <f>((-2*E808*(G808^2))-(2*E809*G808*G809)-(2*E810*G808*G810))-((2*E808*(F808^2))-(2*E809*F808*F809)-(2*E810*F808*F810))</f>
        <v>-1.1034823511799905</v>
      </c>
      <c r="M845" s="4">
        <f>((-(2*E808*G808*G809))-(2*E809*(G809^2))-(2*E810*G809*G810))-((-(2*E808*F808*F809))-(2*E809*(F809^2))-(2*E810*F809*F810))</f>
        <v>7.6689078950002704E-17</v>
      </c>
      <c r="N845" s="4">
        <f>((-(2*E808*G808*G810))-(2*E809*G809*G810)-(2*E810*(G810^2)))-((-(2*E808*F808*F810))-(2*E809*F809*F810)-(2*E810*(F810^2)))</f>
        <v>1.2519148784417755</v>
      </c>
      <c r="O845" s="20">
        <f>I808</f>
        <v>3.4235207699054082E-2</v>
      </c>
    </row>
    <row r="846" spans="1:15">
      <c r="K846" s="20"/>
      <c r="L846" s="4">
        <f>((-2*E813*(G813^2))-(2*E814*G813*G814)-(2*E815*G813*G815))-((2*E813*(F813^2))-(2*E814*F813*F814)-(2*E815*F813*F815))</f>
        <v>-1.2720250846643268</v>
      </c>
      <c r="M846" s="4">
        <f>((-(2*E813*G813*G814))-(2*E814*(G814^2))-(2*E815*G814*G815))-((-(2*E813*F813*F814))-(2*E814*(F814^2))-(2*E815*F814*F815))</f>
        <v>-0.22841506438402526</v>
      </c>
      <c r="N846" s="4">
        <f>((-(2*E813*G813*G815))-(2*E814*G814*G815)-(2*E815*(G815^2)))-((-(2*E813*F813*F815))-(2*E814*F814*F815)-(2*E815*(F815^2)))</f>
        <v>1.2954062019679311</v>
      </c>
      <c r="O846" s="20">
        <f>I813</f>
        <v>-6.839960504661402E-3</v>
      </c>
    </row>
    <row r="847" spans="1:15">
      <c r="E847" s="12" t="s">
        <v>29</v>
      </c>
      <c r="F847" s="17" t="s">
        <v>31</v>
      </c>
      <c r="G847" s="18" t="s">
        <v>11</v>
      </c>
      <c r="H847">
        <v>18</v>
      </c>
      <c r="I847" s="19" t="s">
        <v>32</v>
      </c>
      <c r="L847" s="4">
        <f>((-2*E818*(G818^2))-(2*E819*G818*G819)-(2*E820*G818*G820))-((2*E818*(F818^2))-(2*E819*F818*F819)-(2*E820*F818*F820))</f>
        <v>-1.3891327515949001</v>
      </c>
      <c r="M847" s="4">
        <f>((-(2*E818*G818*G819))-(2*E819*(G819^2))-(2*E820*G819*G820))-((-(2*E818*F818*F819))-(2*E819*(F819^2))-(2*E820*F819*F820))</f>
        <v>-0.44287287134874209</v>
      </c>
      <c r="N847" s="4">
        <f>((-(2*E818*G818*G820))-(2*E819*G819*G820)-(2*E820*(G820^2)))-((-(2*E818*F818*F820))-(2*E819*F819*F820)-(2*E820*(F820^2)))</f>
        <v>1.216783213719701</v>
      </c>
      <c r="O847" s="20">
        <f>I818</f>
        <v>6.5663015659935264E-3</v>
      </c>
    </row>
    <row r="848" spans="1:15">
      <c r="D848" t="s">
        <v>33</v>
      </c>
      <c r="E848" s="12">
        <f>E843</f>
        <v>0.65247586064702845</v>
      </c>
      <c r="F848" s="17">
        <f>COS((RADIANS(45+$C$19)))</f>
        <v>0.6129070536529766</v>
      </c>
      <c r="G848" s="18">
        <f>COS((RADIANS($C$19-45)))</f>
        <v>0.79015501237569019</v>
      </c>
      <c r="I848" s="19">
        <f>((SUMPRODUCT(E848:E850,G848:G850))*(SUMPRODUCT(-(E848:E850),G848:G850)))-((SUMPRODUCT(E848:E850,F848:F850))*(SUMPRODUCT(-(E848:E850),F848:F850)))</f>
        <v>1.6904217861842874E-2</v>
      </c>
      <c r="L848" s="4">
        <f>((-2*E823*(G823^2))-(2*E824*G823*G824)-(2*E825*G823*G825))-((2*E823*(F823^2))-(2*E824*F823*F824)-(2*E825*F823*F825))</f>
        <v>-1.5224527802186305</v>
      </c>
      <c r="M848" s="4">
        <f>((-(2*E823*G823*G824))-(2*E824*(G824^2))-(2*E825*G824*G825))-((-(2*E823*F823*F824))-(2*E824*(F824^2))-(2*E825*F824*F825))</f>
        <v>-0.64087544823318232</v>
      </c>
      <c r="N848" s="4">
        <f>((-(2*E823*G823*G825))-(2*E824*G824*G825)-(2*E825*(G825^2)))-((-(2*E823*F823*F825))-(2*E824*F824*F825)-(2*E825*(F825^2)))</f>
        <v>1.1100288376633505</v>
      </c>
      <c r="O848" s="20">
        <f>I823</f>
        <v>1.5350076325448103E-2</v>
      </c>
    </row>
    <row r="849" spans="1:15">
      <c r="D849" t="s">
        <v>34</v>
      </c>
      <c r="E849" s="12">
        <f>E844</f>
        <v>-0.22444684410896099</v>
      </c>
      <c r="F849" s="17">
        <f>(SIN((RADIANS(45+$C$19))))*(COS(RADIANS($A$19)))</f>
        <v>-0.778150782269037</v>
      </c>
      <c r="G849" s="18">
        <f>(SIN((RADIANS($C$19-45))))*(COS(RADIANS($A$19)))</f>
        <v>0.60359561831332087</v>
      </c>
      <c r="L849" s="4">
        <f>((-2*E828*(G828^2))-(2*E829*G828*G829)-(2*E830*G828*G830))-((2*E828*(F828^2))-(2*E829*F828*F829)-(2*E830*F828*F830))</f>
        <v>-1.6438608545261306</v>
      </c>
      <c r="M849" s="4">
        <f>((-(2*E828*G828*G829))-(2*E829*(G829^2))-(2*E830*G829*G830))-((-(2*E828*F828*F829))-(2*E829*(F829^2))-(2*E830*F829*F830))</f>
        <v>-0.82675494961754104</v>
      </c>
      <c r="N849" s="4">
        <f>((-(2*E828*G828*G830))-(2*E829*G829*G830)-(2*E830*(G830^2)))-((-(2*E828*F828*F830))-(2*E829*F829*F830)-(2*E830*(F830^2)))</f>
        <v>0.98528818140174934</v>
      </c>
      <c r="O849" s="20">
        <f>I828</f>
        <v>1.3336806695929182E-2</v>
      </c>
    </row>
    <row r="850" spans="1:15">
      <c r="D850" t="s">
        <v>35</v>
      </c>
      <c r="E850" s="12">
        <f>E845</f>
        <v>-0.72380858342689436</v>
      </c>
      <c r="F850" s="17">
        <f>(SIN((RADIANS(45+$C$19))))*(SIN(RADIANS($A$19)))</f>
        <v>0.13720897797342935</v>
      </c>
      <c r="G850" s="18">
        <f>(SIN((RADIANS($C$19-45))))*(SIN(RADIANS($A$19)))</f>
        <v>-0.10643019294604687</v>
      </c>
      <c r="L850" s="4">
        <f>((-2*E833*(G833^2))-(2*E834*G833*G834)-(2*E835*G833*G835))-((2*E833*(F833^2))-(2*E834*F833*F834)-(2*E835*F833*F835))</f>
        <v>-1.6757240407707248</v>
      </c>
      <c r="M850" s="4">
        <f>((-(2*E833*G833*G834))-(2*E834*(G834^2))-(2*E835*G834*G835))-((-(2*E833*F833*F834))-(2*E834*(F834^2))-(2*E835*F834*F835))</f>
        <v>-0.98006156061991845</v>
      </c>
      <c r="N850" s="4">
        <f>((-(2*E833*G833*G835))-(2*E834*G834*G835)-(2*E835*(G835^2)))-((-(2*E833*F833*F835))-(2*E834*F834*F835)-(2*E835*(F835^2)))</f>
        <v>0.82236929404720338</v>
      </c>
      <c r="O850" s="20">
        <f>I833</f>
        <v>2.1319938871487087E-2</v>
      </c>
    </row>
    <row r="851" spans="1:15">
      <c r="L851" s="4">
        <f>((-2*E838*(G838^2))-(2*E839*G838*G839)-(2*E840*G838*G840))-((2*E838*(F838^2))-(2*E839*F838*F839)-(2*E840*F838*F840))</f>
        <v>-1.5884731805920176</v>
      </c>
      <c r="M851" s="4">
        <f>((-(2*E838*G838*G839))-(2*E839*(G839^2))-(2*E840*G839*G840))-((-(2*E838*F838*F839))-(2*E839*(F839^2))-(2*E840*F839*F840))</f>
        <v>-1.1109237224074653</v>
      </c>
      <c r="N851" s="4">
        <f>((-(2*E838*G838*G840))-(2*E839*G839*G840)-(2*E840*(G840^2)))-((-(2*E838*F838*F840))-(2*E839*F839*F840)-(2*E840*(F840^2)))</f>
        <v>0.6413921101810911</v>
      </c>
      <c r="O851" s="20">
        <f>I838</f>
        <v>2.6912269073551598E-2</v>
      </c>
    </row>
    <row r="852" spans="1:15" ht="17">
      <c r="A852" t="s">
        <v>45</v>
      </c>
      <c r="B852" t="s">
        <v>77</v>
      </c>
      <c r="C852" t="s">
        <v>44</v>
      </c>
      <c r="E852" s="12" t="s">
        <v>29</v>
      </c>
      <c r="F852" s="17" t="s">
        <v>31</v>
      </c>
      <c r="G852" s="18" t="s">
        <v>11</v>
      </c>
      <c r="H852">
        <v>19</v>
      </c>
      <c r="I852" s="19" t="s">
        <v>32</v>
      </c>
      <c r="L852" s="4">
        <f>((-2*E843*(G843^2))-(2*E844*G843*G844)-(2*E845*G843*G845))-((2*E843*(F843^2))-(2*E844*F843*F844)-(2*E845*F843*F845))</f>
        <v>-1.3772174853710037</v>
      </c>
      <c r="M852" s="4">
        <f>((-(2*E843*G843*G844))-(2*E844*(G844^2))-(2*E845*G844*G845))-((-(2*E843*F843*F844))-(2*E844*(F844^2))-(2*E845*F844*F845))</f>
        <v>-1.2205668060829504</v>
      </c>
      <c r="N852" s="4">
        <f>((-(2*E843*G843*G845))-(2*E844*G844*G845)-(2*E845*(G845^2)))-((-(2*E843*F843*F845))-(2*E844*F844*F845)-(2*E845*(F845^2)))</f>
        <v>0.44424998634756219</v>
      </c>
      <c r="O852" s="20">
        <f>I843</f>
        <v>2.3621956657445653E-2</v>
      </c>
    </row>
    <row r="853" spans="1:15">
      <c r="A853">
        <f>E848</f>
        <v>0.65247586064702845</v>
      </c>
      <c r="B853">
        <f>C853/(SQRT(C853^2+C854^2+C855^2))</f>
        <v>0.65334322697696834</v>
      </c>
      <c r="C853">
        <f t="array" ref="C853:C855">(A853:A855)-(MMULT(MMULT(MINVERSE(MMULT(TRANSPOSE(L836:N855),L836:N855)),TRANSPOSE(L836:N855)),O836:O855))</f>
        <v>0.66067767162159319</v>
      </c>
      <c r="D853" t="s">
        <v>33</v>
      </c>
      <c r="E853" s="12">
        <f>E848</f>
        <v>0.65247586064702845</v>
      </c>
      <c r="F853" s="17">
        <f>COS((RADIANS(45+$C$20)))</f>
        <v>0.43523109937232773</v>
      </c>
      <c r="G853" s="18">
        <f>COS((RADIANS($C$20-45)))</f>
        <v>0.90031877140219341</v>
      </c>
      <c r="I853" s="19">
        <f>((SUMPRODUCT(E853:E855,G853:G855))*(SUMPRODUCT(-(E853:E855),G853:G855)))-((SUMPRODUCT(E853:E855,F853:F855))*(SUMPRODUCT(-(E853:E855),F853:F855)))</f>
        <v>-3.6090267135854837E-3</v>
      </c>
      <c r="L853" s="4">
        <f>((-2*E848*(G848^2))-(2*E849*G848*G849)-(2*E850*G848*G850))-((2*E848*(F848^2))-(2*E849*F848*F849)-(2*E850*F848*F850))</f>
        <v>-1.1202449450853442</v>
      </c>
      <c r="M853" s="4">
        <f>((-(2*E848*G848*G849))-(2*E849*(G849^2))-(2*E850*G849*G850))-((-(2*E848*F848*F849))-(2*E849*(F849^2))-(2*E850*F849*F850))</f>
        <v>-1.291456110738022</v>
      </c>
      <c r="N853" s="4">
        <f>((-(2*E848*G848*G850))-(2*E849*G849*G850)-(2*E850*(G850^2)))-((-(2*E848*F848*F850))-(2*E849*F849*F850)-(2*E850*(F850^2)))</f>
        <v>0.22771855672393237</v>
      </c>
      <c r="O853" s="20">
        <f>I848</f>
        <v>1.6904217861842874E-2</v>
      </c>
    </row>
    <row r="854" spans="1:15">
      <c r="A854">
        <f>E849</f>
        <v>-0.22444684410896099</v>
      </c>
      <c r="B854">
        <f>C854/(SQRT(C853^2+C854^2+C855^2))</f>
        <v>-0.22426737697274809</v>
      </c>
      <c r="C854">
        <v>-0.22678500720764425</v>
      </c>
      <c r="D854" t="s">
        <v>34</v>
      </c>
      <c r="E854" s="12">
        <f>E849</f>
        <v>-0.22444684410896099</v>
      </c>
      <c r="F854" s="17">
        <f>(SIN((RADIANS(45+$C$20))))*(COS(RADIANS($A$20)))</f>
        <v>-0.90031877140219341</v>
      </c>
      <c r="G854" s="18">
        <f>(SIN((RADIANS($C$20-45))))*(COS(RADIANS($A$20)))</f>
        <v>0.43523109937232768</v>
      </c>
      <c r="I854" s="20"/>
      <c r="L854" s="4">
        <f>((-2*E853*(G853^2))-(2*E854*G853*G854)-(2*E855*G853*G855))-((2*E853*(F853^2))-(2*E854*F853*F854)-(2*E855*F853*F855))</f>
        <v>-0.9531566748028063</v>
      </c>
      <c r="M854" s="4">
        <f>((-(2*E853*G853*G854))-(2*E854*(G854^2))-(2*E855*G854*G855))-((-(2*E853*F853*F854))-(2*E854*(F854^2))-(2*E855*F854*F855))</f>
        <v>-1.3015114441217515</v>
      </c>
      <c r="N854" s="4">
        <f>((-(2*E853*G853*G855))-(2*E854*G854*G855)-(2*E855*(G855^2)))-((-(2*E853*F853*F855))-(2*E854*F854*F855)-(2*E855*(F855^2)))</f>
        <v>1.5945447348116507E-16</v>
      </c>
      <c r="O854" s="20">
        <f>I853</f>
        <v>-3.6090267135854837E-3</v>
      </c>
    </row>
    <row r="855" spans="1:15">
      <c r="A855">
        <f>E850</f>
        <v>-0.72380858342689436</v>
      </c>
      <c r="B855">
        <f>C855/(SQRT(C853^2+C854^2+C855^2))</f>
        <v>-0.72308144174019906</v>
      </c>
      <c r="C855">
        <v>-0.73119876903314118</v>
      </c>
      <c r="D855" t="s">
        <v>35</v>
      </c>
      <c r="E855" s="12">
        <f>E850</f>
        <v>-0.72380858342689436</v>
      </c>
      <c r="F855" s="17">
        <f>(SIN((RADIANS(45+$C$20))))*(SIN(RADIANS($A$20)))</f>
        <v>1.1030241517086244E-16</v>
      </c>
      <c r="G855" s="18">
        <f>(SIN((RADIANS($C$20-45))))*(SIN(RADIANS($A$20)))</f>
        <v>-5.3322270892418732E-17</v>
      </c>
      <c r="I855" s="20"/>
      <c r="L855" s="4">
        <f>2*E763</f>
        <v>1.3049517212940569</v>
      </c>
      <c r="M855" s="4">
        <f>2*E764</f>
        <v>-0.44889368821792197</v>
      </c>
      <c r="N855" s="4">
        <f>2*E765</f>
        <v>-1.4476171668537887</v>
      </c>
      <c r="O855" s="51">
        <f>E763^2+E764^2+E765^2-1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O16"/>
  <sheetViews>
    <sheetView zoomScale="125" zoomScaleNormal="125" zoomScalePageLayoutView="125" workbookViewId="0">
      <pane ySplit="1" topLeftCell="A2" activePane="bottomLeft" state="frozen"/>
      <selection pane="bottomLeft" activeCell="C25" sqref="C25"/>
    </sheetView>
  </sheetViews>
  <sheetFormatPr baseColWidth="10" defaultColWidth="11" defaultRowHeight="15" x14ac:dyDescent="0"/>
  <cols>
    <col min="2" max="2" width="2" customWidth="1"/>
    <col min="4" max="4" width="2.1640625" customWidth="1"/>
    <col min="5" max="5" width="7.6640625" customWidth="1"/>
    <col min="6" max="6" width="2.1640625" customWidth="1"/>
    <col min="8" max="8" width="14.33203125" customWidth="1"/>
    <col min="9" max="9" width="12.33203125" customWidth="1"/>
    <col min="10" max="10" width="8" customWidth="1"/>
    <col min="11" max="11" width="7.1640625" customWidth="1"/>
    <col min="12" max="12" width="7.5" customWidth="1"/>
    <col min="13" max="13" width="8.5" customWidth="1"/>
    <col min="14" max="14" width="12.1640625" bestFit="1" customWidth="1"/>
    <col min="16" max="17" width="3.5" customWidth="1"/>
    <col min="19" max="19" width="3.1640625" customWidth="1"/>
  </cols>
  <sheetData>
    <row r="1" spans="1:15" ht="16">
      <c r="A1" s="42" t="s">
        <v>3</v>
      </c>
      <c r="D1" s="1"/>
    </row>
    <row r="2" spans="1:15" ht="16">
      <c r="A2" s="45" t="s">
        <v>76</v>
      </c>
      <c r="D2" s="1"/>
      <c r="G2" s="15" t="s">
        <v>72</v>
      </c>
      <c r="H2" s="15"/>
      <c r="J2" t="s">
        <v>94</v>
      </c>
      <c r="K2" s="48" t="s">
        <v>22</v>
      </c>
      <c r="L2" s="47"/>
      <c r="M2" s="47"/>
      <c r="N2" s="47"/>
      <c r="O2" s="39" t="s">
        <v>8</v>
      </c>
    </row>
    <row r="3" spans="1:15">
      <c r="E3" s="41" t="s">
        <v>24</v>
      </c>
      <c r="F3" s="37"/>
      <c r="K3" s="39">
        <v>589.29999999999995</v>
      </c>
      <c r="L3" s="47">
        <v>1</v>
      </c>
      <c r="M3" s="47">
        <f>1/(K3^2)</f>
        <v>2.879566535393948E-6</v>
      </c>
      <c r="N3" s="47">
        <f>1/(K3^4)</f>
        <v>8.2919034317607045E-12</v>
      </c>
      <c r="O3" s="39">
        <v>1.648450548</v>
      </c>
    </row>
    <row r="4" spans="1:15">
      <c r="A4" s="39" t="s">
        <v>12</v>
      </c>
      <c r="C4" s="39"/>
      <c r="E4" s="41"/>
      <c r="F4" s="37"/>
      <c r="G4" s="33" t="s">
        <v>73</v>
      </c>
      <c r="H4" s="8">
        <f>I12</f>
        <v>1.6500281480232488</v>
      </c>
      <c r="K4" s="39">
        <v>643.79999999999995</v>
      </c>
      <c r="L4" s="47">
        <v>1</v>
      </c>
      <c r="M4" s="47">
        <f t="shared" ref="M4:M10" si="0">1/(K4^2)</f>
        <v>2.4126707290251338E-6</v>
      </c>
      <c r="N4" s="47">
        <f t="shared" ref="N4:N10" si="1">1/(K4^4)</f>
        <v>5.8209800466946696E-12</v>
      </c>
      <c r="O4" s="39">
        <v>1.6412736720000001</v>
      </c>
    </row>
    <row r="5" spans="1:15">
      <c r="G5" s="39" t="s">
        <v>74</v>
      </c>
      <c r="H5" s="39">
        <v>21.6</v>
      </c>
      <c r="K5" s="39">
        <v>508.6</v>
      </c>
      <c r="L5" s="47">
        <v>1</v>
      </c>
      <c r="M5" s="47">
        <f t="shared" si="0"/>
        <v>3.865870379840321E-6</v>
      </c>
      <c r="N5" s="47">
        <f t="shared" si="1"/>
        <v>1.4944953793726745E-11</v>
      </c>
      <c r="O5" s="39">
        <v>1.6646615819999999</v>
      </c>
    </row>
    <row r="6" spans="1:15">
      <c r="A6" s="39" t="s">
        <v>13</v>
      </c>
      <c r="C6" s="39"/>
      <c r="G6" s="39" t="s">
        <v>13</v>
      </c>
      <c r="H6" s="39">
        <v>-4.64E-4</v>
      </c>
      <c r="K6" s="39">
        <v>579</v>
      </c>
      <c r="L6" s="47">
        <v>1</v>
      </c>
      <c r="M6" s="47">
        <f t="shared" si="0"/>
        <v>2.9829286990553065E-6</v>
      </c>
      <c r="N6" s="47">
        <f t="shared" si="1"/>
        <v>8.8978636236477825E-12</v>
      </c>
      <c r="O6" s="39">
        <v>1.6501019830000001</v>
      </c>
    </row>
    <row r="7" spans="1:15">
      <c r="G7" s="8" t="s">
        <v>75</v>
      </c>
      <c r="H7" s="8">
        <f>H4-(H5-25)*H6</f>
        <v>1.6484505480232488</v>
      </c>
      <c r="K7" s="39">
        <v>546.1</v>
      </c>
      <c r="L7" s="47">
        <v>1</v>
      </c>
      <c r="M7" s="47">
        <f t="shared" si="0"/>
        <v>3.3531705787045969E-6</v>
      </c>
      <c r="N7" s="47">
        <f t="shared" si="1"/>
        <v>1.1243752929890121E-11</v>
      </c>
      <c r="O7" s="39">
        <v>1.656359519</v>
      </c>
    </row>
    <row r="8" spans="1:15" ht="17">
      <c r="A8" s="8" t="s">
        <v>14</v>
      </c>
      <c r="C8" s="8">
        <f>E4+(C4-25)*C6</f>
        <v>0</v>
      </c>
      <c r="K8" s="39"/>
      <c r="L8" s="47">
        <v>1</v>
      </c>
      <c r="M8" s="47" t="e">
        <f t="shared" si="0"/>
        <v>#DIV/0!</v>
      </c>
      <c r="N8" s="47" t="e">
        <f t="shared" si="1"/>
        <v>#DIV/0!</v>
      </c>
      <c r="O8" s="39"/>
    </row>
    <row r="9" spans="1:15">
      <c r="G9" s="41" t="s">
        <v>62</v>
      </c>
      <c r="H9" s="37"/>
      <c r="I9" s="40">
        <v>28.213699999999999</v>
      </c>
      <c r="K9" s="39"/>
      <c r="L9" s="60">
        <v>1</v>
      </c>
      <c r="M9" s="60" t="e">
        <f t="shared" si="0"/>
        <v>#DIV/0!</v>
      </c>
      <c r="N9" s="60" t="e">
        <f t="shared" si="1"/>
        <v>#DIV/0!</v>
      </c>
      <c r="O9" s="39"/>
    </row>
    <row r="10" spans="1:15">
      <c r="G10" s="43" t="s">
        <v>64</v>
      </c>
      <c r="H10" s="37"/>
      <c r="I10" s="33">
        <f>SQRT(3.445086162+(0.01343691393*((0.001*I11)^2))+(0.08008283222/((0.001*I11)^2))+(-0.00164019716/((0.001*I11)^4))+(0.000562333003/((0.001*I11)^6)))</f>
        <v>1.918380259772924</v>
      </c>
      <c r="K10" s="39"/>
      <c r="L10" s="60">
        <v>1</v>
      </c>
      <c r="M10" s="60" t="e">
        <f t="shared" si="0"/>
        <v>#DIV/0!</v>
      </c>
      <c r="N10" s="60" t="e">
        <f t="shared" si="1"/>
        <v>#DIV/0!</v>
      </c>
      <c r="O10" s="39"/>
    </row>
    <row r="11" spans="1:15" ht="16">
      <c r="G11" s="46" t="s">
        <v>22</v>
      </c>
      <c r="H11" s="38"/>
      <c r="I11" s="40">
        <v>589.29999999999995</v>
      </c>
      <c r="K11" s="20"/>
      <c r="L11" s="20"/>
      <c r="M11" s="20"/>
      <c r="N11" s="20"/>
      <c r="O11" s="20"/>
    </row>
    <row r="12" spans="1:15">
      <c r="G12" s="8" t="s">
        <v>63</v>
      </c>
      <c r="H12" s="44"/>
      <c r="I12" s="8">
        <f>(SIN(RADIANS(60)))*(SQRT((I10^2)-((SIN((RADIANS(I9))-(RADIANS(29.5)))))^2))+(COS(RADIANS(60)))*(SIN((RADIANS(I9)-(RADIANS(29.5)))))</f>
        <v>1.6500281480232488</v>
      </c>
    </row>
    <row r="14" spans="1:15">
      <c r="G14" s="8" t="s">
        <v>69</v>
      </c>
      <c r="H14" s="8">
        <f t="array" ref="H14:H16">MMULT(MMULT(MINVERSE(MMULT(TRANSPOSE(L3:N7),L3:N7)),TRANSPOSE(L3:N7)),O3:O7)</f>
        <v>1.6068853926827007</v>
      </c>
    </row>
    <row r="15" spans="1:15">
      <c r="G15" s="8" t="s">
        <v>70</v>
      </c>
      <c r="H15" s="8">
        <v>13026.065622371621</v>
      </c>
    </row>
    <row r="16" spans="1:15">
      <c r="G16" s="8" t="s">
        <v>71</v>
      </c>
      <c r="H16" s="8">
        <v>499838566.07592773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"/>
  <sheetViews>
    <sheetView workbookViewId="0">
      <selection activeCell="B9" sqref="B9:B12"/>
    </sheetView>
  </sheetViews>
  <sheetFormatPr baseColWidth="10" defaultRowHeight="15" x14ac:dyDescent="0"/>
  <cols>
    <col min="2" max="2" width="12.1640625" bestFit="1" customWidth="1"/>
    <col min="5" max="5" width="12.1640625" bestFit="1" customWidth="1"/>
    <col min="8" max="8" width="3.33203125" customWidth="1"/>
    <col min="10" max="10" width="14.33203125" customWidth="1"/>
    <col min="12" max="12" width="2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41">
      <c r="A1" s="39" t="s">
        <v>86</v>
      </c>
      <c r="B1" s="55" t="s">
        <v>85</v>
      </c>
      <c r="C1" s="55" t="s">
        <v>84</v>
      </c>
      <c r="D1" s="55" t="s">
        <v>83</v>
      </c>
      <c r="E1" s="55" t="s">
        <v>82</v>
      </c>
      <c r="F1" s="39" t="s">
        <v>8</v>
      </c>
      <c r="I1" t="s">
        <v>89</v>
      </c>
      <c r="J1" t="s">
        <v>90</v>
      </c>
      <c r="M1" t="s">
        <v>92</v>
      </c>
      <c r="Y1" t="s">
        <v>92</v>
      </c>
      <c r="AM1" t="s">
        <v>95</v>
      </c>
      <c r="AN1" t="s">
        <v>96</v>
      </c>
      <c r="AO1" t="s">
        <v>97</v>
      </c>
    </row>
    <row r="2" spans="1:41">
      <c r="A2" s="39">
        <f>'Oil Cal.'!K3</f>
        <v>589.29999999999995</v>
      </c>
      <c r="B2" s="54">
        <v>1</v>
      </c>
      <c r="C2" s="54">
        <f>A2</f>
        <v>589.29999999999995</v>
      </c>
      <c r="D2" s="54">
        <f>1/A2</f>
        <v>1.6969285593076533E-3</v>
      </c>
      <c r="E2" s="54">
        <f>1/(A2^2)</f>
        <v>2.879566535393948E-6</v>
      </c>
      <c r="F2" s="39">
        <f>'Oil Cal.'!O3</f>
        <v>1.648450548</v>
      </c>
      <c r="G2">
        <f>1/((F2^2)-1)</f>
        <v>0.58227919136917705</v>
      </c>
      <c r="I2">
        <f>SQRT((1/($B$13+($B$14*A2)+($B$15/A2)+($B$16/(A2^2))))+1)</f>
        <v>1.6484230146548098</v>
      </c>
      <c r="J2">
        <f>F2-I2</f>
        <v>2.753334519023376E-5</v>
      </c>
      <c r="K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F3</f>
        <v>1.6412736720000001</v>
      </c>
      <c r="U2">
        <f>1/((T2^2)-1)</f>
        <v>0.59039570257889018</v>
      </c>
      <c r="W2" t="e">
        <f>SQRT((1/($M$2+($M$3*O2)+($M$4/O2)+($M$5/(O2^2))))+1)</f>
        <v>#DIV/0!</v>
      </c>
      <c r="Y2" t="e">
        <f t="array" ref="Y2:Y5">MMULT(MMULT(MINVERSE(MMULT(TRANSPOSE(AB2:AE6),AB2:AE6)),TRANSPOSE(AB2:AE6)),AG2:AG6)</f>
        <v>#DIV/0!</v>
      </c>
      <c r="AA2">
        <f>O2</f>
        <v>643.79999999999995</v>
      </c>
      <c r="AB2">
        <v>1</v>
      </c>
      <c r="AC2">
        <f>AA2</f>
        <v>643.79999999999995</v>
      </c>
      <c r="AD2">
        <f>1/AC2</f>
        <v>1.553277415346381E-3</v>
      </c>
      <c r="AE2">
        <f>1/(AA2^2)</f>
        <v>2.4126707290251338E-6</v>
      </c>
      <c r="AF2">
        <f>T2</f>
        <v>1.6412736720000001</v>
      </c>
      <c r="AG2">
        <f>1/((AF2^2)-1)</f>
        <v>0.59039570257889018</v>
      </c>
      <c r="AI2" t="e">
        <f>SQRT((1/($Y$2+($Y$3*AA2)+($Y$4/AA2)+($Y$5/(AA2^2))))+1)</f>
        <v>#DIV/0!</v>
      </c>
      <c r="AK2" t="e">
        <f>AF2-AI2</f>
        <v>#DIV/0!</v>
      </c>
      <c r="AM2" t="e">
        <f>SQRT((1/($Y$2+($Y$3*A6)+($Y$4/A6)+($Y$5/(A6^2))))+1)</f>
        <v>#DIV/0!</v>
      </c>
      <c r="AN2" t="e">
        <f>F6-AM2</f>
        <v>#DIV/0!</v>
      </c>
    </row>
    <row r="3" spans="1:41">
      <c r="A3" s="39">
        <f>'Oil Cal.'!K4</f>
        <v>643.79999999999995</v>
      </c>
      <c r="B3" s="54">
        <v>1</v>
      </c>
      <c r="C3" s="54">
        <f>A3</f>
        <v>643.79999999999995</v>
      </c>
      <c r="D3" s="54">
        <f>1/A3</f>
        <v>1.553277415346381E-3</v>
      </c>
      <c r="E3" s="54">
        <f>1/(A3^2)</f>
        <v>2.4126707290251338E-6</v>
      </c>
      <c r="F3" s="39">
        <f>'Oil Cal.'!O4</f>
        <v>1.6412736720000001</v>
      </c>
      <c r="G3">
        <f>1/((F3^2)-1)</f>
        <v>0.59039570257889018</v>
      </c>
      <c r="I3">
        <f t="shared" ref="I3:I8" si="0">SQRT((1/($B$13+($B$14*A3)+($B$15/A3)+($B$16/(A3^2))))+1)</f>
        <v>1.6412750209096703</v>
      </c>
      <c r="J3">
        <f t="shared" ref="J3:J9" si="1">F3-I3</f>
        <v>-1.3489096701846393E-6</v>
      </c>
      <c r="K3" t="s">
        <v>92</v>
      </c>
      <c r="M3" t="e">
        <v>#DIV/0!</v>
      </c>
      <c r="O3">
        <f t="shared" ref="O3:O4" si="2">A4</f>
        <v>508.6</v>
      </c>
      <c r="P3">
        <v>1</v>
      </c>
      <c r="Q3">
        <f t="shared" ref="Q3:Q5" si="3">O3</f>
        <v>508.6</v>
      </c>
      <c r="R3">
        <f t="shared" ref="R3:R5" si="4">1/Q3</f>
        <v>1.9661816751867871E-3</v>
      </c>
      <c r="S3">
        <f t="shared" ref="S3:S5" si="5">1/(O3^2)</f>
        <v>3.865870379840321E-6</v>
      </c>
      <c r="T3">
        <f t="shared" ref="T3:T4" si="6">F4</f>
        <v>1.6646615819999999</v>
      </c>
      <c r="U3">
        <f t="shared" ref="U3:U5" si="7">1/((T3^2)-1)</f>
        <v>0.56462143648042695</v>
      </c>
      <c r="W3" t="e">
        <f t="shared" ref="W3:W4" si="8">SQRT((1/($M$2+($M$3*O3)+($M$4/O3)+($M$5/(O3^2))))+1)</f>
        <v>#DIV/0!</v>
      </c>
      <c r="Y3" t="e">
        <v>#DIV/0!</v>
      </c>
      <c r="AA3">
        <f t="shared" ref="AA3:AA5" si="9">O3</f>
        <v>508.6</v>
      </c>
      <c r="AB3">
        <v>1</v>
      </c>
      <c r="AC3">
        <f t="shared" ref="AC3:AC6" si="10">AA3</f>
        <v>508.6</v>
      </c>
      <c r="AD3">
        <f t="shared" ref="AD3:AD6" si="11">1/AC3</f>
        <v>1.9661816751867871E-3</v>
      </c>
      <c r="AE3">
        <f t="shared" ref="AE3:AE6" si="12">1/(AA3^2)</f>
        <v>3.865870379840321E-6</v>
      </c>
      <c r="AF3">
        <f t="shared" ref="AF3:AF5" si="13">T3</f>
        <v>1.6646615819999999</v>
      </c>
      <c r="AG3">
        <f t="shared" ref="AG3:AG6" si="14">1/((AF3^2)-1)</f>
        <v>0.56462143648042695</v>
      </c>
      <c r="AI3" t="e">
        <f t="shared" ref="AI3:AI6" si="15">SQRT((1/($Y$2+($Y$3*AA3)+($Y$4/AA3)+($Y$5/(AA3^2))))+1)</f>
        <v>#DIV/0!</v>
      </c>
      <c r="AK3" t="e">
        <f t="shared" ref="AK3:AK6" si="16">AF3-AI3</f>
        <v>#DIV/0!</v>
      </c>
    </row>
    <row r="4" spans="1:41">
      <c r="A4" s="39">
        <f>'Oil Cal.'!K5</f>
        <v>508.6</v>
      </c>
      <c r="B4" s="54">
        <v>1</v>
      </c>
      <c r="C4" s="54">
        <f>A4</f>
        <v>508.6</v>
      </c>
      <c r="D4" s="54">
        <f>1/A4</f>
        <v>1.9661816751867871E-3</v>
      </c>
      <c r="E4" s="54">
        <f>1/(A4^2)</f>
        <v>3.865870379840321E-6</v>
      </c>
      <c r="F4" s="39">
        <f>'Oil Cal.'!O5</f>
        <v>1.6646615819999999</v>
      </c>
      <c r="G4">
        <f>1/((F4^2)-1)</f>
        <v>0.56462143648042695</v>
      </c>
      <c r="I4">
        <f t="shared" si="0"/>
        <v>1.6646630518816101</v>
      </c>
      <c r="J4">
        <f t="shared" si="1"/>
        <v>-1.4698816102054479E-6</v>
      </c>
      <c r="K4" t="s">
        <v>92</v>
      </c>
      <c r="M4" t="e">
        <v>#DIV/0!</v>
      </c>
      <c r="O4">
        <f t="shared" si="2"/>
        <v>579</v>
      </c>
      <c r="P4">
        <v>1</v>
      </c>
      <c r="Q4">
        <f t="shared" si="3"/>
        <v>579</v>
      </c>
      <c r="R4">
        <f t="shared" si="4"/>
        <v>1.7271157167530224E-3</v>
      </c>
      <c r="S4">
        <f t="shared" si="5"/>
        <v>2.9829286990553065E-6</v>
      </c>
      <c r="T4">
        <f t="shared" si="6"/>
        <v>1.6501019830000001</v>
      </c>
      <c r="U4">
        <f t="shared" si="7"/>
        <v>0.58043811382095822</v>
      </c>
      <c r="W4" t="e">
        <f t="shared" si="8"/>
        <v>#DIV/0!</v>
      </c>
      <c r="Y4" t="e">
        <v>#DIV/0!</v>
      </c>
      <c r="AA4">
        <f t="shared" si="9"/>
        <v>579</v>
      </c>
      <c r="AB4">
        <v>1</v>
      </c>
      <c r="AC4">
        <f t="shared" si="10"/>
        <v>579</v>
      </c>
      <c r="AD4">
        <f t="shared" si="11"/>
        <v>1.7271157167530224E-3</v>
      </c>
      <c r="AE4">
        <f t="shared" si="12"/>
        <v>2.9829286990553065E-6</v>
      </c>
      <c r="AF4">
        <f t="shared" si="13"/>
        <v>1.6501019830000001</v>
      </c>
      <c r="AG4">
        <f t="shared" si="14"/>
        <v>0.58043811382095822</v>
      </c>
      <c r="AI4" t="e">
        <f t="shared" si="15"/>
        <v>#DIV/0!</v>
      </c>
      <c r="AK4" t="e">
        <f t="shared" si="16"/>
        <v>#DIV/0!</v>
      </c>
    </row>
    <row r="5" spans="1:41">
      <c r="A5" s="39">
        <f>'Oil Cal.'!K6</f>
        <v>579</v>
      </c>
      <c r="B5" s="54">
        <v>1</v>
      </c>
      <c r="C5" s="54">
        <f>A5</f>
        <v>579</v>
      </c>
      <c r="D5" s="54">
        <f>1/A5</f>
        <v>1.7271157167530224E-3</v>
      </c>
      <c r="E5" s="54">
        <f>1/(A5^2)</f>
        <v>2.9829286990553065E-6</v>
      </c>
      <c r="F5" s="39">
        <f>'Oil Cal.'!O6</f>
        <v>1.6501019830000001</v>
      </c>
      <c r="G5">
        <f>1/((F5^2)-1)</f>
        <v>0.58043811382095822</v>
      </c>
      <c r="I5">
        <f t="shared" si="0"/>
        <v>1.6501358184926551</v>
      </c>
      <c r="J5">
        <f t="shared" si="1"/>
        <v>-3.3835492655009958E-5</v>
      </c>
      <c r="K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F9</f>
        <v>0</v>
      </c>
      <c r="U5">
        <f t="shared" si="7"/>
        <v>-1</v>
      </c>
      <c r="W5" t="e">
        <f>SQRT((1/($M$2+($M$3*O5)+($M$4/O5)+($M$5/(O5^2))))+1)</f>
        <v>#DIV/0!</v>
      </c>
      <c r="Y5" t="e">
        <v>#DIV/0!</v>
      </c>
      <c r="AA5">
        <f t="shared" si="9"/>
        <v>0</v>
      </c>
      <c r="AB5">
        <v>1</v>
      </c>
      <c r="AC5">
        <f t="shared" si="10"/>
        <v>0</v>
      </c>
      <c r="AD5" t="e">
        <f t="shared" si="11"/>
        <v>#DIV/0!</v>
      </c>
      <c r="AE5" t="e">
        <f t="shared" si="12"/>
        <v>#DIV/0!</v>
      </c>
      <c r="AF5">
        <f t="shared" si="13"/>
        <v>0</v>
      </c>
      <c r="AG5">
        <f t="shared" si="14"/>
        <v>-1</v>
      </c>
      <c r="AI5" t="e">
        <f t="shared" si="15"/>
        <v>#DIV/0!</v>
      </c>
      <c r="AK5" t="e">
        <f t="shared" si="16"/>
        <v>#DIV/0!</v>
      </c>
    </row>
    <row r="6" spans="1:41">
      <c r="A6" s="39">
        <f>'Oil Cal.'!K7</f>
        <v>546.1</v>
      </c>
      <c r="B6" s="54">
        <v>1</v>
      </c>
      <c r="C6" s="54">
        <f t="shared" ref="C6:C9" si="17">A6</f>
        <v>546.1</v>
      </c>
      <c r="D6" s="54">
        <f t="shared" ref="D6:D9" si="18">1/A6</f>
        <v>1.8311664530305805E-3</v>
      </c>
      <c r="E6" s="54">
        <f t="shared" ref="E6:E9" si="19">1/(A6^2)</f>
        <v>3.3531705787045969E-6</v>
      </c>
      <c r="F6" s="39">
        <f>'Oil Cal.'!O7</f>
        <v>1.656359519</v>
      </c>
      <c r="G6">
        <f t="shared" ref="G6:G9" si="20">1/((F6^2)-1)</f>
        <v>0.57355009844234073</v>
      </c>
      <c r="I6">
        <f t="shared" si="0"/>
        <v>1.6563504052095508</v>
      </c>
      <c r="J6">
        <f t="shared" si="1"/>
        <v>9.1137904492111232E-6</v>
      </c>
      <c r="K6" t="s">
        <v>93</v>
      </c>
      <c r="AA6">
        <v>589.29999999999995</v>
      </c>
      <c r="AB6">
        <v>1</v>
      </c>
      <c r="AC6">
        <f t="shared" si="10"/>
        <v>589.29999999999995</v>
      </c>
      <c r="AD6">
        <f t="shared" si="11"/>
        <v>1.6969285593076533E-3</v>
      </c>
      <c r="AE6">
        <f t="shared" si="12"/>
        <v>2.879566535393948E-6</v>
      </c>
      <c r="AF6">
        <f>T7</f>
        <v>0</v>
      </c>
      <c r="AG6">
        <f t="shared" si="14"/>
        <v>-1</v>
      </c>
      <c r="AI6" t="e">
        <f t="shared" si="15"/>
        <v>#DIV/0!</v>
      </c>
      <c r="AK6" t="e">
        <f t="shared" si="16"/>
        <v>#DIV/0!</v>
      </c>
    </row>
    <row r="7" spans="1:41">
      <c r="A7" s="39">
        <f>'Oil Cal.'!K8</f>
        <v>0</v>
      </c>
      <c r="B7" s="59">
        <v>1</v>
      </c>
      <c r="C7" s="59">
        <f t="shared" si="17"/>
        <v>0</v>
      </c>
      <c r="D7" s="59" t="e">
        <f t="shared" si="18"/>
        <v>#DIV/0!</v>
      </c>
      <c r="E7" s="59" t="e">
        <f t="shared" si="19"/>
        <v>#DIV/0!</v>
      </c>
      <c r="F7" s="39">
        <f>'Oil Cal.'!O8</f>
        <v>0</v>
      </c>
      <c r="G7">
        <f t="shared" si="20"/>
        <v>-1</v>
      </c>
      <c r="I7" t="e">
        <f t="shared" si="0"/>
        <v>#DIV/0!</v>
      </c>
      <c r="J7" t="e">
        <f t="shared" si="1"/>
        <v>#DIV/0!</v>
      </c>
      <c r="K7" t="s">
        <v>93</v>
      </c>
      <c r="O7">
        <v>589.29999999999995</v>
      </c>
      <c r="T7">
        <f>F8</f>
        <v>0</v>
      </c>
      <c r="W7" t="e">
        <f t="shared" ref="W7" si="21">SQRT((1/($M$2+($M$3*O7)+($M$4/O7)+($M$5/(O7^2))))+1)</f>
        <v>#DIV/0!</v>
      </c>
    </row>
    <row r="8" spans="1:41">
      <c r="A8" s="39">
        <f>'Oil Cal.'!K9</f>
        <v>0</v>
      </c>
      <c r="B8" s="54">
        <v>1</v>
      </c>
      <c r="C8" s="59">
        <f t="shared" si="17"/>
        <v>0</v>
      </c>
      <c r="D8" s="59" t="e">
        <f t="shared" si="18"/>
        <v>#DIV/0!</v>
      </c>
      <c r="E8" s="59" t="e">
        <f t="shared" si="19"/>
        <v>#DIV/0!</v>
      </c>
      <c r="F8" s="39">
        <f>'Oil Cal.'!O9</f>
        <v>0</v>
      </c>
      <c r="G8">
        <f t="shared" si="20"/>
        <v>-1</v>
      </c>
      <c r="I8" t="e">
        <f t="shared" si="0"/>
        <v>#DIV/0!</v>
      </c>
      <c r="J8" t="e">
        <f t="shared" si="1"/>
        <v>#DIV/0!</v>
      </c>
      <c r="K8" t="s">
        <v>91</v>
      </c>
    </row>
    <row r="9" spans="1:41">
      <c r="A9" s="39">
        <f>'Oil Cal.'!K10</f>
        <v>0</v>
      </c>
      <c r="B9" s="54">
        <v>1</v>
      </c>
      <c r="C9" s="54">
        <f t="shared" si="17"/>
        <v>0</v>
      </c>
      <c r="D9" s="54" t="e">
        <f t="shared" si="18"/>
        <v>#DIV/0!</v>
      </c>
      <c r="E9" s="54" t="e">
        <f t="shared" si="19"/>
        <v>#DIV/0!</v>
      </c>
      <c r="F9" s="39">
        <f>'Oil Cal.'!O10</f>
        <v>0</v>
      </c>
      <c r="G9">
        <f t="shared" si="20"/>
        <v>-1</v>
      </c>
      <c r="I9" t="e">
        <f>SQRT((1/($B$13+($B$14*A9)+($B$15/A9)+($B$16/(A9^2))))+1)</f>
        <v>#DIV/0!</v>
      </c>
      <c r="J9" t="e">
        <f t="shared" si="1"/>
        <v>#DIV/0!</v>
      </c>
      <c r="K9" t="s">
        <v>92</v>
      </c>
    </row>
    <row r="12" spans="1:41">
      <c r="D12" s="29" t="s">
        <v>8</v>
      </c>
    </row>
    <row r="13" spans="1:41">
      <c r="A13" s="8" t="s">
        <v>85</v>
      </c>
      <c r="B13" s="8">
        <f t="array" ref="B13:B16">MMULT(MMULT(MINVERSE(MMULT(TRANSPOSE(B2:E6),B2:E6)),TRANSPOSE(B2:E6)),G2:G6)</f>
        <v>1.7468770623645469</v>
      </c>
      <c r="C13" s="29">
        <v>650</v>
      </c>
      <c r="D13" s="29">
        <f>SQRT((1/($B$13+($B$14*C13)+($B$15/C13)+($B$16/(C13^2))))+1)</f>
        <v>1.6406651153708962</v>
      </c>
    </row>
    <row r="14" spans="1:41">
      <c r="A14" s="8" t="s">
        <v>84</v>
      </c>
      <c r="B14" s="8">
        <v>-6.4834872068031402E-4</v>
      </c>
      <c r="C14" s="29">
        <v>640</v>
      </c>
      <c r="D14" s="29">
        <f t="shared" ref="D14:D38" si="22">SQRT((1/($B$13+($B$14*C14)+($B$15/C14)+($B$16/(C14^2))))+1)</f>
        <v>1.6416691337829072</v>
      </c>
    </row>
    <row r="15" spans="1:41">
      <c r="A15" s="8" t="s">
        <v>83</v>
      </c>
      <c r="B15" s="8">
        <v>-634.68711309996434</v>
      </c>
      <c r="C15" s="29">
        <v>630</v>
      </c>
      <c r="D15" s="29">
        <f t="shared" si="22"/>
        <v>1.6427804380335884</v>
      </c>
    </row>
    <row r="16" spans="1:41">
      <c r="A16" s="8" t="s">
        <v>82</v>
      </c>
      <c r="B16" s="8">
        <v>102280.49721264839</v>
      </c>
      <c r="C16" s="29">
        <v>620</v>
      </c>
      <c r="D16" s="29">
        <f t="shared" si="22"/>
        <v>1.6439998610944682</v>
      </c>
    </row>
    <row r="17" spans="3:4">
      <c r="C17" s="29">
        <v>610</v>
      </c>
      <c r="D17" s="29">
        <f t="shared" si="22"/>
        <v>1.6453279698649221</v>
      </c>
    </row>
    <row r="18" spans="3:4">
      <c r="C18" s="29">
        <v>600</v>
      </c>
      <c r="D18" s="29">
        <f t="shared" si="22"/>
        <v>1.6467649961157904</v>
      </c>
    </row>
    <row r="19" spans="3:4">
      <c r="C19" s="29">
        <v>590</v>
      </c>
      <c r="D19" s="29">
        <f t="shared" si="22"/>
        <v>1.6483107541955424</v>
      </c>
    </row>
    <row r="20" spans="3:4">
      <c r="C20" s="29">
        <v>580</v>
      </c>
      <c r="D20" s="29">
        <f t="shared" si="22"/>
        <v>1.649964543056494</v>
      </c>
    </row>
    <row r="21" spans="3:4">
      <c r="C21" s="29">
        <v>570</v>
      </c>
      <c r="D21" s="29">
        <f t="shared" si="22"/>
        <v>1.6517250297177282</v>
      </c>
    </row>
    <row r="22" spans="3:4">
      <c r="C22" s="29">
        <v>560</v>
      </c>
      <c r="D22" s="29">
        <f t="shared" si="22"/>
        <v>1.6535901107664808</v>
      </c>
    </row>
    <row r="23" spans="3:4">
      <c r="C23" s="29">
        <v>550</v>
      </c>
      <c r="D23" s="29">
        <f t="shared" si="22"/>
        <v>1.6555567479015805</v>
      </c>
    </row>
    <row r="24" spans="3:4">
      <c r="C24" s="29">
        <v>540</v>
      </c>
      <c r="D24" s="29">
        <f t="shared" si="22"/>
        <v>1.6576207728322911</v>
      </c>
    </row>
    <row r="25" spans="3:4">
      <c r="C25" s="29">
        <v>530</v>
      </c>
      <c r="D25" s="29">
        <f t="shared" si="22"/>
        <v>1.6597766560564566</v>
      </c>
    </row>
    <row r="26" spans="3:4">
      <c r="C26" s="29">
        <v>520</v>
      </c>
      <c r="D26" s="29">
        <f t="shared" si="22"/>
        <v>1.6620172331494667</v>
      </c>
    </row>
    <row r="27" spans="3:4">
      <c r="C27" s="29">
        <v>510</v>
      </c>
      <c r="D27" s="29">
        <f t="shared" si="22"/>
        <v>1.664333381202566</v>
      </c>
    </row>
    <row r="28" spans="3:4">
      <c r="C28" s="29">
        <v>500</v>
      </c>
      <c r="D28" s="29">
        <f t="shared" si="22"/>
        <v>1.6667136369678131</v>
      </c>
    </row>
    <row r="29" spans="3:4">
      <c r="C29" s="29">
        <v>490</v>
      </c>
      <c r="D29" s="29">
        <f t="shared" si="22"/>
        <v>1.6691437471259587</v>
      </c>
    </row>
    <row r="30" spans="3:4">
      <c r="C30" s="29">
        <v>480</v>
      </c>
      <c r="D30" s="29">
        <f t="shared" si="22"/>
        <v>1.6716061399453352</v>
      </c>
    </row>
    <row r="31" spans="3:4">
      <c r="C31" s="29">
        <v>470</v>
      </c>
      <c r="D31" s="29">
        <f t="shared" si="22"/>
        <v>1.6740793065335926</v>
      </c>
    </row>
    <row r="32" spans="3:4">
      <c r="C32" s="29">
        <v>460</v>
      </c>
      <c r="D32" s="29">
        <f t="shared" si="22"/>
        <v>1.6765370790415142</v>
      </c>
    </row>
    <row r="33" spans="3:4">
      <c r="C33" s="29">
        <v>450</v>
      </c>
      <c r="D33" s="29">
        <f t="shared" si="22"/>
        <v>1.6789477927761354</v>
      </c>
    </row>
    <row r="34" spans="3:4">
      <c r="C34" s="29">
        <v>440</v>
      </c>
      <c r="D34" s="29">
        <f t="shared" si="22"/>
        <v>1.6812733195405298</v>
      </c>
    </row>
    <row r="35" spans="3:4">
      <c r="C35" s="29">
        <v>430</v>
      </c>
      <c r="D35" s="29">
        <f t="shared" si="22"/>
        <v>1.683467961103883</v>
      </c>
    </row>
    <row r="36" spans="3:4">
      <c r="C36" s="29">
        <v>420</v>
      </c>
      <c r="D36" s="29">
        <f t="shared" si="22"/>
        <v>1.6854771951701306</v>
      </c>
    </row>
    <row r="37" spans="3:4">
      <c r="C37" s="29">
        <v>410</v>
      </c>
      <c r="D37" s="29">
        <f t="shared" si="22"/>
        <v>1.687236272449341</v>
      </c>
    </row>
    <row r="38" spans="3:4">
      <c r="C38" s="29">
        <v>400</v>
      </c>
      <c r="D38" s="29">
        <f t="shared" si="22"/>
        <v>1.6886686736286198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>
      <selection activeCell="B11" sqref="B11:B12"/>
    </sheetView>
  </sheetViews>
  <sheetFormatPr baseColWidth="10" defaultRowHeight="15" x14ac:dyDescent="0"/>
  <cols>
    <col min="3" max="3" width="11.1640625" bestFit="1" customWidth="1"/>
    <col min="6" max="6" width="4.5" customWidth="1"/>
    <col min="13" max="13" width="12.1640625" bestFit="1" customWidth="1"/>
  </cols>
  <sheetData>
    <row r="1" spans="1:23">
      <c r="A1" s="39" t="s">
        <v>86</v>
      </c>
      <c r="B1" s="55" t="s">
        <v>88</v>
      </c>
      <c r="C1" s="55" t="s">
        <v>29</v>
      </c>
      <c r="D1" s="39" t="s">
        <v>8</v>
      </c>
      <c r="E1" s="56" t="s">
        <v>87</v>
      </c>
      <c r="G1" t="s">
        <v>89</v>
      </c>
      <c r="H1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39">
        <f>'Oil Cal.'!O3</f>
        <v>1.648450548</v>
      </c>
      <c r="E2" s="56">
        <f>1/((D2^2)-1)</f>
        <v>0.58227919136917705</v>
      </c>
      <c r="G2">
        <f>SQRT((1/($B$13+(($B$14)/(A2^2))))+1)</f>
        <v>1.6485538015242109</v>
      </c>
      <c r="H2">
        <f>D2-G2</f>
        <v>-1.0325352421092227E-4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D3</f>
        <v>1.6412736720000001</v>
      </c>
      <c r="U2">
        <f>1/((T2^2)-1)</f>
        <v>0.59039570257889018</v>
      </c>
      <c r="W2" t="e">
        <f>SQRT((1/($M$2+($M$3*O2)+($M$4/O2)+($M$5/(O2^2))))+1)</f>
        <v>#DIV/0!</v>
      </c>
    </row>
    <row r="3" spans="1:23">
      <c r="A3" s="39">
        <f>'Oil Cal.'!K4</f>
        <v>643.79999999999995</v>
      </c>
      <c r="B3" s="55">
        <v>1</v>
      </c>
      <c r="C3" s="55">
        <f>1/(A3^2)</f>
        <v>2.4126707290251338E-6</v>
      </c>
      <c r="D3" s="39">
        <f>'Oil Cal.'!O4</f>
        <v>1.6412736720000001</v>
      </c>
      <c r="E3" s="56">
        <f>1/((D3^2)-1)</f>
        <v>0.59039570257889018</v>
      </c>
      <c r="G3">
        <f t="shared" ref="G3:G9" si="0">SQRT((1/($B$13+(($B$14)/(A3^2))))+1)</f>
        <v>1.6411977242352787</v>
      </c>
      <c r="H3">
        <f t="shared" ref="H3:H9" si="1">D3-G3</f>
        <v>7.5947764721417954E-5</v>
      </c>
      <c r="I3" t="s">
        <v>92</v>
      </c>
      <c r="M3" t="e">
        <v>#DIV/0!</v>
      </c>
      <c r="O3">
        <f t="shared" ref="O3:O4" si="2">A4</f>
        <v>508.6</v>
      </c>
      <c r="P3">
        <v>1</v>
      </c>
      <c r="Q3">
        <f t="shared" ref="Q3:Q5" si="3">O3</f>
        <v>508.6</v>
      </c>
      <c r="R3">
        <f t="shared" ref="R3:R5" si="4">1/Q3</f>
        <v>1.9661816751867871E-3</v>
      </c>
      <c r="S3">
        <f t="shared" ref="S3:S5" si="5">1/(O3^2)</f>
        <v>3.865870379840321E-6</v>
      </c>
      <c r="T3">
        <f t="shared" ref="T3:T4" si="6">D4</f>
        <v>1.6646615819999999</v>
      </c>
      <c r="U3">
        <f t="shared" ref="U3:U5" si="7">1/((T3^2)-1)</f>
        <v>0.56462143648042695</v>
      </c>
      <c r="W3" t="e">
        <f t="shared" ref="W3:W4" si="8">SQRT((1/($M$2+($M$3*O3)+($M$4/O3)+($M$5/(O3^2))))+1)</f>
        <v>#DIV/0!</v>
      </c>
    </row>
    <row r="4" spans="1:23">
      <c r="A4" s="39">
        <f>'Oil Cal.'!K5</f>
        <v>508.6</v>
      </c>
      <c r="B4" s="55">
        <v>1</v>
      </c>
      <c r="C4" s="55">
        <f>1/(A4^2)</f>
        <v>3.865870379840321E-6</v>
      </c>
      <c r="D4" s="39">
        <f>'Oil Cal.'!O5</f>
        <v>1.6646615819999999</v>
      </c>
      <c r="E4" s="56">
        <f>1/((D4^2)-1)</f>
        <v>0.56462143648042695</v>
      </c>
      <c r="G4">
        <f t="shared" si="0"/>
        <v>1.6646907039196366</v>
      </c>
      <c r="H4">
        <f t="shared" si="1"/>
        <v>-2.9121919636665439E-5</v>
      </c>
      <c r="I4" t="s">
        <v>92</v>
      </c>
      <c r="M4" t="e">
        <v>#DIV/0!</v>
      </c>
      <c r="O4">
        <f t="shared" si="2"/>
        <v>579</v>
      </c>
      <c r="P4">
        <v>1</v>
      </c>
      <c r="Q4">
        <f t="shared" si="3"/>
        <v>579</v>
      </c>
      <c r="R4">
        <f t="shared" si="4"/>
        <v>1.7271157167530224E-3</v>
      </c>
      <c r="S4">
        <f t="shared" si="5"/>
        <v>2.9829286990553065E-6</v>
      </c>
      <c r="T4">
        <f t="shared" si="6"/>
        <v>1.6501019830000001</v>
      </c>
      <c r="U4">
        <f t="shared" si="7"/>
        <v>0.58043811382095822</v>
      </c>
      <c r="W4" t="e">
        <f t="shared" si="8"/>
        <v>#DIV/0!</v>
      </c>
    </row>
    <row r="5" spans="1:23">
      <c r="A5" s="39">
        <f>'Oil Cal.'!K6</f>
        <v>579</v>
      </c>
      <c r="B5" s="55">
        <v>1</v>
      </c>
      <c r="C5" s="55">
        <f t="shared" ref="C5:C9" si="9">1/(A5^2)</f>
        <v>2.9829286990553065E-6</v>
      </c>
      <c r="D5" s="39">
        <f>'Oil Cal.'!O6</f>
        <v>1.6501019830000001</v>
      </c>
      <c r="E5" s="56">
        <f t="shared" ref="E5:E9" si="10">1/((D5^2)-1)</f>
        <v>0.58043811382095822</v>
      </c>
      <c r="G5">
        <f t="shared" si="0"/>
        <v>1.6502062891919724</v>
      </c>
      <c r="H5">
        <f t="shared" si="1"/>
        <v>-1.0430619197232538E-4</v>
      </c>
      <c r="I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D9</f>
        <v>0</v>
      </c>
      <c r="U5">
        <f t="shared" si="7"/>
        <v>-1</v>
      </c>
      <c r="W5" t="e">
        <f>SQRT((1/($M$2+($M$3*O5)+($M$4/O5)+($M$5/(O5^2))))+1)</f>
        <v>#DIV/0!</v>
      </c>
    </row>
    <row r="6" spans="1:23">
      <c r="A6" s="39">
        <f>'Oil Cal.'!K7</f>
        <v>546.1</v>
      </c>
      <c r="B6" s="55">
        <v>1</v>
      </c>
      <c r="C6" s="55">
        <f t="shared" si="9"/>
        <v>3.3531705787045969E-6</v>
      </c>
      <c r="D6" s="39">
        <f>'Oil Cal.'!O7</f>
        <v>1.656359519</v>
      </c>
      <c r="E6" s="56">
        <f t="shared" si="10"/>
        <v>0.57355009844234073</v>
      </c>
      <c r="G6">
        <f t="shared" si="0"/>
        <v>1.6561986498423553</v>
      </c>
      <c r="H6">
        <f t="shared" si="1"/>
        <v>1.6086915764468301E-4</v>
      </c>
      <c r="I6" t="s">
        <v>93</v>
      </c>
    </row>
    <row r="7" spans="1:23">
      <c r="A7" s="39">
        <f>'Oil Cal.'!K8</f>
        <v>0</v>
      </c>
      <c r="B7" s="57">
        <v>1</v>
      </c>
      <c r="C7" s="57" t="e">
        <f t="shared" si="9"/>
        <v>#DIV/0!</v>
      </c>
      <c r="D7" s="39">
        <f>'Oil Cal.'!O8</f>
        <v>0</v>
      </c>
      <c r="E7" s="58">
        <f t="shared" si="10"/>
        <v>-1</v>
      </c>
      <c r="G7" t="e">
        <f t="shared" si="0"/>
        <v>#DIV/0!</v>
      </c>
      <c r="H7" t="e">
        <f t="shared" si="1"/>
        <v>#DIV/0!</v>
      </c>
      <c r="I7" t="s">
        <v>93</v>
      </c>
      <c r="O7">
        <v>589.29999999999995</v>
      </c>
      <c r="T7">
        <f>D8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7" t="e">
        <f t="shared" si="9"/>
        <v>#DIV/0!</v>
      </c>
      <c r="D8" s="39">
        <f>'Oil Cal.'!O9</f>
        <v>0</v>
      </c>
      <c r="E8" s="58">
        <f t="shared" si="10"/>
        <v>-1</v>
      </c>
      <c r="G8" t="e">
        <f t="shared" si="0"/>
        <v>#DIV/0!</v>
      </c>
      <c r="H8" t="e">
        <f t="shared" si="1"/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9"/>
        <v>#DIV/0!</v>
      </c>
      <c r="D9" s="39">
        <f>'Oil Cal.'!O10</f>
        <v>0</v>
      </c>
      <c r="E9" s="56">
        <f t="shared" si="10"/>
        <v>-1</v>
      </c>
      <c r="G9" t="e">
        <f t="shared" si="0"/>
        <v>#DIV/0!</v>
      </c>
      <c r="H9" t="e">
        <f t="shared" si="1"/>
        <v>#DIV/0!</v>
      </c>
      <c r="I9" t="s">
        <v>92</v>
      </c>
    </row>
    <row r="12" spans="1:23">
      <c r="E12" t="s">
        <v>8</v>
      </c>
    </row>
    <row r="13" spans="1:23">
      <c r="A13" s="8" t="s">
        <v>88</v>
      </c>
      <c r="B13" s="8">
        <f t="array" ref="B13:B14">MMULT(MMULT(MINVERSE(MMULT(TRANSPOSE(B2:C6),B2:C6)),TRANSPOSE(B2:C6)),E2:E6)</f>
        <v>0.63346987220183548</v>
      </c>
      <c r="D13">
        <v>650</v>
      </c>
      <c r="E13">
        <f>SQRT((1/($B$13+(($B$14)/(D13^2))))+1)</f>
        <v>1.6404854271659157</v>
      </c>
    </row>
    <row r="14" spans="1:23">
      <c r="A14" s="8" t="s">
        <v>29</v>
      </c>
      <c r="B14" s="8">
        <v>-17817.292598890359</v>
      </c>
      <c r="D14">
        <v>640</v>
      </c>
      <c r="E14">
        <f t="shared" ref="E14:E38" si="11">SQRT((1/($B$13+(($B$14)/(D14^2))))+1)</f>
        <v>1.6416454098671904</v>
      </c>
    </row>
    <row r="15" spans="1:23">
      <c r="D15">
        <v>630</v>
      </c>
      <c r="E15">
        <f t="shared" si="11"/>
        <v>1.6428657999907028</v>
      </c>
    </row>
    <row r="16" spans="1:23">
      <c r="D16">
        <v>620</v>
      </c>
      <c r="E16">
        <f t="shared" si="11"/>
        <v>1.6441509524785507</v>
      </c>
    </row>
    <row r="17" spans="4:5">
      <c r="D17">
        <v>610</v>
      </c>
      <c r="E17">
        <f t="shared" si="11"/>
        <v>1.6455056297186954</v>
      </c>
    </row>
    <row r="18" spans="4:5">
      <c r="D18">
        <v>600</v>
      </c>
      <c r="E18">
        <f t="shared" si="11"/>
        <v>1.6469350490210037</v>
      </c>
    </row>
    <row r="19" spans="4:5">
      <c r="D19">
        <v>590</v>
      </c>
      <c r="E19">
        <f t="shared" si="11"/>
        <v>1.6484449367880034</v>
      </c>
    </row>
    <row r="20" spans="4:5">
      <c r="D20">
        <v>580</v>
      </c>
      <c r="E20">
        <f t="shared" si="11"/>
        <v>1.6500415904988082</v>
      </c>
    </row>
    <row r="21" spans="4:5">
      <c r="D21">
        <v>570</v>
      </c>
      <c r="E21">
        <f t="shared" si="11"/>
        <v>1.6517319498424512</v>
      </c>
    </row>
    <row r="22" spans="4:5">
      <c r="D22">
        <v>560</v>
      </c>
      <c r="E22">
        <f t="shared" si="11"/>
        <v>1.6535236786034428</v>
      </c>
    </row>
    <row r="23" spans="4:5">
      <c r="D23">
        <v>550</v>
      </c>
      <c r="E23">
        <f t="shared" si="11"/>
        <v>1.6554252592301639</v>
      </c>
    </row>
    <row r="24" spans="4:5">
      <c r="D24">
        <v>540</v>
      </c>
      <c r="E24">
        <f t="shared" si="11"/>
        <v>1.6574461024217695</v>
      </c>
    </row>
    <row r="25" spans="4:5">
      <c r="D25">
        <v>530</v>
      </c>
      <c r="E25">
        <f t="shared" si="11"/>
        <v>1.6595966745723525</v>
      </c>
    </row>
    <row r="26" spans="4:5">
      <c r="D26">
        <v>520</v>
      </c>
      <c r="E26">
        <f t="shared" si="11"/>
        <v>1.6618886465392821</v>
      </c>
    </row>
    <row r="27" spans="4:5">
      <c r="D27">
        <v>510</v>
      </c>
      <c r="E27">
        <f t="shared" si="11"/>
        <v>1.664335067991404</v>
      </c>
    </row>
    <row r="28" spans="4:5">
      <c r="D28">
        <v>500</v>
      </c>
      <c r="E28">
        <f t="shared" si="11"/>
        <v>1.6669505725891616</v>
      </c>
    </row>
    <row r="29" spans="4:5">
      <c r="D29">
        <v>490</v>
      </c>
      <c r="E29">
        <f t="shared" si="11"/>
        <v>1.6697516205151381</v>
      </c>
    </row>
    <row r="30" spans="4:5">
      <c r="D30">
        <v>480</v>
      </c>
      <c r="E30">
        <f t="shared" si="11"/>
        <v>1.6727567864939838</v>
      </c>
    </row>
    <row r="31" spans="4:5">
      <c r="D31">
        <v>470</v>
      </c>
      <c r="E31">
        <f t="shared" si="11"/>
        <v>1.6759871035286411</v>
      </c>
    </row>
    <row r="32" spans="4:5">
      <c r="D32">
        <v>460</v>
      </c>
      <c r="E32">
        <f t="shared" si="11"/>
        <v>1.6794664752901374</v>
      </c>
    </row>
    <row r="33" spans="4:5">
      <c r="D33">
        <v>450</v>
      </c>
      <c r="E33">
        <f t="shared" si="11"/>
        <v>1.6832221736443014</v>
      </c>
    </row>
    <row r="34" spans="4:5">
      <c r="D34">
        <v>440</v>
      </c>
      <c r="E34">
        <f t="shared" si="11"/>
        <v>1.687285442477346</v>
      </c>
    </row>
    <row r="35" spans="4:5">
      <c r="D35">
        <v>430</v>
      </c>
      <c r="E35">
        <f t="shared" si="11"/>
        <v>1.691692235210364</v>
      </c>
    </row>
    <row r="36" spans="4:5">
      <c r="D36">
        <v>420</v>
      </c>
      <c r="E36">
        <f t="shared" si="11"/>
        <v>1.6964841217631623</v>
      </c>
    </row>
    <row r="37" spans="4:5">
      <c r="D37">
        <v>410</v>
      </c>
      <c r="E37">
        <f t="shared" si="11"/>
        <v>1.7017094120928855</v>
      </c>
    </row>
    <row r="38" spans="4:5">
      <c r="D38">
        <v>400</v>
      </c>
      <c r="E38">
        <f t="shared" si="11"/>
        <v>1.7074245590342789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Biaxial Calcs</vt:lpstr>
      <vt:lpstr>Double Variation</vt:lpstr>
      <vt:lpstr>Biaxial Input</vt:lpstr>
      <vt:lpstr>EXCELIBR</vt:lpstr>
      <vt:lpstr>Uniaxial Input</vt:lpstr>
      <vt:lpstr>Excelibr1</vt:lpstr>
      <vt:lpstr>Oil Cal.</vt:lpstr>
      <vt:lpstr>Equation 1</vt:lpstr>
      <vt:lpstr>Sellmeier</vt:lpstr>
      <vt:lpstr>Cauchy</vt:lpstr>
      <vt:lpstr>CargilleLabel</vt:lpstr>
    </vt:vector>
  </TitlesOfParts>
  <Company>UI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2018-03-16T01:57:25Z</dcterms:modified>
</cp:coreProperties>
</file>