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7"/>
  <workbookPr filterPrivacy="1" defaultThemeVersion="124226"/>
  <xr:revisionPtr revIDLastSave="0" documentId="13_ncr:1_{A068DCEA-9142-4B48-8674-AC09FA19BA0A}" xr6:coauthVersionLast="47" xr6:coauthVersionMax="47" xr10:uidLastSave="{00000000-0000-0000-0000-000000000000}"/>
  <bookViews>
    <workbookView xWindow="0" yWindow="500" windowWidth="28540" windowHeight="2026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7" i="1" l="1"/>
  <c r="T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D103" i="1"/>
  <c r="E103" i="1"/>
  <c r="F103" i="1"/>
  <c r="G103" i="1"/>
  <c r="H103" i="1"/>
  <c r="I103" i="1"/>
  <c r="D102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D94" i="1"/>
  <c r="D91" i="1"/>
  <c r="D92" i="1"/>
  <c r="D93" i="1"/>
  <c r="D95" i="1"/>
  <c r="C103" i="1"/>
  <c r="J103" i="1"/>
  <c r="K103" i="1"/>
  <c r="L103" i="1"/>
  <c r="M103" i="1"/>
  <c r="N103" i="1"/>
  <c r="O103" i="1"/>
  <c r="P103" i="1"/>
  <c r="Q103" i="1"/>
  <c r="R103" i="1"/>
  <c r="S103" i="1"/>
  <c r="T103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B103" i="1"/>
  <c r="B101" i="1"/>
  <c r="B100" i="1"/>
  <c r="B99" i="1"/>
  <c r="B98" i="1"/>
  <c r="C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C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C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C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B95" i="1"/>
  <c r="B93" i="1"/>
  <c r="B92" i="1"/>
  <c r="B91" i="1"/>
  <c r="B90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D86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B87" i="1"/>
  <c r="B85" i="1"/>
  <c r="B84" i="1"/>
  <c r="B83" i="1"/>
  <c r="B82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D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B79" i="1"/>
  <c r="B77" i="1"/>
  <c r="B76" i="1"/>
  <c r="B75" i="1"/>
  <c r="B74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D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B71" i="1"/>
  <c r="B69" i="1"/>
  <c r="B68" i="1"/>
  <c r="B67" i="1"/>
  <c r="B66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D62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B6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D54" i="1"/>
  <c r="B55" i="1"/>
  <c r="B53" i="1"/>
  <c r="B52" i="1"/>
  <c r="B50" i="1"/>
  <c r="B58" i="1"/>
  <c r="B61" i="1"/>
  <c r="B60" i="1"/>
  <c r="B59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D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B47" i="1"/>
  <c r="B44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D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B39" i="1"/>
  <c r="B37" i="1"/>
  <c r="B34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D30" i="1"/>
  <c r="B64" i="1"/>
  <c r="E64" i="1"/>
  <c r="F64" i="1"/>
  <c r="K64" i="1"/>
  <c r="G64" i="1"/>
  <c r="R64" i="1"/>
  <c r="N64" i="1"/>
  <c r="Q64" i="1"/>
  <c r="M64" i="1"/>
  <c r="I64" i="1"/>
  <c r="T64" i="1"/>
  <c r="L64" i="1"/>
  <c r="H64" i="1"/>
  <c r="D64" i="1"/>
  <c r="P64" i="1"/>
  <c r="S64" i="1"/>
  <c r="O64" i="1"/>
  <c r="C62" i="1"/>
  <c r="J64" i="1"/>
  <c r="C64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B31" i="1"/>
  <c r="B29" i="1"/>
  <c r="B28" i="1"/>
  <c r="B27" i="1"/>
  <c r="B26" i="1"/>
  <c r="B104" i="1"/>
  <c r="B96" i="1"/>
  <c r="R72" i="1"/>
  <c r="N72" i="1"/>
  <c r="J72" i="1"/>
  <c r="F72" i="1"/>
  <c r="B72" i="1"/>
  <c r="T72" i="1"/>
  <c r="S72" i="1"/>
  <c r="Q72" i="1"/>
  <c r="P72" i="1"/>
  <c r="O72" i="1"/>
  <c r="M72" i="1"/>
  <c r="L72" i="1"/>
  <c r="K72" i="1"/>
  <c r="I72" i="1"/>
  <c r="H72" i="1"/>
  <c r="G72" i="1"/>
  <c r="E72" i="1"/>
  <c r="D72" i="1"/>
  <c r="D32" i="1"/>
  <c r="C30" i="1"/>
  <c r="C70" i="1"/>
  <c r="C72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45" i="1"/>
  <c r="B43" i="1"/>
  <c r="B42" i="1"/>
  <c r="B36" i="1"/>
  <c r="B35" i="1"/>
  <c r="U12" i="1"/>
  <c r="U11" i="1"/>
  <c r="U10" i="1"/>
  <c r="U9" i="1"/>
  <c r="U8" i="1"/>
  <c r="U102" i="1"/>
  <c r="U94" i="1"/>
  <c r="U70" i="1"/>
  <c r="U62" i="1"/>
  <c r="U78" i="1"/>
  <c r="U86" i="1"/>
  <c r="U54" i="1"/>
  <c r="U95" i="1"/>
  <c r="U63" i="1"/>
  <c r="U87" i="1"/>
  <c r="U103" i="1"/>
  <c r="U71" i="1"/>
  <c r="U79" i="1"/>
  <c r="U92" i="1"/>
  <c r="U84" i="1"/>
  <c r="U60" i="1"/>
  <c r="U100" i="1"/>
  <c r="U68" i="1"/>
  <c r="U76" i="1"/>
  <c r="U98" i="1"/>
  <c r="U66" i="1"/>
  <c r="U99" i="1"/>
  <c r="U90" i="1"/>
  <c r="U74" i="1"/>
  <c r="U82" i="1"/>
  <c r="U58" i="1"/>
  <c r="U75" i="1"/>
  <c r="U91" i="1"/>
  <c r="U83" i="1"/>
  <c r="U59" i="1"/>
  <c r="U67" i="1"/>
  <c r="U93" i="1"/>
  <c r="U85" i="1"/>
  <c r="U61" i="1"/>
  <c r="U101" i="1"/>
  <c r="U69" i="1"/>
  <c r="U77" i="1"/>
  <c r="U55" i="1"/>
  <c r="U47" i="1"/>
  <c r="U39" i="1"/>
  <c r="U31" i="1"/>
  <c r="U51" i="1"/>
  <c r="U35" i="1"/>
  <c r="U43" i="1"/>
  <c r="U27" i="1"/>
  <c r="U36" i="1"/>
  <c r="U44" i="1"/>
  <c r="U28" i="1"/>
  <c r="U45" i="1"/>
  <c r="U37" i="1"/>
  <c r="U29" i="1"/>
  <c r="U34" i="1"/>
  <c r="U42" i="1"/>
  <c r="U26" i="1"/>
  <c r="U46" i="1"/>
  <c r="U38" i="1"/>
  <c r="U30" i="1"/>
  <c r="D48" i="1"/>
  <c r="D104" i="1"/>
  <c r="H48" i="1"/>
  <c r="H104" i="1"/>
  <c r="L48" i="1"/>
  <c r="L104" i="1"/>
  <c r="P48" i="1"/>
  <c r="P104" i="1"/>
  <c r="T48" i="1"/>
  <c r="T104" i="1"/>
  <c r="C54" i="1"/>
  <c r="E56" i="1"/>
  <c r="I56" i="1"/>
  <c r="M56" i="1"/>
  <c r="Q56" i="1"/>
  <c r="U50" i="1"/>
  <c r="J32" i="1"/>
  <c r="C32" i="1"/>
  <c r="B32" i="1"/>
  <c r="F32" i="1"/>
  <c r="N32" i="1"/>
  <c r="R32" i="1"/>
  <c r="G56" i="1"/>
  <c r="K56" i="1"/>
  <c r="O56" i="1"/>
  <c r="S56" i="1"/>
  <c r="G32" i="1"/>
  <c r="O32" i="1"/>
  <c r="I48" i="1"/>
  <c r="I104" i="1"/>
  <c r="M48" i="1"/>
  <c r="M104" i="1"/>
  <c r="H32" i="1"/>
  <c r="P32" i="1"/>
  <c r="B40" i="1"/>
  <c r="F40" i="1"/>
  <c r="J40" i="1"/>
  <c r="N40" i="1"/>
  <c r="R40" i="1"/>
  <c r="D40" i="1"/>
  <c r="H40" i="1"/>
  <c r="L40" i="1"/>
  <c r="P40" i="1"/>
  <c r="T40" i="1"/>
  <c r="F48" i="1"/>
  <c r="F104" i="1"/>
  <c r="J48" i="1"/>
  <c r="J104" i="1"/>
  <c r="N48" i="1"/>
  <c r="N104" i="1"/>
  <c r="R48" i="1"/>
  <c r="R104" i="1"/>
  <c r="B48" i="1"/>
  <c r="G40" i="1"/>
  <c r="K40" i="1"/>
  <c r="O40" i="1"/>
  <c r="S40" i="1"/>
  <c r="E40" i="1"/>
  <c r="I40" i="1"/>
  <c r="M40" i="1"/>
  <c r="Q40" i="1"/>
  <c r="G48" i="1"/>
  <c r="G104" i="1"/>
  <c r="K48" i="1"/>
  <c r="K104" i="1"/>
  <c r="O48" i="1"/>
  <c r="O104" i="1"/>
  <c r="S48" i="1"/>
  <c r="S104" i="1"/>
  <c r="B56" i="1"/>
  <c r="K32" i="1"/>
  <c r="S32" i="1"/>
  <c r="E48" i="1"/>
  <c r="E104" i="1"/>
  <c r="Q48" i="1"/>
  <c r="Q104" i="1"/>
  <c r="L32" i="1"/>
  <c r="T32" i="1"/>
  <c r="E32" i="1"/>
  <c r="I32" i="1"/>
  <c r="M32" i="1"/>
  <c r="Q32" i="1"/>
  <c r="D56" i="1"/>
  <c r="H56" i="1"/>
  <c r="L56" i="1"/>
  <c r="P56" i="1"/>
  <c r="T56" i="1"/>
  <c r="U53" i="1"/>
  <c r="F56" i="1"/>
  <c r="J56" i="1"/>
  <c r="N56" i="1"/>
  <c r="R56" i="1"/>
  <c r="U52" i="1"/>
  <c r="C46" i="1"/>
  <c r="C38" i="1"/>
  <c r="E96" i="1"/>
  <c r="G96" i="1"/>
  <c r="L96" i="1"/>
  <c r="Q96" i="1"/>
  <c r="J96" i="1"/>
  <c r="C56" i="1"/>
  <c r="M96" i="1"/>
  <c r="O96" i="1"/>
  <c r="T96" i="1"/>
  <c r="D96" i="1"/>
  <c r="F96" i="1"/>
  <c r="U64" i="1"/>
  <c r="N96" i="1"/>
  <c r="S96" i="1"/>
  <c r="H96" i="1"/>
  <c r="I96" i="1"/>
  <c r="K96" i="1"/>
  <c r="P96" i="1"/>
  <c r="R96" i="1"/>
  <c r="U72" i="1"/>
  <c r="C48" i="1"/>
  <c r="C102" i="1"/>
  <c r="C40" i="1"/>
  <c r="C94" i="1"/>
  <c r="K88" i="1"/>
  <c r="E88" i="1"/>
  <c r="N88" i="1"/>
  <c r="D88" i="1"/>
  <c r="Q88" i="1"/>
  <c r="T88" i="1"/>
  <c r="P88" i="1"/>
  <c r="O88" i="1"/>
  <c r="F88" i="1"/>
  <c r="C86" i="1"/>
  <c r="I88" i="1"/>
  <c r="R88" i="1"/>
  <c r="M88" i="1"/>
  <c r="L88" i="1"/>
  <c r="S88" i="1"/>
  <c r="H88" i="1"/>
  <c r="G88" i="1"/>
  <c r="J88" i="1"/>
  <c r="B88" i="1"/>
  <c r="U32" i="1"/>
  <c r="U56" i="1"/>
  <c r="U48" i="1"/>
  <c r="U40" i="1"/>
  <c r="C88" i="1"/>
  <c r="C96" i="1"/>
  <c r="C104" i="1"/>
  <c r="U96" i="1"/>
  <c r="U104" i="1"/>
  <c r="G80" i="1"/>
  <c r="T80" i="1"/>
  <c r="J80" i="1"/>
  <c r="L80" i="1"/>
  <c r="I80" i="1"/>
  <c r="F80" i="1"/>
  <c r="P80" i="1"/>
  <c r="R80" i="1"/>
  <c r="C78" i="1"/>
  <c r="O80" i="1"/>
  <c r="Q80" i="1"/>
  <c r="D80" i="1"/>
  <c r="N80" i="1"/>
  <c r="U88" i="1"/>
  <c r="S80" i="1"/>
  <c r="H80" i="1"/>
  <c r="M80" i="1"/>
  <c r="E80" i="1"/>
  <c r="K80" i="1"/>
  <c r="B80" i="1"/>
  <c r="C80" i="1"/>
  <c r="U80" i="1"/>
</calcChain>
</file>

<file path=xl/sharedStrings.xml><?xml version="1.0" encoding="utf-8"?>
<sst xmlns="http://schemas.openxmlformats.org/spreadsheetml/2006/main" count="124" uniqueCount="50">
  <si>
    <t>Kfs</t>
  </si>
  <si>
    <t>Pl</t>
  </si>
  <si>
    <t>Bt</t>
  </si>
  <si>
    <t>Ap</t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</si>
  <si>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 xml:space="preserve">5 </t>
    </r>
    <r>
      <rPr>
        <sz val="11"/>
        <color theme="1"/>
        <rFont val="Times New Roman"/>
        <family val="1"/>
      </rPr>
      <t>(wt%)</t>
    </r>
  </si>
  <si>
    <t>Y</t>
  </si>
  <si>
    <t>La</t>
  </si>
  <si>
    <t>Ce</t>
  </si>
  <si>
    <t>Pr</t>
  </si>
  <si>
    <t>Nd</t>
  </si>
  <si>
    <t>Sm</t>
  </si>
  <si>
    <t>Gd</t>
  </si>
  <si>
    <t>Tb</t>
  </si>
  <si>
    <t>Dy</t>
  </si>
  <si>
    <t>Ho</t>
  </si>
  <si>
    <t>Er</t>
  </si>
  <si>
    <t>Tm</t>
  </si>
  <si>
    <t>Yb</t>
  </si>
  <si>
    <t>Lu</t>
  </si>
  <si>
    <t>Th</t>
  </si>
  <si>
    <t>U</t>
  </si>
  <si>
    <t>YK17-53a</t>
  </si>
  <si>
    <t>YK17-54</t>
  </si>
  <si>
    <t>YK17-55a</t>
  </si>
  <si>
    <t>YK17-58a</t>
  </si>
  <si>
    <t>Eu</t>
  </si>
  <si>
    <t>Sum</t>
  </si>
  <si>
    <t>REE</t>
  </si>
  <si>
    <t>Element</t>
  </si>
  <si>
    <t xml:space="preserve">Modelling elemental budgets </t>
  </si>
  <si>
    <t>Zr</t>
  </si>
  <si>
    <t>Zrn</t>
  </si>
  <si>
    <t>YK17-053a</t>
  </si>
  <si>
    <t>YK17-054</t>
  </si>
  <si>
    <t>YK17-055a</t>
  </si>
  <si>
    <t>YK17-058a</t>
  </si>
  <si>
    <t>Mineral composition of melanosome</t>
  </si>
  <si>
    <t>Trace element of melanosome</t>
  </si>
  <si>
    <t>YK17-056</t>
  </si>
  <si>
    <t>YK21-2</t>
  </si>
  <si>
    <t>YK21-3</t>
  </si>
  <si>
    <t>YK21-4</t>
  </si>
  <si>
    <t>YK21-5</t>
  </si>
  <si>
    <t>YK21-6</t>
  </si>
  <si>
    <t>YK17-56</t>
  </si>
  <si>
    <r>
      <t>Supplemental Table A9. 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(wt%) and trace element (ppm) budget of major phases, zircon and apatite in the Jindong melanosome</t>
    </r>
    <phoneticPr fontId="6" type="noConversion"/>
  </si>
  <si>
    <t>Ms</t>
    <phoneticPr fontId="6" type="noConversion"/>
  </si>
  <si>
    <t>Note: Mineral compositions are represent by minerals in the melanosome sample YK17-56. Abbreviations: Bt = biotite;  Ms = muscovite; Pl = plagioclase; Kfs = K-feldspar; Qz = quartz; Ap = apatite.</t>
    <phoneticPr fontId="6" type="noConversion"/>
  </si>
  <si>
    <t>Yu et al.: Melting and melt segregation controlling granite composition</t>
  </si>
  <si>
    <t xml:space="preserve">American Mineralogist: January 2024 Online Materials AM-24-18594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</si>
</sst>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2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/>
    </xf>
    <xf numFmtId="0" fontId="4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165" fontId="1" fillId="0" borderId="0" xfId="0" applyNumberFormat="1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165" fontId="1" fillId="0" borderId="2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7"/>
  <sheetViews>
    <sheetView tabSelected="1" topLeftCell="A64" workbookViewId="0">
      <selection activeCell="A2" sqref="A1:A2"/>
    </sheetView>
  </sheetViews>
  <sheetFormatPr baseColWidth="10" defaultColWidth="8.83203125" defaultRowHeight="14" x14ac:dyDescent="0.15"/>
  <cols>
    <col min="1" max="1" width="10.83203125" style="6" bestFit="1" customWidth="1"/>
    <col min="2" max="2" width="11.1640625" style="6" bestFit="1" customWidth="1"/>
    <col min="3" max="3" width="10" style="6" bestFit="1" customWidth="1"/>
    <col min="4" max="4" width="7.6640625" style="6" bestFit="1" customWidth="1"/>
    <col min="5" max="26" width="7.1640625" style="6" bestFit="1" customWidth="1"/>
    <col min="27" max="27" width="2.1640625" style="6" customWidth="1"/>
    <col min="28" max="34" width="7.1640625" style="6" bestFit="1" customWidth="1"/>
    <col min="35" max="35" width="2.83203125" style="6" customWidth="1"/>
    <col min="36" max="42" width="7.1640625" style="6" bestFit="1" customWidth="1"/>
    <col min="43" max="16384" width="8.83203125" style="6"/>
  </cols>
  <sheetData>
    <row r="1" spans="1:21" x14ac:dyDescent="0.15">
      <c r="A1" s="6" t="s">
        <v>49</v>
      </c>
    </row>
    <row r="2" spans="1:21" x14ac:dyDescent="0.15">
      <c r="A2" s="6" t="s">
        <v>48</v>
      </c>
    </row>
    <row r="3" spans="1:21" ht="14.25" customHeight="1" x14ac:dyDescent="0.15">
      <c r="A3" s="14" t="s">
        <v>45</v>
      </c>
      <c r="B3" s="9"/>
      <c r="C3" s="9"/>
      <c r="D3" s="9"/>
      <c r="E3" s="9"/>
      <c r="F3" s="9"/>
      <c r="G3" s="9"/>
    </row>
    <row r="5" spans="1:21" ht="18" x14ac:dyDescent="0.25">
      <c r="A5" s="21" t="s">
        <v>28</v>
      </c>
      <c r="B5" s="17" t="s">
        <v>4</v>
      </c>
      <c r="C5" s="17" t="s">
        <v>30</v>
      </c>
      <c r="D5" s="18" t="s">
        <v>5</v>
      </c>
      <c r="E5" s="18" t="s">
        <v>6</v>
      </c>
      <c r="F5" s="18" t="s">
        <v>7</v>
      </c>
      <c r="G5" s="18" t="s">
        <v>8</v>
      </c>
      <c r="H5" s="18" t="s">
        <v>9</v>
      </c>
      <c r="I5" s="18" t="s">
        <v>10</v>
      </c>
      <c r="J5" s="18" t="s">
        <v>25</v>
      </c>
      <c r="K5" s="18" t="s">
        <v>11</v>
      </c>
      <c r="L5" s="18" t="s">
        <v>12</v>
      </c>
      <c r="M5" s="18" t="s">
        <v>13</v>
      </c>
      <c r="N5" s="18" t="s">
        <v>14</v>
      </c>
      <c r="O5" s="18" t="s">
        <v>15</v>
      </c>
      <c r="P5" s="18" t="s">
        <v>16</v>
      </c>
      <c r="Q5" s="18" t="s">
        <v>17</v>
      </c>
      <c r="R5" s="18" t="s">
        <v>18</v>
      </c>
      <c r="S5" s="18" t="s">
        <v>19</v>
      </c>
      <c r="T5" s="18" t="s">
        <v>20</v>
      </c>
      <c r="U5" s="17" t="s">
        <v>27</v>
      </c>
    </row>
    <row r="6" spans="1:21" x14ac:dyDescent="0.15">
      <c r="A6" s="14" t="s">
        <v>36</v>
      </c>
      <c r="B6" s="1"/>
      <c r="C6" s="1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</row>
    <row r="7" spans="1:21" ht="14" customHeight="1" x14ac:dyDescent="0.15">
      <c r="A7" s="23" t="s">
        <v>0</v>
      </c>
      <c r="B7" s="2">
        <v>0</v>
      </c>
      <c r="C7" s="8">
        <v>29.517684024671592</v>
      </c>
      <c r="D7" s="4">
        <v>0.2</v>
      </c>
      <c r="E7" s="4">
        <v>1.27</v>
      </c>
      <c r="F7" s="3">
        <v>1.06</v>
      </c>
      <c r="G7" s="3">
        <v>0.05</v>
      </c>
      <c r="H7" s="3">
        <v>0.08</v>
      </c>
      <c r="I7" s="3">
        <v>1.69</v>
      </c>
      <c r="J7" s="2">
        <v>0</v>
      </c>
      <c r="K7" s="3">
        <v>0.62</v>
      </c>
      <c r="L7" s="2">
        <v>0</v>
      </c>
      <c r="M7" s="3">
        <v>0.01</v>
      </c>
      <c r="N7" s="2">
        <v>0</v>
      </c>
      <c r="O7" s="3">
        <v>0.01</v>
      </c>
      <c r="P7" s="2">
        <v>0</v>
      </c>
      <c r="Q7" s="2">
        <v>0</v>
      </c>
      <c r="R7" s="2">
        <v>0</v>
      </c>
      <c r="S7" s="3">
        <v>0.04</v>
      </c>
      <c r="T7" s="3">
        <v>0.01</v>
      </c>
      <c r="U7" s="7">
        <f>SUM(E7:R7)</f>
        <v>4.79</v>
      </c>
    </row>
    <row r="8" spans="1:21" ht="14.5" customHeight="1" x14ac:dyDescent="0.15">
      <c r="A8" s="23" t="s">
        <v>1</v>
      </c>
      <c r="B8" s="2">
        <v>0</v>
      </c>
      <c r="C8" s="2">
        <v>6.3258166847019526</v>
      </c>
      <c r="D8" s="2">
        <v>1.81</v>
      </c>
      <c r="E8" s="2">
        <v>6.74</v>
      </c>
      <c r="F8" s="5">
        <v>12.58</v>
      </c>
      <c r="G8" s="5">
        <v>1.03</v>
      </c>
      <c r="H8" s="5">
        <v>3.57</v>
      </c>
      <c r="I8" s="5">
        <v>1.73</v>
      </c>
      <c r="J8" s="5">
        <v>0.57999999999999996</v>
      </c>
      <c r="K8" s="5">
        <v>0.53</v>
      </c>
      <c r="L8" s="5">
        <v>7.0000000000000007E-2</v>
      </c>
      <c r="M8" s="5">
        <v>0.37</v>
      </c>
      <c r="N8" s="5">
        <v>0.06</v>
      </c>
      <c r="O8" s="5">
        <v>0.14000000000000001</v>
      </c>
      <c r="P8" s="5">
        <v>0.02</v>
      </c>
      <c r="Q8" s="2">
        <v>7.0000000000000007E-2</v>
      </c>
      <c r="R8" s="2">
        <v>0.01</v>
      </c>
      <c r="S8" s="2">
        <v>0.1</v>
      </c>
      <c r="T8" s="2">
        <v>0.05</v>
      </c>
      <c r="U8" s="10">
        <f t="shared" ref="U8:U12" si="0">SUM(E8:R8)</f>
        <v>27.500000000000004</v>
      </c>
    </row>
    <row r="9" spans="1:21" ht="14.5" customHeight="1" x14ac:dyDescent="0.15">
      <c r="A9" s="23" t="s">
        <v>2</v>
      </c>
      <c r="B9" s="2">
        <v>0</v>
      </c>
      <c r="C9" s="2">
        <v>0.18</v>
      </c>
      <c r="D9" s="2">
        <v>0.21</v>
      </c>
      <c r="E9" s="2">
        <v>0.02</v>
      </c>
      <c r="F9" s="2">
        <v>0.05</v>
      </c>
      <c r="G9" s="2">
        <v>0.01</v>
      </c>
      <c r="H9" s="2">
        <v>0.02</v>
      </c>
      <c r="I9" s="5">
        <v>0.01</v>
      </c>
      <c r="J9" s="2">
        <v>0.02</v>
      </c>
      <c r="K9" s="2">
        <v>0.08</v>
      </c>
      <c r="L9" s="2">
        <v>0</v>
      </c>
      <c r="M9" s="2">
        <v>0.03</v>
      </c>
      <c r="N9" s="2">
        <v>0.01</v>
      </c>
      <c r="O9" s="2">
        <v>0.02</v>
      </c>
      <c r="P9" s="2">
        <v>0</v>
      </c>
      <c r="Q9" s="2">
        <v>0.03</v>
      </c>
      <c r="R9" s="2">
        <v>0</v>
      </c>
      <c r="S9" s="2">
        <v>0.04</v>
      </c>
      <c r="T9" s="2">
        <v>0.04</v>
      </c>
      <c r="U9" s="7">
        <f t="shared" si="0"/>
        <v>0.30000000000000004</v>
      </c>
    </row>
    <row r="10" spans="1:21" ht="14.5" customHeight="1" x14ac:dyDescent="0.15">
      <c r="A10" s="23" t="s">
        <v>46</v>
      </c>
      <c r="B10" s="2">
        <v>0</v>
      </c>
      <c r="C10" s="2">
        <v>0.41</v>
      </c>
      <c r="D10" s="8">
        <v>17.100000000000001</v>
      </c>
      <c r="E10" s="2">
        <v>0.48</v>
      </c>
      <c r="F10" s="2">
        <v>1.89</v>
      </c>
      <c r="G10" s="2">
        <v>0.39</v>
      </c>
      <c r="H10" s="2">
        <v>2.2200000000000002</v>
      </c>
      <c r="I10" s="2">
        <v>1.29</v>
      </c>
      <c r="J10" s="5">
        <v>0.06</v>
      </c>
      <c r="K10" s="2">
        <v>2.0099999999999998</v>
      </c>
      <c r="L10" s="2">
        <v>0.36</v>
      </c>
      <c r="M10" s="2">
        <v>2.95</v>
      </c>
      <c r="N10" s="2">
        <v>0.57999999999999996</v>
      </c>
      <c r="O10" s="2">
        <v>1.74</v>
      </c>
      <c r="P10" s="2">
        <v>0.26</v>
      </c>
      <c r="Q10" s="2">
        <v>1.53</v>
      </c>
      <c r="R10" s="2">
        <v>0.24</v>
      </c>
      <c r="S10" s="2">
        <v>0.31</v>
      </c>
      <c r="T10" s="2">
        <v>1.04</v>
      </c>
      <c r="U10" s="10">
        <f t="shared" si="0"/>
        <v>15.999999999999998</v>
      </c>
    </row>
    <row r="11" spans="1:21" ht="14.5" customHeight="1" x14ac:dyDescent="0.15">
      <c r="A11" s="23" t="s">
        <v>31</v>
      </c>
      <c r="B11" s="2">
        <v>0</v>
      </c>
      <c r="C11" s="12">
        <v>490235.07499230962</v>
      </c>
      <c r="D11" s="12">
        <v>2475.2349369976118</v>
      </c>
      <c r="E11" s="2">
        <v>4.9269387514522478E-2</v>
      </c>
      <c r="F11" s="2">
        <v>4.641023978043056</v>
      </c>
      <c r="G11" s="2">
        <v>7.2974710598734394E-2</v>
      </c>
      <c r="H11" s="2">
        <v>1.1762723438493077</v>
      </c>
      <c r="I11" s="2">
        <v>4.2819930344699388</v>
      </c>
      <c r="J11" s="2">
        <v>0.24</v>
      </c>
      <c r="K11" s="8">
        <v>36.59122424416659</v>
      </c>
      <c r="L11" s="8">
        <v>16.886151188568032</v>
      </c>
      <c r="M11" s="12">
        <v>229.61988128641326</v>
      </c>
      <c r="N11" s="8">
        <v>93.128445409321785</v>
      </c>
      <c r="O11" s="12">
        <v>425.37869210960548</v>
      </c>
      <c r="P11" s="8">
        <v>94.114700258770483</v>
      </c>
      <c r="Q11" s="12">
        <v>867.18285263844086</v>
      </c>
      <c r="R11" s="12">
        <v>167.2775187401686</v>
      </c>
      <c r="S11" s="12">
        <v>255.43161194195994</v>
      </c>
      <c r="T11" s="12">
        <v>1169.7075589230715</v>
      </c>
      <c r="U11" s="13">
        <f t="shared" si="0"/>
        <v>1940.6409993299308</v>
      </c>
    </row>
    <row r="12" spans="1:21" ht="14.5" customHeight="1" x14ac:dyDescent="0.15">
      <c r="A12" s="23" t="s">
        <v>3</v>
      </c>
      <c r="B12" s="10">
        <v>41.383333333333333</v>
      </c>
      <c r="C12" s="1">
        <v>0.24</v>
      </c>
      <c r="D12" s="13">
        <v>2863.4</v>
      </c>
      <c r="E12" s="13">
        <v>265.93333333333334</v>
      </c>
      <c r="F12" s="13">
        <v>951.06666666666672</v>
      </c>
      <c r="G12" s="13">
        <v>170.06666666666666</v>
      </c>
      <c r="H12" s="13">
        <v>825.33333333333337</v>
      </c>
      <c r="I12" s="13">
        <v>383.46666666666664</v>
      </c>
      <c r="J12" s="10">
        <v>10.01333333333333</v>
      </c>
      <c r="K12" s="13">
        <v>465.8</v>
      </c>
      <c r="L12" s="13">
        <v>100.74</v>
      </c>
      <c r="M12" s="13">
        <v>618.6</v>
      </c>
      <c r="N12" s="13">
        <v>107.60666666666665</v>
      </c>
      <c r="O12" s="13">
        <v>270.13333333333333</v>
      </c>
      <c r="P12" s="10">
        <v>35.766666666666659</v>
      </c>
      <c r="Q12" s="13">
        <v>223.4</v>
      </c>
      <c r="R12" s="10">
        <v>29.360000000000003</v>
      </c>
      <c r="S12" s="7">
        <v>5.3406666666666673</v>
      </c>
      <c r="T12" s="10">
        <v>26.2</v>
      </c>
      <c r="U12" s="13">
        <f t="shared" si="0"/>
        <v>4457.286666666666</v>
      </c>
    </row>
    <row r="13" spans="1:21" x14ac:dyDescent="0.15">
      <c r="A13" s="14" t="s">
        <v>37</v>
      </c>
      <c r="B13" s="10"/>
      <c r="C13" s="10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7"/>
      <c r="T13" s="10"/>
      <c r="U13" s="1"/>
    </row>
    <row r="14" spans="1:21" ht="14" customHeight="1" x14ac:dyDescent="0.15">
      <c r="A14" s="6" t="s">
        <v>32</v>
      </c>
      <c r="B14" s="7">
        <v>0.185</v>
      </c>
      <c r="C14" s="13">
        <v>184</v>
      </c>
      <c r="D14" s="15">
        <v>51</v>
      </c>
      <c r="E14" s="15">
        <v>79.2</v>
      </c>
      <c r="F14" s="15">
        <v>173</v>
      </c>
      <c r="G14" s="15">
        <v>19.399999999999999</v>
      </c>
      <c r="H14" s="15">
        <v>72.900000000000006</v>
      </c>
      <c r="I14" s="11">
        <v>15</v>
      </c>
      <c r="J14" s="11">
        <v>1.19</v>
      </c>
      <c r="K14" s="11">
        <v>13</v>
      </c>
      <c r="L14" s="11">
        <v>1.98</v>
      </c>
      <c r="M14" s="11">
        <v>10.199999999999999</v>
      </c>
      <c r="N14" s="11">
        <v>1.75</v>
      </c>
      <c r="O14" s="11">
        <v>4.2300000000000004</v>
      </c>
      <c r="P14" s="11">
        <v>0.59599999999999997</v>
      </c>
      <c r="Q14" s="11">
        <v>3.64</v>
      </c>
      <c r="R14" s="11">
        <v>0.52400000000000002</v>
      </c>
      <c r="S14" s="15">
        <v>46.1</v>
      </c>
      <c r="T14" s="11">
        <v>6.27</v>
      </c>
      <c r="U14" s="13">
        <v>396.61</v>
      </c>
    </row>
    <row r="15" spans="1:21" x14ac:dyDescent="0.15">
      <c r="A15" s="6" t="s">
        <v>33</v>
      </c>
      <c r="B15" s="7">
        <v>0.156</v>
      </c>
      <c r="C15" s="10">
        <v>124</v>
      </c>
      <c r="D15" s="15">
        <v>34.4</v>
      </c>
      <c r="E15" s="15">
        <v>41.4</v>
      </c>
      <c r="F15" s="16">
        <v>85.1</v>
      </c>
      <c r="G15" s="15">
        <v>9.74</v>
      </c>
      <c r="H15" s="15">
        <v>36.700000000000003</v>
      </c>
      <c r="I15" s="15">
        <v>7.88</v>
      </c>
      <c r="J15" s="11">
        <v>1.04</v>
      </c>
      <c r="K15" s="15">
        <v>7.35</v>
      </c>
      <c r="L15" s="11">
        <v>1.19</v>
      </c>
      <c r="M15" s="11">
        <v>6.52</v>
      </c>
      <c r="N15" s="11">
        <v>1.17</v>
      </c>
      <c r="O15" s="11">
        <v>3.01</v>
      </c>
      <c r="P15" s="11">
        <v>0.44</v>
      </c>
      <c r="Q15" s="11">
        <v>2.73</v>
      </c>
      <c r="R15" s="11">
        <v>0.39900000000000002</v>
      </c>
      <c r="S15" s="15">
        <v>22</v>
      </c>
      <c r="T15" s="11">
        <v>5.53</v>
      </c>
      <c r="U15" s="13">
        <v>204.66899999999995</v>
      </c>
    </row>
    <row r="16" spans="1:21" x14ac:dyDescent="0.15">
      <c r="A16" s="6" t="s">
        <v>34</v>
      </c>
      <c r="B16" s="7">
        <v>0.224</v>
      </c>
      <c r="C16" s="13">
        <v>226</v>
      </c>
      <c r="D16" s="15">
        <v>40.9</v>
      </c>
      <c r="E16" s="15">
        <v>61.6</v>
      </c>
      <c r="F16" s="15">
        <v>127</v>
      </c>
      <c r="G16" s="15">
        <v>14.3</v>
      </c>
      <c r="H16" s="15">
        <v>54</v>
      </c>
      <c r="I16" s="11">
        <v>11.3</v>
      </c>
      <c r="J16" s="11">
        <v>0.96899999999999997</v>
      </c>
      <c r="K16" s="11">
        <v>10.4</v>
      </c>
      <c r="L16" s="11">
        <v>1.58</v>
      </c>
      <c r="M16" s="11">
        <v>8.33</v>
      </c>
      <c r="N16" s="11">
        <v>1.43</v>
      </c>
      <c r="O16" s="11">
        <v>3.44</v>
      </c>
      <c r="P16" s="11">
        <v>0.47399999999999998</v>
      </c>
      <c r="Q16" s="11">
        <v>2.84</v>
      </c>
      <c r="R16" s="11">
        <v>0.40600000000000003</v>
      </c>
      <c r="S16" s="15">
        <v>30.6</v>
      </c>
      <c r="T16" s="11">
        <v>3.47</v>
      </c>
      <c r="U16" s="13">
        <v>298.0689999999999</v>
      </c>
    </row>
    <row r="17" spans="1:21" x14ac:dyDescent="0.15">
      <c r="A17" s="6" t="s">
        <v>38</v>
      </c>
      <c r="B17" s="7">
        <v>7.0999999999999994E-2</v>
      </c>
      <c r="C17" s="13">
        <v>252</v>
      </c>
      <c r="D17" s="15">
        <v>84.2</v>
      </c>
      <c r="E17" s="15">
        <v>38.200000000000003</v>
      </c>
      <c r="F17" s="16">
        <v>76.599999999999994</v>
      </c>
      <c r="G17" s="15">
        <v>8.85</v>
      </c>
      <c r="H17" s="15">
        <v>33.1</v>
      </c>
      <c r="I17" s="15">
        <v>7.29</v>
      </c>
      <c r="J17" s="11">
        <v>1</v>
      </c>
      <c r="K17" s="11">
        <v>8.08</v>
      </c>
      <c r="L17" s="11">
        <v>1.6</v>
      </c>
      <c r="M17" s="11">
        <v>11.5</v>
      </c>
      <c r="N17" s="11">
        <v>2.76</v>
      </c>
      <c r="O17" s="11">
        <v>8.65</v>
      </c>
      <c r="P17" s="11">
        <v>1.39</v>
      </c>
      <c r="Q17" s="11">
        <v>8.66</v>
      </c>
      <c r="R17" s="11">
        <v>1.25</v>
      </c>
      <c r="S17" s="15">
        <v>20.399999999999999</v>
      </c>
      <c r="T17" s="11">
        <v>5.61</v>
      </c>
      <c r="U17" s="13">
        <v>208.92999999999998</v>
      </c>
    </row>
    <row r="18" spans="1:21" x14ac:dyDescent="0.15">
      <c r="A18" s="6" t="s">
        <v>35</v>
      </c>
      <c r="B18" s="7">
        <v>0.20100000000000001</v>
      </c>
      <c r="C18" s="13">
        <v>132</v>
      </c>
      <c r="D18" s="15">
        <v>29.5</v>
      </c>
      <c r="E18" s="15">
        <v>44.3</v>
      </c>
      <c r="F18" s="16">
        <v>91.2</v>
      </c>
      <c r="G18" s="15">
        <v>10.4</v>
      </c>
      <c r="H18" s="15">
        <v>39.5</v>
      </c>
      <c r="I18" s="15">
        <v>8.2899999999999991</v>
      </c>
      <c r="J18" s="11">
        <v>1.1200000000000001</v>
      </c>
      <c r="K18" s="11">
        <v>7.45</v>
      </c>
      <c r="L18" s="11">
        <v>1.17</v>
      </c>
      <c r="M18" s="11">
        <v>6.13</v>
      </c>
      <c r="N18" s="11">
        <v>1.04</v>
      </c>
      <c r="O18" s="11">
        <v>2.44</v>
      </c>
      <c r="P18" s="11">
        <v>0.33900000000000002</v>
      </c>
      <c r="Q18" s="11">
        <v>2.0499999999999998</v>
      </c>
      <c r="R18" s="11">
        <v>0.28599999999999998</v>
      </c>
      <c r="S18" s="15">
        <v>20.100000000000001</v>
      </c>
      <c r="T18" s="11">
        <v>2.08</v>
      </c>
      <c r="U18" s="13">
        <v>215.71499999999997</v>
      </c>
    </row>
    <row r="19" spans="1:21" x14ac:dyDescent="0.15">
      <c r="A19" s="6" t="s">
        <v>39</v>
      </c>
      <c r="B19" s="7">
        <v>0.158</v>
      </c>
      <c r="C19" s="13">
        <v>105</v>
      </c>
      <c r="D19" s="15">
        <v>23.4</v>
      </c>
      <c r="E19" s="15">
        <v>41.8</v>
      </c>
      <c r="F19" s="16">
        <v>85.1</v>
      </c>
      <c r="G19" s="15">
        <v>9.65</v>
      </c>
      <c r="H19" s="15">
        <v>36.299999999999997</v>
      </c>
      <c r="I19" s="15">
        <v>7.5</v>
      </c>
      <c r="J19" s="11">
        <v>1.1599999999999999</v>
      </c>
      <c r="K19" s="11">
        <v>6.59</v>
      </c>
      <c r="L19" s="11">
        <v>0.999</v>
      </c>
      <c r="M19" s="11">
        <v>5.0999999999999996</v>
      </c>
      <c r="N19" s="11">
        <v>0.84099999999999997</v>
      </c>
      <c r="O19" s="11">
        <v>2.0099999999999998</v>
      </c>
      <c r="P19" s="11">
        <v>0.29199999999999998</v>
      </c>
      <c r="Q19" s="11">
        <v>1.8</v>
      </c>
      <c r="R19" s="11">
        <v>0.25700000000000001</v>
      </c>
      <c r="S19" s="15">
        <v>18.8</v>
      </c>
      <c r="T19" s="11">
        <v>3.54</v>
      </c>
      <c r="U19" s="13">
        <v>199.39899999999997</v>
      </c>
    </row>
    <row r="20" spans="1:21" x14ac:dyDescent="0.15">
      <c r="A20" s="6" t="s">
        <v>40</v>
      </c>
      <c r="B20" s="7">
        <v>0.17299999999999999</v>
      </c>
      <c r="C20" s="13">
        <v>131</v>
      </c>
      <c r="D20" s="15">
        <v>37.4</v>
      </c>
      <c r="E20" s="15">
        <v>39</v>
      </c>
      <c r="F20" s="16">
        <v>80.3</v>
      </c>
      <c r="G20" s="15">
        <v>9.2799999999999994</v>
      </c>
      <c r="H20" s="15">
        <v>35.299999999999997</v>
      </c>
      <c r="I20" s="15">
        <v>7.8</v>
      </c>
      <c r="J20" s="11">
        <v>1.01</v>
      </c>
      <c r="K20" s="11">
        <v>7.29</v>
      </c>
      <c r="L20" s="11">
        <v>1.2</v>
      </c>
      <c r="M20" s="11">
        <v>6.82</v>
      </c>
      <c r="N20" s="11">
        <v>1.28</v>
      </c>
      <c r="O20" s="11">
        <v>3.49</v>
      </c>
      <c r="P20" s="11">
        <v>0.55000000000000004</v>
      </c>
      <c r="Q20" s="11">
        <v>3.6</v>
      </c>
      <c r="R20" s="11">
        <v>0.52600000000000002</v>
      </c>
      <c r="S20" s="15">
        <v>18.399999999999999</v>
      </c>
      <c r="T20" s="11">
        <v>4.55</v>
      </c>
      <c r="U20" s="13">
        <v>197.446</v>
      </c>
    </row>
    <row r="21" spans="1:21" x14ac:dyDescent="0.15">
      <c r="A21" s="6" t="s">
        <v>41</v>
      </c>
      <c r="B21" s="7">
        <v>0.1</v>
      </c>
      <c r="C21" s="13">
        <v>135</v>
      </c>
      <c r="D21" s="15">
        <v>43.2</v>
      </c>
      <c r="E21" s="15">
        <v>32.4</v>
      </c>
      <c r="F21" s="16">
        <v>67.400000000000006</v>
      </c>
      <c r="G21" s="15">
        <v>7.59</v>
      </c>
      <c r="H21" s="15">
        <v>28.5</v>
      </c>
      <c r="I21" s="15">
        <v>6.29</v>
      </c>
      <c r="J21" s="11">
        <v>0.98599999999999999</v>
      </c>
      <c r="K21" s="11">
        <v>6.28</v>
      </c>
      <c r="L21" s="11">
        <v>1.1200000000000001</v>
      </c>
      <c r="M21" s="11">
        <v>6.9</v>
      </c>
      <c r="N21" s="11">
        <v>1.43</v>
      </c>
      <c r="O21" s="11">
        <v>4.16</v>
      </c>
      <c r="P21" s="11">
        <v>0.68</v>
      </c>
      <c r="Q21" s="11">
        <v>4.4800000000000004</v>
      </c>
      <c r="R21" s="11">
        <v>0.66400000000000003</v>
      </c>
      <c r="S21" s="15">
        <v>16.5</v>
      </c>
      <c r="T21" s="11">
        <v>9.57</v>
      </c>
      <c r="U21" s="13">
        <v>168.88</v>
      </c>
    </row>
    <row r="22" spans="1:21" x14ac:dyDescent="0.15">
      <c r="A22" s="6" t="s">
        <v>42</v>
      </c>
      <c r="B22" s="7">
        <v>0.192</v>
      </c>
      <c r="C22" s="13">
        <v>190</v>
      </c>
      <c r="D22" s="15">
        <v>52.8</v>
      </c>
      <c r="E22" s="15">
        <v>41.4</v>
      </c>
      <c r="F22" s="16">
        <v>90.3</v>
      </c>
      <c r="G22" s="15">
        <v>10.199999999999999</v>
      </c>
      <c r="H22" s="15">
        <v>39.299999999999997</v>
      </c>
      <c r="I22" s="15">
        <v>9.3699999999999992</v>
      </c>
      <c r="J22" s="11">
        <v>0.89100000000000001</v>
      </c>
      <c r="K22" s="11">
        <v>9.1300000000000008</v>
      </c>
      <c r="L22" s="11">
        <v>1.56</v>
      </c>
      <c r="M22" s="11">
        <v>8.91</v>
      </c>
      <c r="N22" s="11">
        <v>1.72</v>
      </c>
      <c r="O22" s="11">
        <v>4.6900000000000004</v>
      </c>
      <c r="P22" s="11">
        <v>0.73399999999999999</v>
      </c>
      <c r="Q22" s="11">
        <v>4.57</v>
      </c>
      <c r="R22" s="11">
        <v>0.65700000000000003</v>
      </c>
      <c r="S22" s="15">
        <v>23.2</v>
      </c>
      <c r="T22" s="11">
        <v>5.29</v>
      </c>
      <c r="U22" s="13">
        <v>223.43199999999999</v>
      </c>
    </row>
    <row r="23" spans="1:21" x14ac:dyDescent="0.15">
      <c r="A23" s="6" t="s">
        <v>43</v>
      </c>
      <c r="B23" s="7">
        <v>0.13100000000000001</v>
      </c>
      <c r="C23" s="13">
        <v>234</v>
      </c>
      <c r="D23" s="15">
        <v>33.700000000000003</v>
      </c>
      <c r="E23" s="15">
        <v>38.6</v>
      </c>
      <c r="F23" s="16">
        <v>76.5</v>
      </c>
      <c r="G23" s="15">
        <v>9.02</v>
      </c>
      <c r="H23" s="15">
        <v>34.1</v>
      </c>
      <c r="I23" s="15">
        <v>7.1</v>
      </c>
      <c r="J23" s="11">
        <v>1.32</v>
      </c>
      <c r="K23" s="11">
        <v>6.66</v>
      </c>
      <c r="L23" s="11">
        <v>1.07</v>
      </c>
      <c r="M23" s="11">
        <v>6.05</v>
      </c>
      <c r="N23" s="11">
        <v>1.18</v>
      </c>
      <c r="O23" s="11">
        <v>3.21</v>
      </c>
      <c r="P23" s="11">
        <v>0.48599999999999999</v>
      </c>
      <c r="Q23" s="11">
        <v>3.03</v>
      </c>
      <c r="R23" s="11">
        <v>0.44400000000000001</v>
      </c>
      <c r="S23" s="15">
        <v>15.8</v>
      </c>
      <c r="T23" s="11">
        <v>4.1500000000000004</v>
      </c>
      <c r="U23" s="13">
        <v>188.76999999999998</v>
      </c>
    </row>
    <row r="24" spans="1:21" ht="14" customHeight="1" x14ac:dyDescent="0.15">
      <c r="A24" s="14" t="s">
        <v>29</v>
      </c>
      <c r="B24" s="7"/>
      <c r="C24" s="19"/>
      <c r="D24" s="15"/>
      <c r="E24" s="15"/>
      <c r="F24" s="16"/>
      <c r="G24" s="15"/>
      <c r="H24" s="15"/>
      <c r="I24" s="15"/>
      <c r="J24" s="11"/>
      <c r="K24" s="11"/>
      <c r="L24" s="11"/>
      <c r="M24" s="11"/>
      <c r="N24" s="11"/>
      <c r="O24" s="11"/>
      <c r="P24" s="11"/>
      <c r="Q24" s="11"/>
      <c r="R24" s="11"/>
      <c r="S24" s="15"/>
      <c r="T24" s="11"/>
      <c r="U24" s="13"/>
    </row>
    <row r="25" spans="1:21" ht="14" customHeight="1" x14ac:dyDescent="0.15">
      <c r="A25" s="14" t="s">
        <v>21</v>
      </c>
      <c r="B25" s="7"/>
      <c r="C25" s="19"/>
      <c r="D25" s="15"/>
      <c r="E25" s="15"/>
      <c r="F25" s="16"/>
      <c r="G25" s="15"/>
      <c r="H25" s="15"/>
      <c r="I25" s="15"/>
      <c r="J25" s="11"/>
      <c r="K25" s="11"/>
      <c r="L25" s="11"/>
      <c r="M25" s="11"/>
      <c r="N25" s="11"/>
      <c r="O25" s="11"/>
      <c r="P25" s="11"/>
      <c r="Q25" s="11"/>
      <c r="R25" s="11"/>
      <c r="S25" s="15"/>
      <c r="T25" s="11"/>
      <c r="U25" s="13"/>
    </row>
    <row r="26" spans="1:21" ht="14" customHeight="1" x14ac:dyDescent="0.15">
      <c r="A26" s="23" t="s">
        <v>0</v>
      </c>
      <c r="B26" s="19">
        <f>B7*0.11/B14</f>
        <v>0</v>
      </c>
      <c r="C26" s="19">
        <f t="shared" ref="C26:U26" si="1">C7*0.11/C14</f>
        <v>1.764644153648845E-2</v>
      </c>
      <c r="D26" s="19">
        <f t="shared" si="1"/>
        <v>4.313725490196079E-4</v>
      </c>
      <c r="E26" s="19">
        <f t="shared" si="1"/>
        <v>1.7638888888888886E-3</v>
      </c>
      <c r="F26" s="19">
        <f t="shared" si="1"/>
        <v>6.7398843930635847E-4</v>
      </c>
      <c r="G26" s="19">
        <f t="shared" si="1"/>
        <v>2.835051546391753E-4</v>
      </c>
      <c r="H26" s="19">
        <f t="shared" si="1"/>
        <v>1.2071330589849108E-4</v>
      </c>
      <c r="I26" s="19">
        <f t="shared" si="1"/>
        <v>1.2393333333333333E-2</v>
      </c>
      <c r="J26" s="19">
        <f t="shared" si="1"/>
        <v>0</v>
      </c>
      <c r="K26" s="19">
        <f t="shared" si="1"/>
        <v>5.2461538461538457E-3</v>
      </c>
      <c r="L26" s="19">
        <f t="shared" si="1"/>
        <v>0</v>
      </c>
      <c r="M26" s="19">
        <f t="shared" si="1"/>
        <v>1.0784313725490197E-4</v>
      </c>
      <c r="N26" s="19">
        <f t="shared" si="1"/>
        <v>0</v>
      </c>
      <c r="O26" s="19">
        <f t="shared" si="1"/>
        <v>2.6004728132387708E-4</v>
      </c>
      <c r="P26" s="19">
        <f t="shared" si="1"/>
        <v>0</v>
      </c>
      <c r="Q26" s="19">
        <f t="shared" si="1"/>
        <v>0</v>
      </c>
      <c r="R26" s="19">
        <f t="shared" si="1"/>
        <v>0</v>
      </c>
      <c r="S26" s="19">
        <f t="shared" si="1"/>
        <v>9.5444685466377442E-5</v>
      </c>
      <c r="T26" s="19">
        <f t="shared" si="1"/>
        <v>1.7543859649122808E-4</v>
      </c>
      <c r="U26" s="19">
        <f t="shared" si="1"/>
        <v>1.328509114747485E-3</v>
      </c>
    </row>
    <row r="27" spans="1:21" ht="15" x14ac:dyDescent="0.15">
      <c r="A27" s="23" t="s">
        <v>1</v>
      </c>
      <c r="B27" s="19">
        <f>B8*0.34/B14</f>
        <v>0</v>
      </c>
      <c r="C27" s="19">
        <f t="shared" ref="C27:U27" si="2">C8*0.34/C14</f>
        <v>1.1689009091297086E-2</v>
      </c>
      <c r="D27" s="19">
        <f t="shared" si="2"/>
        <v>1.2066666666666668E-2</v>
      </c>
      <c r="E27" s="19">
        <f t="shared" si="2"/>
        <v>2.8934343434343437E-2</v>
      </c>
      <c r="F27" s="19">
        <f t="shared" si="2"/>
        <v>2.4723699421965322E-2</v>
      </c>
      <c r="G27" s="19">
        <f t="shared" si="2"/>
        <v>1.805154639175258E-2</v>
      </c>
      <c r="H27" s="19">
        <f t="shared" si="2"/>
        <v>1.6650205761316872E-2</v>
      </c>
      <c r="I27" s="19">
        <f t="shared" si="2"/>
        <v>3.9213333333333336E-2</v>
      </c>
      <c r="J27" s="19">
        <f t="shared" si="2"/>
        <v>0.16571428571428573</v>
      </c>
      <c r="K27" s="19">
        <f t="shared" si="2"/>
        <v>1.3861538461538463E-2</v>
      </c>
      <c r="L27" s="19">
        <f t="shared" si="2"/>
        <v>1.2020202020202023E-2</v>
      </c>
      <c r="M27" s="19">
        <f t="shared" si="2"/>
        <v>1.2333333333333333E-2</v>
      </c>
      <c r="N27" s="19">
        <f t="shared" si="2"/>
        <v>1.1657142857142857E-2</v>
      </c>
      <c r="O27" s="19">
        <f t="shared" si="2"/>
        <v>1.1252955082742318E-2</v>
      </c>
      <c r="P27" s="19">
        <f t="shared" si="2"/>
        <v>1.1409395973154364E-2</v>
      </c>
      <c r="Q27" s="19">
        <f t="shared" si="2"/>
        <v>6.5384615384615399E-3</v>
      </c>
      <c r="R27" s="19">
        <f t="shared" si="2"/>
        <v>6.4885496183206106E-3</v>
      </c>
      <c r="S27" s="19">
        <f t="shared" si="2"/>
        <v>7.3752711496746207E-4</v>
      </c>
      <c r="T27" s="19">
        <f t="shared" si="2"/>
        <v>2.7113237639553433E-3</v>
      </c>
      <c r="U27" s="19">
        <f t="shared" si="2"/>
        <v>2.3574796399485645E-2</v>
      </c>
    </row>
    <row r="28" spans="1:21" ht="15" x14ac:dyDescent="0.15">
      <c r="A28" s="23" t="s">
        <v>2</v>
      </c>
      <c r="B28" s="19">
        <f>B9*0.162/B14</f>
        <v>0</v>
      </c>
      <c r="C28" s="19">
        <f t="shared" ref="C28:U28" si="3">C9*0.162/C14</f>
        <v>1.5847826086956522E-4</v>
      </c>
      <c r="D28" s="19">
        <f t="shared" si="3"/>
        <v>6.6705882352941176E-4</v>
      </c>
      <c r="E28" s="19">
        <f t="shared" si="3"/>
        <v>4.0909090909090908E-5</v>
      </c>
      <c r="F28" s="19">
        <f t="shared" si="3"/>
        <v>4.6820809248554922E-5</v>
      </c>
      <c r="G28" s="19">
        <f t="shared" si="3"/>
        <v>8.3505154639175266E-5</v>
      </c>
      <c r="H28" s="19">
        <f t="shared" si="3"/>
        <v>4.4444444444444447E-5</v>
      </c>
      <c r="I28" s="19">
        <f t="shared" si="3"/>
        <v>1.0800000000000001E-4</v>
      </c>
      <c r="J28" s="19">
        <f t="shared" si="3"/>
        <v>2.7226890756302524E-3</v>
      </c>
      <c r="K28" s="19">
        <f t="shared" si="3"/>
        <v>9.969230769230771E-4</v>
      </c>
      <c r="L28" s="19">
        <f t="shared" si="3"/>
        <v>0</v>
      </c>
      <c r="M28" s="19">
        <f t="shared" si="3"/>
        <v>4.7647058823529413E-4</v>
      </c>
      <c r="N28" s="19">
        <f t="shared" si="3"/>
        <v>9.2571428571428579E-4</v>
      </c>
      <c r="O28" s="19">
        <f t="shared" si="3"/>
        <v>7.659574468085106E-4</v>
      </c>
      <c r="P28" s="19">
        <f t="shared" si="3"/>
        <v>0</v>
      </c>
      <c r="Q28" s="19">
        <f t="shared" si="3"/>
        <v>1.3351648351648351E-3</v>
      </c>
      <c r="R28" s="19">
        <f t="shared" si="3"/>
        <v>0</v>
      </c>
      <c r="S28" s="19">
        <f t="shared" si="3"/>
        <v>1.4056399132321041E-4</v>
      </c>
      <c r="T28" s="19">
        <f t="shared" si="3"/>
        <v>1.0334928229665072E-3</v>
      </c>
      <c r="U28" s="19">
        <f t="shared" si="3"/>
        <v>1.2253851390534785E-4</v>
      </c>
    </row>
    <row r="29" spans="1:21" ht="15" x14ac:dyDescent="0.15">
      <c r="A29" s="23" t="s">
        <v>46</v>
      </c>
      <c r="B29" s="19">
        <f>B10*0.05/B14</f>
        <v>0</v>
      </c>
      <c r="C29" s="19">
        <f t="shared" ref="C29:U29" si="4">C10*0.05/C14</f>
        <v>1.1141304347826088E-4</v>
      </c>
      <c r="D29" s="19">
        <f t="shared" si="4"/>
        <v>1.6764705882352942E-2</v>
      </c>
      <c r="E29" s="19">
        <f t="shared" si="4"/>
        <v>3.0303030303030303E-4</v>
      </c>
      <c r="F29" s="19">
        <f t="shared" si="4"/>
        <v>5.4624277456647395E-4</v>
      </c>
      <c r="G29" s="19">
        <f t="shared" si="4"/>
        <v>1.0051546391752579E-3</v>
      </c>
      <c r="H29" s="19">
        <f t="shared" si="4"/>
        <v>1.5226337448559671E-3</v>
      </c>
      <c r="I29" s="19">
        <f t="shared" si="4"/>
        <v>4.3E-3</v>
      </c>
      <c r="J29" s="19">
        <f t="shared" si="4"/>
        <v>2.5210084033613447E-3</v>
      </c>
      <c r="K29" s="19">
        <f t="shared" si="4"/>
        <v>7.7307692307692303E-3</v>
      </c>
      <c r="L29" s="19">
        <f t="shared" si="4"/>
        <v>9.0909090909090905E-3</v>
      </c>
      <c r="M29" s="19">
        <f t="shared" si="4"/>
        <v>1.4460784313725493E-2</v>
      </c>
      <c r="N29" s="19">
        <f t="shared" si="4"/>
        <v>1.657142857142857E-2</v>
      </c>
      <c r="O29" s="19">
        <f t="shared" si="4"/>
        <v>2.0567375886524821E-2</v>
      </c>
      <c r="P29" s="19">
        <f t="shared" si="4"/>
        <v>2.1812080536912755E-2</v>
      </c>
      <c r="Q29" s="19">
        <f t="shared" si="4"/>
        <v>2.1016483516483518E-2</v>
      </c>
      <c r="R29" s="19">
        <f t="shared" si="4"/>
        <v>2.2900763358778626E-2</v>
      </c>
      <c r="S29" s="19">
        <f t="shared" si="4"/>
        <v>3.3622559652928414E-4</v>
      </c>
      <c r="T29" s="19">
        <f t="shared" si="4"/>
        <v>8.2934609250398736E-3</v>
      </c>
      <c r="U29" s="19">
        <f t="shared" si="4"/>
        <v>2.0170948791003755E-3</v>
      </c>
    </row>
    <row r="30" spans="1:21" ht="15" x14ac:dyDescent="0.15">
      <c r="A30" s="23" t="s">
        <v>31</v>
      </c>
      <c r="B30" s="19">
        <v>0</v>
      </c>
      <c r="C30" s="19">
        <f>1-C26-C27-C28-C29</f>
        <v>0.97039465806786662</v>
      </c>
      <c r="D30" s="19">
        <f>D11*0.00036/D14</f>
        <v>1.7472246614100791E-2</v>
      </c>
      <c r="E30" s="19">
        <f t="shared" ref="E30:U30" si="5">E11*0.00036/E14</f>
        <v>2.2395176142964764E-7</v>
      </c>
      <c r="F30" s="19">
        <f t="shared" si="5"/>
        <v>9.6576221508410425E-6</v>
      </c>
      <c r="G30" s="19">
        <f t="shared" si="5"/>
        <v>1.3541698873991952E-6</v>
      </c>
      <c r="H30" s="19">
        <f t="shared" si="5"/>
        <v>5.8087523153052225E-6</v>
      </c>
      <c r="I30" s="19">
        <f t="shared" si="5"/>
        <v>1.0276783282727855E-4</v>
      </c>
      <c r="J30" s="19">
        <f t="shared" si="5"/>
        <v>7.2605042016806728E-5</v>
      </c>
      <c r="K30" s="19">
        <f t="shared" si="5"/>
        <v>1.0132954406076903E-3</v>
      </c>
      <c r="L30" s="19">
        <f t="shared" si="5"/>
        <v>3.0702093070123699E-3</v>
      </c>
      <c r="M30" s="19">
        <f t="shared" si="5"/>
        <v>8.1042311042263514E-3</v>
      </c>
      <c r="N30" s="19">
        <f t="shared" si="5"/>
        <v>1.9157851627060483E-2</v>
      </c>
      <c r="O30" s="19">
        <f t="shared" si="5"/>
        <v>3.6202441881668553E-2</v>
      </c>
      <c r="P30" s="19">
        <f t="shared" si="5"/>
        <v>5.6847805525431845E-2</v>
      </c>
      <c r="Q30" s="19">
        <f t="shared" si="5"/>
        <v>8.5765337074131504E-2</v>
      </c>
      <c r="R30" s="19">
        <f t="shared" si="5"/>
        <v>0.11492348615736775</v>
      </c>
      <c r="S30" s="19">
        <f t="shared" si="5"/>
        <v>1.9946937158157392E-3</v>
      </c>
      <c r="T30" s="19">
        <f t="shared" si="5"/>
        <v>6.7160242617592625E-2</v>
      </c>
      <c r="U30" s="19">
        <f t="shared" si="5"/>
        <v>1.7615056598642876E-3</v>
      </c>
    </row>
    <row r="31" spans="1:21" x14ac:dyDescent="0.15">
      <c r="A31" s="24" t="s">
        <v>3</v>
      </c>
      <c r="B31" s="19">
        <f>B12*0.0044705/B14</f>
        <v>1.0000226576576576</v>
      </c>
      <c r="C31" s="19">
        <f t="shared" ref="C31:U31" si="6">C12*0.0044705/C14</f>
        <v>5.8310869565217381E-6</v>
      </c>
      <c r="D31" s="19">
        <f t="shared" si="6"/>
        <v>0.25099666078431371</v>
      </c>
      <c r="E31" s="19">
        <f t="shared" si="6"/>
        <v>1.5010795033670032E-2</v>
      </c>
      <c r="F31" s="19">
        <f t="shared" si="6"/>
        <v>2.4576552215799616E-2</v>
      </c>
      <c r="G31" s="19">
        <f t="shared" si="6"/>
        <v>3.9189847079037797E-2</v>
      </c>
      <c r="H31" s="19">
        <f t="shared" si="6"/>
        <v>5.0612519433013252E-2</v>
      </c>
      <c r="I31" s="19">
        <f t="shared" si="6"/>
        <v>0.11428584888888887</v>
      </c>
      <c r="J31" s="19">
        <f t="shared" si="6"/>
        <v>3.7617316526610635E-2</v>
      </c>
      <c r="K31" s="19">
        <f t="shared" si="6"/>
        <v>0.16018145384615384</v>
      </c>
      <c r="L31" s="19">
        <f t="shared" si="6"/>
        <v>0.22745362121212118</v>
      </c>
      <c r="M31" s="19">
        <f t="shared" si="6"/>
        <v>0.27112267647058824</v>
      </c>
      <c r="N31" s="19">
        <f t="shared" si="6"/>
        <v>0.27488891619047612</v>
      </c>
      <c r="O31" s="19">
        <f t="shared" si="6"/>
        <v>0.28549197793538211</v>
      </c>
      <c r="P31" s="19">
        <f t="shared" si="6"/>
        <v>0.2682800055928411</v>
      </c>
      <c r="Q31" s="19">
        <f t="shared" si="6"/>
        <v>0.27437079670329667</v>
      </c>
      <c r="R31" s="19">
        <f t="shared" si="6"/>
        <v>0.25048450381679388</v>
      </c>
      <c r="S31" s="19">
        <f t="shared" si="6"/>
        <v>5.1790564714389016E-4</v>
      </c>
      <c r="T31" s="19">
        <f t="shared" si="6"/>
        <v>1.8680558213716107E-2</v>
      </c>
      <c r="U31" s="19">
        <f t="shared" si="6"/>
        <v>5.0241547221031559E-2</v>
      </c>
    </row>
    <row r="32" spans="1:21" x14ac:dyDescent="0.15">
      <c r="A32" s="24" t="s">
        <v>26</v>
      </c>
      <c r="B32" s="19">
        <f t="shared" ref="B32:U32" si="7">SUM(B26:B31)</f>
        <v>1.0000226576576576</v>
      </c>
      <c r="C32" s="19">
        <f t="shared" si="7"/>
        <v>1.0000058310869566</v>
      </c>
      <c r="D32" s="19">
        <f>SUM(D26:D31)</f>
        <v>0.29839871131998313</v>
      </c>
      <c r="E32" s="19">
        <f t="shared" si="7"/>
        <v>4.6053190702603178E-2</v>
      </c>
      <c r="F32" s="19">
        <f t="shared" si="7"/>
        <v>5.0576961283037167E-2</v>
      </c>
      <c r="G32" s="19">
        <f t="shared" si="7"/>
        <v>5.8614912589131388E-2</v>
      </c>
      <c r="H32" s="19">
        <f t="shared" si="7"/>
        <v>6.8956325441844338E-2</v>
      </c>
      <c r="I32" s="19">
        <f t="shared" si="7"/>
        <v>0.17040328338838281</v>
      </c>
      <c r="J32" s="19">
        <f t="shared" si="7"/>
        <v>0.20864790476190476</v>
      </c>
      <c r="K32" s="19">
        <f t="shared" si="7"/>
        <v>0.18903013390214615</v>
      </c>
      <c r="L32" s="19">
        <f t="shared" si="7"/>
        <v>0.25163494163024469</v>
      </c>
      <c r="M32" s="19">
        <f t="shared" si="7"/>
        <v>0.30660533894736364</v>
      </c>
      <c r="N32" s="19">
        <f t="shared" si="7"/>
        <v>0.32320105353182232</v>
      </c>
      <c r="O32" s="19">
        <f t="shared" si="7"/>
        <v>0.35454075551445019</v>
      </c>
      <c r="P32" s="19">
        <f t="shared" si="7"/>
        <v>0.35834928762834006</v>
      </c>
      <c r="Q32" s="19">
        <f t="shared" si="7"/>
        <v>0.38902624366753807</v>
      </c>
      <c r="R32" s="19">
        <f t="shared" si="7"/>
        <v>0.39479730295126086</v>
      </c>
      <c r="S32" s="19">
        <f t="shared" si="7"/>
        <v>3.8223607512459633E-3</v>
      </c>
      <c r="T32" s="19">
        <f t="shared" si="7"/>
        <v>9.8054516939761693E-2</v>
      </c>
      <c r="U32" s="19">
        <f t="shared" si="7"/>
        <v>7.9045991788134706E-2</v>
      </c>
    </row>
    <row r="33" spans="1:21" ht="15" x14ac:dyDescent="0.15">
      <c r="A33" s="20" t="s">
        <v>22</v>
      </c>
      <c r="B33" s="7"/>
      <c r="C33" s="7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9"/>
    </row>
    <row r="34" spans="1:21" ht="15" x14ac:dyDescent="0.15">
      <c r="A34" s="23" t="s">
        <v>0</v>
      </c>
      <c r="B34" s="19">
        <f>B7*0.08/B15</f>
        <v>0</v>
      </c>
      <c r="C34" s="19">
        <f t="shared" ref="C34:U34" si="8">C7*0.08/C15</f>
        <v>1.904366711269135E-2</v>
      </c>
      <c r="D34" s="19">
        <f t="shared" si="8"/>
        <v>4.6511627906976747E-4</v>
      </c>
      <c r="E34" s="19">
        <f t="shared" si="8"/>
        <v>2.4541062801932368E-3</v>
      </c>
      <c r="F34" s="19">
        <f t="shared" si="8"/>
        <v>9.9647473560517054E-4</v>
      </c>
      <c r="G34" s="19">
        <f t="shared" si="8"/>
        <v>4.1067761806981519E-4</v>
      </c>
      <c r="H34" s="19">
        <f t="shared" si="8"/>
        <v>1.7438692098092643E-4</v>
      </c>
      <c r="I34" s="19">
        <f t="shared" si="8"/>
        <v>1.7157360406091369E-2</v>
      </c>
      <c r="J34" s="19">
        <f t="shared" si="8"/>
        <v>0</v>
      </c>
      <c r="K34" s="19">
        <f t="shared" si="8"/>
        <v>6.748299319727891E-3</v>
      </c>
      <c r="L34" s="19">
        <f t="shared" si="8"/>
        <v>0</v>
      </c>
      <c r="M34" s="19">
        <f t="shared" si="8"/>
        <v>1.2269938650306749E-4</v>
      </c>
      <c r="N34" s="19">
        <f t="shared" si="8"/>
        <v>0</v>
      </c>
      <c r="O34" s="19">
        <f t="shared" si="8"/>
        <v>2.6578073089700998E-4</v>
      </c>
      <c r="P34" s="19">
        <f t="shared" si="8"/>
        <v>0</v>
      </c>
      <c r="Q34" s="19">
        <f t="shared" si="8"/>
        <v>0</v>
      </c>
      <c r="R34" s="19">
        <f t="shared" si="8"/>
        <v>0</v>
      </c>
      <c r="S34" s="19">
        <f t="shared" si="8"/>
        <v>1.4545454545454546E-4</v>
      </c>
      <c r="T34" s="19">
        <f t="shared" si="8"/>
        <v>1.4466546112115733E-4</v>
      </c>
      <c r="U34" s="19">
        <f t="shared" si="8"/>
        <v>1.8722913582418445E-3</v>
      </c>
    </row>
    <row r="35" spans="1:21" ht="15" x14ac:dyDescent="0.15">
      <c r="A35" s="23" t="s">
        <v>1</v>
      </c>
      <c r="B35" s="19">
        <f>B8*0.3304/B15</f>
        <v>0</v>
      </c>
      <c r="C35" s="19">
        <f t="shared" ref="C35:U35" si="9">C8*0.3304/C15</f>
        <v>1.6855240585689723E-2</v>
      </c>
      <c r="D35" s="19">
        <f t="shared" si="9"/>
        <v>1.7384418604651168E-2</v>
      </c>
      <c r="E35" s="19">
        <f t="shared" si="9"/>
        <v>5.3789758454106294E-2</v>
      </c>
      <c r="F35" s="19">
        <f t="shared" si="9"/>
        <v>4.884173913043479E-2</v>
      </c>
      <c r="G35" s="19">
        <f t="shared" si="9"/>
        <v>3.4939630390143743E-2</v>
      </c>
      <c r="H35" s="19">
        <f t="shared" si="9"/>
        <v>3.2139727520435965E-2</v>
      </c>
      <c r="I35" s="19">
        <f t="shared" si="9"/>
        <v>7.2537055837563452E-2</v>
      </c>
      <c r="J35" s="19">
        <f t="shared" si="9"/>
        <v>0.18426153846153845</v>
      </c>
      <c r="K35" s="19">
        <f t="shared" si="9"/>
        <v>2.3824761904761908E-2</v>
      </c>
      <c r="L35" s="19">
        <f t="shared" si="9"/>
        <v>1.9435294117647061E-2</v>
      </c>
      <c r="M35" s="19">
        <f t="shared" si="9"/>
        <v>1.8749693251533747E-2</v>
      </c>
      <c r="N35" s="19">
        <f t="shared" si="9"/>
        <v>1.6943589743589747E-2</v>
      </c>
      <c r="O35" s="19">
        <f t="shared" si="9"/>
        <v>1.5367441860465118E-2</v>
      </c>
      <c r="P35" s="19">
        <f t="shared" si="9"/>
        <v>1.5018181818181821E-2</v>
      </c>
      <c r="Q35" s="19">
        <f t="shared" si="9"/>
        <v>8.4717948717948736E-3</v>
      </c>
      <c r="R35" s="19">
        <f t="shared" si="9"/>
        <v>8.2807017543859666E-3</v>
      </c>
      <c r="S35" s="19">
        <f t="shared" si="9"/>
        <v>1.5018181818181821E-3</v>
      </c>
      <c r="T35" s="19">
        <f t="shared" si="9"/>
        <v>2.9873417721518994E-3</v>
      </c>
      <c r="U35" s="19">
        <f t="shared" si="9"/>
        <v>4.4393630691506793E-2</v>
      </c>
    </row>
    <row r="36" spans="1:21" ht="15" x14ac:dyDescent="0.15">
      <c r="A36" s="23" t="s">
        <v>2</v>
      </c>
      <c r="B36" s="19">
        <f>B9*0.123/B15</f>
        <v>0</v>
      </c>
      <c r="C36" s="19">
        <f t="shared" ref="C36:U36" si="10">C9*0.123/C15</f>
        <v>1.785483870967742E-4</v>
      </c>
      <c r="D36" s="19">
        <f t="shared" si="10"/>
        <v>7.5087209302325585E-4</v>
      </c>
      <c r="E36" s="19">
        <f t="shared" si="10"/>
        <v>5.9420289855072463E-5</v>
      </c>
      <c r="F36" s="19">
        <f t="shared" si="10"/>
        <v>7.2267920094007052E-5</v>
      </c>
      <c r="G36" s="19">
        <f t="shared" si="10"/>
        <v>1.2628336755646816E-4</v>
      </c>
      <c r="H36" s="19">
        <f t="shared" si="10"/>
        <v>6.7029972752043586E-5</v>
      </c>
      <c r="I36" s="19">
        <f t="shared" si="10"/>
        <v>1.5609137055837564E-4</v>
      </c>
      <c r="J36" s="19">
        <f t="shared" si="10"/>
        <v>2.3653846153846151E-3</v>
      </c>
      <c r="K36" s="19">
        <f t="shared" si="10"/>
        <v>1.3387755102040816E-3</v>
      </c>
      <c r="L36" s="19">
        <f t="shared" si="10"/>
        <v>0</v>
      </c>
      <c r="M36" s="19">
        <f t="shared" si="10"/>
        <v>5.6595092024539872E-4</v>
      </c>
      <c r="N36" s="19">
        <f t="shared" si="10"/>
        <v>1.0512820512820513E-3</v>
      </c>
      <c r="O36" s="19">
        <f t="shared" si="10"/>
        <v>8.172757475083057E-4</v>
      </c>
      <c r="P36" s="19">
        <f t="shared" si="10"/>
        <v>0</v>
      </c>
      <c r="Q36" s="19">
        <f t="shared" si="10"/>
        <v>1.3516483516483515E-3</v>
      </c>
      <c r="R36" s="19">
        <f t="shared" si="10"/>
        <v>0</v>
      </c>
      <c r="S36" s="19">
        <f t="shared" si="10"/>
        <v>2.2363636363636363E-4</v>
      </c>
      <c r="T36" s="19">
        <f t="shared" si="10"/>
        <v>8.8969258589511745E-4</v>
      </c>
      <c r="U36" s="19">
        <f t="shared" si="10"/>
        <v>1.8029110417307952E-4</v>
      </c>
    </row>
    <row r="37" spans="1:21" ht="15" x14ac:dyDescent="0.15">
      <c r="A37" s="23" t="s">
        <v>46</v>
      </c>
      <c r="B37" s="19">
        <f>B10*0.09/B15</f>
        <v>0</v>
      </c>
      <c r="C37" s="19">
        <f t="shared" ref="C37:U37" si="11">C10*0.09/C15</f>
        <v>2.9758064516129031E-4</v>
      </c>
      <c r="D37" s="19">
        <f t="shared" si="11"/>
        <v>4.4738372093023261E-2</v>
      </c>
      <c r="E37" s="19">
        <f t="shared" si="11"/>
        <v>1.0434782608695651E-3</v>
      </c>
      <c r="F37" s="19">
        <f t="shared" si="11"/>
        <v>1.99882491186839E-3</v>
      </c>
      <c r="G37" s="19">
        <f t="shared" si="11"/>
        <v>3.6036960985626281E-3</v>
      </c>
      <c r="H37" s="19">
        <f t="shared" si="11"/>
        <v>5.4441416893732967E-3</v>
      </c>
      <c r="I37" s="19">
        <f t="shared" si="11"/>
        <v>1.4733502538071066E-2</v>
      </c>
      <c r="J37" s="19">
        <f t="shared" si="11"/>
        <v>5.1923076923076914E-3</v>
      </c>
      <c r="K37" s="19">
        <f t="shared" si="11"/>
        <v>2.4612244897959181E-2</v>
      </c>
      <c r="L37" s="19">
        <f t="shared" si="11"/>
        <v>2.7226890756302521E-2</v>
      </c>
      <c r="M37" s="19">
        <f t="shared" si="11"/>
        <v>4.0720858895705529E-2</v>
      </c>
      <c r="N37" s="19">
        <f t="shared" si="11"/>
        <v>4.4615384615384612E-2</v>
      </c>
      <c r="O37" s="19">
        <f t="shared" si="11"/>
        <v>5.2026578073089698E-2</v>
      </c>
      <c r="P37" s="19">
        <f t="shared" si="11"/>
        <v>5.3181818181818184E-2</v>
      </c>
      <c r="Q37" s="19">
        <f t="shared" si="11"/>
        <v>5.0439560439560438E-2</v>
      </c>
      <c r="R37" s="19">
        <f t="shared" si="11"/>
        <v>5.4135338345864654E-2</v>
      </c>
      <c r="S37" s="19">
        <f t="shared" si="11"/>
        <v>1.268181818181818E-3</v>
      </c>
      <c r="T37" s="19">
        <f t="shared" si="11"/>
        <v>1.6925858951175408E-2</v>
      </c>
      <c r="U37" s="19">
        <f t="shared" si="11"/>
        <v>7.0357504067543207E-3</v>
      </c>
    </row>
    <row r="38" spans="1:21" ht="15" x14ac:dyDescent="0.15">
      <c r="A38" s="23" t="s">
        <v>31</v>
      </c>
      <c r="B38" s="19">
        <v>0</v>
      </c>
      <c r="C38" s="19">
        <f>1-C34-C35-C36-C37</f>
        <v>0.96362496326936087</v>
      </c>
      <c r="D38" s="19">
        <f>D11*0.00024374/D15</f>
        <v>1.75381908006918E-2</v>
      </c>
      <c r="E38" s="19">
        <f t="shared" ref="E38:U38" si="12">E11*0.00024374/E15</f>
        <v>2.9007054378719104E-7</v>
      </c>
      <c r="F38" s="19">
        <f t="shared" si="12"/>
        <v>1.329263436437385E-5</v>
      </c>
      <c r="G38" s="19">
        <f t="shared" si="12"/>
        <v>1.8261659097880412E-6</v>
      </c>
      <c r="H38" s="19">
        <f t="shared" si="12"/>
        <v>7.8121150160716695E-6</v>
      </c>
      <c r="I38" s="19">
        <f t="shared" si="12"/>
        <v>1.3244834799767803E-4</v>
      </c>
      <c r="J38" s="19">
        <f t="shared" si="12"/>
        <v>5.6247692307692299E-5</v>
      </c>
      <c r="K38" s="19">
        <f t="shared" si="12"/>
        <v>1.213434693506553E-3</v>
      </c>
      <c r="L38" s="19">
        <f t="shared" si="12"/>
        <v>3.4586810846231699E-3</v>
      </c>
      <c r="M38" s="19">
        <f t="shared" si="12"/>
        <v>8.5839800406058847E-3</v>
      </c>
      <c r="N38" s="19">
        <f t="shared" si="12"/>
        <v>1.9400963490656488E-2</v>
      </c>
      <c r="O38" s="19">
        <f t="shared" si="12"/>
        <v>3.4445781533154571E-2</v>
      </c>
      <c r="P38" s="19">
        <f t="shared" si="12"/>
        <v>5.2135266002437994E-2</v>
      </c>
      <c r="Q38" s="19">
        <f t="shared" si="12"/>
        <v>7.7423863920180788E-2</v>
      </c>
      <c r="R38" s="19">
        <f t="shared" si="12"/>
        <v>0.1021860210970644</v>
      </c>
      <c r="S38" s="19">
        <f t="shared" si="12"/>
        <v>2.8299500497606053E-3</v>
      </c>
      <c r="T38" s="19">
        <f t="shared" si="12"/>
        <v>5.1555971141394104E-2</v>
      </c>
      <c r="U38" s="19">
        <f t="shared" si="12"/>
        <v>2.3111064068162615E-3</v>
      </c>
    </row>
    <row r="39" spans="1:21" x14ac:dyDescent="0.15">
      <c r="A39" s="24" t="s">
        <v>3</v>
      </c>
      <c r="B39" s="19">
        <f>B12*0.0037695/B15</f>
        <v>0.99996458333333327</v>
      </c>
      <c r="C39" s="19">
        <f t="shared" ref="C39:U39" si="13">C12*0.0037695/C15</f>
        <v>7.2958064516129023E-6</v>
      </c>
      <c r="D39" s="19">
        <f t="shared" si="13"/>
        <v>0.31376704360465119</v>
      </c>
      <c r="E39" s="19">
        <f t="shared" si="13"/>
        <v>2.421342270531401E-2</v>
      </c>
      <c r="F39" s="19">
        <f t="shared" si="13"/>
        <v>4.2127447708578146E-2</v>
      </c>
      <c r="G39" s="19">
        <f t="shared" si="13"/>
        <v>6.5817895277207383E-2</v>
      </c>
      <c r="H39" s="19">
        <f t="shared" si="13"/>
        <v>8.4770953678474106E-2</v>
      </c>
      <c r="I39" s="19">
        <f t="shared" si="13"/>
        <v>0.18343624365482231</v>
      </c>
      <c r="J39" s="19">
        <f t="shared" si="13"/>
        <v>3.6293519230769219E-2</v>
      </c>
      <c r="K39" s="19">
        <f t="shared" si="13"/>
        <v>0.23888885714285715</v>
      </c>
      <c r="L39" s="19">
        <f t="shared" si="13"/>
        <v>0.31910876470588234</v>
      </c>
      <c r="M39" s="19">
        <f t="shared" si="13"/>
        <v>0.35763998466257668</v>
      </c>
      <c r="N39" s="19">
        <f t="shared" si="13"/>
        <v>0.34668660683760683</v>
      </c>
      <c r="O39" s="19">
        <f t="shared" si="13"/>
        <v>0.33829488372093025</v>
      </c>
      <c r="P39" s="19">
        <f t="shared" si="13"/>
        <v>0.30641465909090898</v>
      </c>
      <c r="Q39" s="19">
        <f t="shared" si="13"/>
        <v>0.30846384615384614</v>
      </c>
      <c r="R39" s="19">
        <f t="shared" si="13"/>
        <v>0.27737473684210529</v>
      </c>
      <c r="S39" s="19">
        <f t="shared" si="13"/>
        <v>9.1507468181818187E-4</v>
      </c>
      <c r="T39" s="19">
        <f t="shared" si="13"/>
        <v>1.7859113924050631E-2</v>
      </c>
      <c r="U39" s="19">
        <f t="shared" si="13"/>
        <v>8.2092266488818538E-2</v>
      </c>
    </row>
    <row r="40" spans="1:21" x14ac:dyDescent="0.15">
      <c r="A40" s="24" t="s">
        <v>26</v>
      </c>
      <c r="B40" s="19">
        <f t="shared" ref="B40:U40" si="14">SUM(B34:B39)</f>
        <v>0.99996458333333327</v>
      </c>
      <c r="C40" s="19">
        <f t="shared" si="14"/>
        <v>1.0000072958064516</v>
      </c>
      <c r="D40" s="19">
        <f t="shared" si="14"/>
        <v>0.39464401347511047</v>
      </c>
      <c r="E40" s="19">
        <f t="shared" si="14"/>
        <v>8.1560476060881959E-2</v>
      </c>
      <c r="F40" s="19">
        <f t="shared" si="14"/>
        <v>9.4050047040944884E-2</v>
      </c>
      <c r="G40" s="19">
        <f t="shared" si="14"/>
        <v>0.10490000891744983</v>
      </c>
      <c r="H40" s="19">
        <f t="shared" si="14"/>
        <v>0.12260405189703241</v>
      </c>
      <c r="I40" s="19">
        <f t="shared" si="14"/>
        <v>0.28815270215510425</v>
      </c>
      <c r="J40" s="19">
        <f t="shared" si="14"/>
        <v>0.22816899769230764</v>
      </c>
      <c r="K40" s="19">
        <f t="shared" si="14"/>
        <v>0.29662637346901677</v>
      </c>
      <c r="L40" s="19">
        <f t="shared" si="14"/>
        <v>0.36922963066445508</v>
      </c>
      <c r="M40" s="19">
        <f t="shared" si="14"/>
        <v>0.42638316715717028</v>
      </c>
      <c r="N40" s="19">
        <f t="shared" si="14"/>
        <v>0.42869782673851975</v>
      </c>
      <c r="O40" s="19">
        <f t="shared" si="14"/>
        <v>0.44121774166604494</v>
      </c>
      <c r="P40" s="19">
        <f t="shared" si="14"/>
        <v>0.42674992509334697</v>
      </c>
      <c r="Q40" s="19">
        <f t="shared" si="14"/>
        <v>0.44615071373703058</v>
      </c>
      <c r="R40" s="19">
        <f t="shared" si="14"/>
        <v>0.4419767980394203</v>
      </c>
      <c r="S40" s="19">
        <f t="shared" si="14"/>
        <v>6.8841156406696958E-3</v>
      </c>
      <c r="T40" s="19">
        <f t="shared" si="14"/>
        <v>9.036264383578832E-2</v>
      </c>
      <c r="U40" s="19">
        <f t="shared" si="14"/>
        <v>0.13788533645631085</v>
      </c>
    </row>
    <row r="41" spans="1:21" ht="15" x14ac:dyDescent="0.15">
      <c r="A41" s="20" t="s">
        <v>23</v>
      </c>
      <c r="B41" s="7"/>
      <c r="C41" s="7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15" x14ac:dyDescent="0.15">
      <c r="A42" s="23" t="s">
        <v>0</v>
      </c>
      <c r="B42" s="19">
        <f>B7*0.005/B16</f>
        <v>0</v>
      </c>
      <c r="C42" s="19">
        <f t="shared" ref="C42:U42" si="15">C7*0.005/C16</f>
        <v>6.5304610674052192E-4</v>
      </c>
      <c r="D42" s="19">
        <f t="shared" si="15"/>
        <v>2.4449877750611248E-5</v>
      </c>
      <c r="E42" s="19">
        <f t="shared" si="15"/>
        <v>1.0308441558441559E-4</v>
      </c>
      <c r="F42" s="19">
        <f t="shared" si="15"/>
        <v>4.173228346456693E-5</v>
      </c>
      <c r="G42" s="19">
        <f t="shared" si="15"/>
        <v>1.7482517482517483E-5</v>
      </c>
      <c r="H42" s="19">
        <f t="shared" si="15"/>
        <v>7.4074074074074075E-6</v>
      </c>
      <c r="I42" s="19">
        <f t="shared" si="15"/>
        <v>7.4778761061946892E-4</v>
      </c>
      <c r="J42" s="19">
        <f t="shared" si="15"/>
        <v>0</v>
      </c>
      <c r="K42" s="19">
        <f t="shared" si="15"/>
        <v>2.9807692307692304E-4</v>
      </c>
      <c r="L42" s="19">
        <f t="shared" si="15"/>
        <v>0</v>
      </c>
      <c r="M42" s="19">
        <f t="shared" si="15"/>
        <v>6.0024009603841536E-6</v>
      </c>
      <c r="N42" s="19">
        <f t="shared" si="15"/>
        <v>0</v>
      </c>
      <c r="O42" s="19">
        <f t="shared" si="15"/>
        <v>1.4534883720930233E-5</v>
      </c>
      <c r="P42" s="19">
        <f t="shared" si="15"/>
        <v>0</v>
      </c>
      <c r="Q42" s="19">
        <f t="shared" si="15"/>
        <v>0</v>
      </c>
      <c r="R42" s="19">
        <f t="shared" si="15"/>
        <v>0</v>
      </c>
      <c r="S42" s="19">
        <f t="shared" si="15"/>
        <v>6.5359477124183003E-6</v>
      </c>
      <c r="T42" s="19">
        <f t="shared" si="15"/>
        <v>1.4409221902017291E-5</v>
      </c>
      <c r="U42" s="19">
        <f t="shared" si="15"/>
        <v>8.0350522865511035E-5</v>
      </c>
    </row>
    <row r="43" spans="1:21" ht="15" x14ac:dyDescent="0.15">
      <c r="A43" s="23" t="s">
        <v>1</v>
      </c>
      <c r="B43" s="19">
        <f>B8*0.42/B16</f>
        <v>0</v>
      </c>
      <c r="C43" s="19">
        <f t="shared" ref="C43:U43" si="16">C8*0.42/C16</f>
        <v>1.175594251139301E-2</v>
      </c>
      <c r="D43" s="19">
        <f t="shared" si="16"/>
        <v>1.8586797066014672E-2</v>
      </c>
      <c r="E43" s="19">
        <f t="shared" si="16"/>
        <v>4.5954545454545456E-2</v>
      </c>
      <c r="F43" s="19">
        <f t="shared" si="16"/>
        <v>4.1603149606299211E-2</v>
      </c>
      <c r="G43" s="19">
        <f t="shared" si="16"/>
        <v>3.0251748251748249E-2</v>
      </c>
      <c r="H43" s="19">
        <f t="shared" si="16"/>
        <v>2.7766666666666665E-2</v>
      </c>
      <c r="I43" s="19">
        <f t="shared" si="16"/>
        <v>6.4300884955752202E-2</v>
      </c>
      <c r="J43" s="19">
        <f t="shared" si="16"/>
        <v>0.25139318885448914</v>
      </c>
      <c r="K43" s="19">
        <f t="shared" si="16"/>
        <v>2.1403846153846152E-2</v>
      </c>
      <c r="L43" s="19">
        <f t="shared" si="16"/>
        <v>1.8607594936708861E-2</v>
      </c>
      <c r="M43" s="19">
        <f t="shared" si="16"/>
        <v>1.8655462184873947E-2</v>
      </c>
      <c r="N43" s="19">
        <f t="shared" si="16"/>
        <v>1.762237762237762E-2</v>
      </c>
      <c r="O43" s="19">
        <f t="shared" si="16"/>
        <v>1.7093023255813956E-2</v>
      </c>
      <c r="P43" s="19">
        <f t="shared" si="16"/>
        <v>1.7721518987341773E-2</v>
      </c>
      <c r="Q43" s="19">
        <f t="shared" si="16"/>
        <v>1.035211267605634E-2</v>
      </c>
      <c r="R43" s="19">
        <f t="shared" si="16"/>
        <v>1.0344827586206895E-2</v>
      </c>
      <c r="S43" s="19">
        <f t="shared" si="16"/>
        <v>1.3725490196078432E-3</v>
      </c>
      <c r="T43" s="19">
        <f t="shared" si="16"/>
        <v>6.0518731988472626E-3</v>
      </c>
      <c r="U43" s="19">
        <f t="shared" si="16"/>
        <v>3.8749417081279852E-2</v>
      </c>
    </row>
    <row r="44" spans="1:21" ht="15" x14ac:dyDescent="0.15">
      <c r="A44" s="23" t="s">
        <v>2</v>
      </c>
      <c r="B44" s="19">
        <f>B9*0.238/B16</f>
        <v>0</v>
      </c>
      <c r="C44" s="19">
        <f t="shared" ref="C44:U44" si="17">C9*0.238/C16</f>
        <v>1.8955752212389379E-4</v>
      </c>
      <c r="D44" s="19">
        <f t="shared" si="17"/>
        <v>1.2220048899755501E-3</v>
      </c>
      <c r="E44" s="19">
        <f t="shared" si="17"/>
        <v>7.7272727272727259E-5</v>
      </c>
      <c r="F44" s="19">
        <f t="shared" si="17"/>
        <v>9.370078740157481E-5</v>
      </c>
      <c r="G44" s="19">
        <f t="shared" si="17"/>
        <v>1.664335664335664E-4</v>
      </c>
      <c r="H44" s="19">
        <f t="shared" si="17"/>
        <v>8.8148148148148138E-5</v>
      </c>
      <c r="I44" s="19">
        <f t="shared" si="17"/>
        <v>2.1061946902654864E-4</v>
      </c>
      <c r="J44" s="19">
        <f t="shared" si="17"/>
        <v>4.9122807017543853E-3</v>
      </c>
      <c r="K44" s="19">
        <f t="shared" si="17"/>
        <v>1.8307692307692304E-3</v>
      </c>
      <c r="L44" s="19">
        <f t="shared" si="17"/>
        <v>0</v>
      </c>
      <c r="M44" s="19">
        <f t="shared" si="17"/>
        <v>8.571428571428571E-4</v>
      </c>
      <c r="N44" s="19">
        <f t="shared" si="17"/>
        <v>1.6643356643356642E-3</v>
      </c>
      <c r="O44" s="19">
        <f t="shared" si="17"/>
        <v>1.383720930232558E-3</v>
      </c>
      <c r="P44" s="19">
        <f t="shared" si="17"/>
        <v>0</v>
      </c>
      <c r="Q44" s="19">
        <f t="shared" si="17"/>
        <v>2.5140845070422534E-3</v>
      </c>
      <c r="R44" s="19">
        <f t="shared" si="17"/>
        <v>0</v>
      </c>
      <c r="S44" s="19">
        <f t="shared" si="17"/>
        <v>3.1111111111111107E-4</v>
      </c>
      <c r="T44" s="19">
        <f t="shared" si="17"/>
        <v>2.7435158501440916E-3</v>
      </c>
      <c r="U44" s="19">
        <f t="shared" si="17"/>
        <v>2.3954185104791182E-4</v>
      </c>
    </row>
    <row r="45" spans="1:21" ht="15" x14ac:dyDescent="0.15">
      <c r="A45" s="23" t="s">
        <v>46</v>
      </c>
      <c r="B45" s="19">
        <f>B10*0.005/B16</f>
        <v>0</v>
      </c>
      <c r="C45" s="19">
        <f t="shared" ref="C45:U45" si="18">C10*0.005/C16</f>
        <v>9.07079646017699E-6</v>
      </c>
      <c r="D45" s="19">
        <f t="shared" si="18"/>
        <v>2.0904645476772618E-3</v>
      </c>
      <c r="E45" s="19">
        <f t="shared" si="18"/>
        <v>3.896103896103896E-5</v>
      </c>
      <c r="F45" s="19">
        <f t="shared" si="18"/>
        <v>7.4409448818897641E-5</v>
      </c>
      <c r="G45" s="19">
        <f t="shared" si="18"/>
        <v>1.3636363636363637E-4</v>
      </c>
      <c r="H45" s="19">
        <f t="shared" si="18"/>
        <v>2.0555555555555556E-4</v>
      </c>
      <c r="I45" s="19">
        <f t="shared" si="18"/>
        <v>5.7079646017699106E-4</v>
      </c>
      <c r="J45" s="19">
        <f t="shared" si="18"/>
        <v>3.0959752321981421E-4</v>
      </c>
      <c r="K45" s="19">
        <f t="shared" si="18"/>
        <v>9.6634615384615379E-4</v>
      </c>
      <c r="L45" s="19">
        <f t="shared" si="18"/>
        <v>1.1392405063291138E-3</v>
      </c>
      <c r="M45" s="19">
        <f t="shared" si="18"/>
        <v>1.7707082833133255E-3</v>
      </c>
      <c r="N45" s="19">
        <f t="shared" si="18"/>
        <v>2.0279720279720278E-3</v>
      </c>
      <c r="O45" s="19">
        <f t="shared" si="18"/>
        <v>2.5290697674418602E-3</v>
      </c>
      <c r="P45" s="19">
        <f t="shared" si="18"/>
        <v>2.7426160337552749E-3</v>
      </c>
      <c r="Q45" s="19">
        <f t="shared" si="18"/>
        <v>2.6936619718309863E-3</v>
      </c>
      <c r="R45" s="19">
        <f t="shared" si="18"/>
        <v>2.9556650246305412E-3</v>
      </c>
      <c r="S45" s="19">
        <f t="shared" si="18"/>
        <v>5.0653594771241824E-5</v>
      </c>
      <c r="T45" s="19">
        <f t="shared" si="18"/>
        <v>1.4985590778097983E-3</v>
      </c>
      <c r="U45" s="19">
        <f t="shared" si="18"/>
        <v>2.683942308660076E-4</v>
      </c>
    </row>
    <row r="46" spans="1:21" ht="15" x14ac:dyDescent="0.15">
      <c r="A46" s="23" t="s">
        <v>31</v>
      </c>
      <c r="B46" s="19">
        <v>0</v>
      </c>
      <c r="C46" s="19">
        <f>1-C42-C43-C44-C45-C47</f>
        <v>0.98738663474469834</v>
      </c>
      <c r="D46" s="19">
        <f>D11*0.00045519/D16</f>
        <v>2.7547730830609855E-2</v>
      </c>
      <c r="E46" s="19">
        <f t="shared" ref="E46:U46" si="19">E11*0.00045519/E16</f>
        <v>3.640735795898618E-7</v>
      </c>
      <c r="F46" s="19">
        <f t="shared" si="19"/>
        <v>1.6634233894215895E-5</v>
      </c>
      <c r="G46" s="19">
        <f t="shared" si="19"/>
        <v>2.3228922040166369E-6</v>
      </c>
      <c r="H46" s="19">
        <f t="shared" si="19"/>
        <v>9.9153223740141927E-6</v>
      </c>
      <c r="I46" s="19">
        <f t="shared" si="19"/>
        <v>1.7248853180180278E-4</v>
      </c>
      <c r="J46" s="19">
        <f t="shared" si="19"/>
        <v>1.127405572755418E-4</v>
      </c>
      <c r="K46" s="19">
        <f t="shared" si="19"/>
        <v>1.6015345542021338E-3</v>
      </c>
      <c r="L46" s="19">
        <f t="shared" si="19"/>
        <v>4.8648146579267611E-3</v>
      </c>
      <c r="M46" s="19">
        <f t="shared" si="19"/>
        <v>1.2547499851472084E-2</v>
      </c>
      <c r="N46" s="19">
        <f t="shared" si="19"/>
        <v>2.9644151794314118E-2</v>
      </c>
      <c r="O46" s="19">
        <f t="shared" si="19"/>
        <v>5.6287246180631197E-2</v>
      </c>
      <c r="P46" s="19">
        <f t="shared" si="19"/>
        <v>9.0379895381412945E-2</v>
      </c>
      <c r="Q46" s="19">
        <f t="shared" si="19"/>
        <v>0.13899047982129997</v>
      </c>
      <c r="R46" s="19">
        <f t="shared" si="19"/>
        <v>0.18754446737767819</v>
      </c>
      <c r="S46" s="19">
        <f t="shared" si="19"/>
        <v>3.7996704392111351E-3</v>
      </c>
      <c r="T46" s="19">
        <f t="shared" si="19"/>
        <v>0.15344068695855703</v>
      </c>
      <c r="U46" s="19">
        <f t="shared" si="19"/>
        <v>2.9636103603024517E-3</v>
      </c>
    </row>
    <row r="47" spans="1:21" x14ac:dyDescent="0.15">
      <c r="A47" s="24" t="s">
        <v>3</v>
      </c>
      <c r="B47" s="19">
        <f>B12*0.005413/B16</f>
        <v>1.0000356398809525</v>
      </c>
      <c r="C47" s="19">
        <f t="shared" ref="C47:U47" si="20">C12*0.005413/C16</f>
        <v>5.748318584070796E-6</v>
      </c>
      <c r="D47" s="19">
        <f t="shared" si="20"/>
        <v>0.37896293887530569</v>
      </c>
      <c r="E47" s="19">
        <f t="shared" si="20"/>
        <v>2.3368459956709959E-2</v>
      </c>
      <c r="F47" s="19">
        <f t="shared" si="20"/>
        <v>4.053640839895014E-2</v>
      </c>
      <c r="G47" s="19">
        <f t="shared" si="20"/>
        <v>6.4375585081585071E-2</v>
      </c>
      <c r="H47" s="19">
        <f t="shared" si="20"/>
        <v>8.2732024691358041E-2</v>
      </c>
      <c r="I47" s="19">
        <f t="shared" si="20"/>
        <v>0.18369071386430677</v>
      </c>
      <c r="J47" s="19">
        <f t="shared" si="20"/>
        <v>5.5936195390436864E-2</v>
      </c>
      <c r="K47" s="19">
        <f t="shared" si="20"/>
        <v>0.24243994230769231</v>
      </c>
      <c r="L47" s="19">
        <f t="shared" si="20"/>
        <v>0.34513013924050634</v>
      </c>
      <c r="M47" s="19">
        <f t="shared" si="20"/>
        <v>0.40197860744297725</v>
      </c>
      <c r="N47" s="19">
        <f t="shared" si="20"/>
        <v>0.40732509557109553</v>
      </c>
      <c r="O47" s="19">
        <f t="shared" si="20"/>
        <v>0.42506736434108533</v>
      </c>
      <c r="P47" s="19">
        <f t="shared" si="20"/>
        <v>0.40844929676511949</v>
      </c>
      <c r="Q47" s="19">
        <f t="shared" si="20"/>
        <v>0.4257972535211268</v>
      </c>
      <c r="R47" s="19">
        <f t="shared" si="20"/>
        <v>0.39144256157635471</v>
      </c>
      <c r="S47" s="19">
        <f t="shared" si="20"/>
        <v>9.4473949891067557E-4</v>
      </c>
      <c r="T47" s="19">
        <f t="shared" si="20"/>
        <v>4.0870489913544666E-2</v>
      </c>
      <c r="U47" s="19">
        <f t="shared" si="20"/>
        <v>8.0945327178158985E-2</v>
      </c>
    </row>
    <row r="48" spans="1:21" x14ac:dyDescent="0.15">
      <c r="A48" s="24" t="s">
        <v>26</v>
      </c>
      <c r="B48" s="19">
        <f t="shared" ref="B48:U48" si="21">SUM(B42:B47)</f>
        <v>1.0000356398809525</v>
      </c>
      <c r="C48" s="19">
        <f t="shared" si="21"/>
        <v>1</v>
      </c>
      <c r="D48" s="19">
        <f t="shared" si="21"/>
        <v>0.42843438608733364</v>
      </c>
      <c r="E48" s="19">
        <f t="shared" si="21"/>
        <v>6.9542687666653183E-2</v>
      </c>
      <c r="F48" s="19">
        <f t="shared" si="21"/>
        <v>8.2366034758828616E-2</v>
      </c>
      <c r="G48" s="19">
        <f t="shared" si="21"/>
        <v>9.4949935945817063E-2</v>
      </c>
      <c r="H48" s="19">
        <f t="shared" si="21"/>
        <v>0.11080971779150983</v>
      </c>
      <c r="I48" s="19">
        <f t="shared" si="21"/>
        <v>0.24969329089168379</v>
      </c>
      <c r="J48" s="19">
        <f t="shared" si="21"/>
        <v>0.31266400302717573</v>
      </c>
      <c r="K48" s="19">
        <f t="shared" si="21"/>
        <v>0.26854051532343293</v>
      </c>
      <c r="L48" s="19">
        <f t="shared" si="21"/>
        <v>0.36974178934147106</v>
      </c>
      <c r="M48" s="19">
        <f t="shared" si="21"/>
        <v>0.43581542302073983</v>
      </c>
      <c r="N48" s="19">
        <f t="shared" si="21"/>
        <v>0.45828393268009493</v>
      </c>
      <c r="O48" s="19">
        <f t="shared" si="21"/>
        <v>0.50237495935892584</v>
      </c>
      <c r="P48" s="19">
        <f t="shared" si="21"/>
        <v>0.51929332716762944</v>
      </c>
      <c r="Q48" s="19">
        <f t="shared" si="21"/>
        <v>0.58034759249735635</v>
      </c>
      <c r="R48" s="19">
        <f t="shared" si="21"/>
        <v>0.5922875215648703</v>
      </c>
      <c r="S48" s="19">
        <f t="shared" si="21"/>
        <v>6.4852596113244253E-3</v>
      </c>
      <c r="T48" s="19">
        <f t="shared" si="21"/>
        <v>0.20461953422080487</v>
      </c>
      <c r="U48" s="19">
        <f t="shared" si="21"/>
        <v>0.12324664122452071</v>
      </c>
    </row>
    <row r="49" spans="1:21" ht="15" x14ac:dyDescent="0.15">
      <c r="A49" s="20" t="s">
        <v>44</v>
      </c>
      <c r="B49" s="7"/>
      <c r="C49" s="7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 ht="15" x14ac:dyDescent="0.15">
      <c r="A50" s="23" t="s">
        <v>0</v>
      </c>
      <c r="B50" s="19">
        <f>B7*0.04/B17</f>
        <v>0</v>
      </c>
      <c r="C50" s="19">
        <f t="shared" ref="C50:U50" si="22">C7*0.015/C17</f>
        <v>1.7570050014685471E-3</v>
      </c>
      <c r="D50" s="19">
        <f t="shared" si="22"/>
        <v>3.5629453681710215E-5</v>
      </c>
      <c r="E50" s="19">
        <f t="shared" si="22"/>
        <v>4.9869109947643978E-4</v>
      </c>
      <c r="F50" s="19">
        <f t="shared" si="22"/>
        <v>2.0757180156657967E-4</v>
      </c>
      <c r="G50" s="19">
        <f t="shared" si="22"/>
        <v>8.4745762711864412E-5</v>
      </c>
      <c r="H50" s="19">
        <f t="shared" si="22"/>
        <v>3.6253776435045313E-5</v>
      </c>
      <c r="I50" s="19">
        <f t="shared" si="22"/>
        <v>3.4773662551440326E-3</v>
      </c>
      <c r="J50" s="19">
        <f t="shared" si="22"/>
        <v>0</v>
      </c>
      <c r="K50" s="19">
        <f t="shared" si="22"/>
        <v>1.1509900990099009E-3</v>
      </c>
      <c r="L50" s="19">
        <f t="shared" si="22"/>
        <v>0</v>
      </c>
      <c r="M50" s="19">
        <f t="shared" si="22"/>
        <v>1.3043478260869564E-5</v>
      </c>
      <c r="N50" s="19">
        <f t="shared" si="22"/>
        <v>0</v>
      </c>
      <c r="O50" s="19">
        <f t="shared" si="22"/>
        <v>1.7341040462427742E-5</v>
      </c>
      <c r="P50" s="19">
        <f t="shared" si="22"/>
        <v>0</v>
      </c>
      <c r="Q50" s="19">
        <f t="shared" si="22"/>
        <v>0</v>
      </c>
      <c r="R50" s="19">
        <f t="shared" si="22"/>
        <v>0</v>
      </c>
      <c r="S50" s="19">
        <f t="shared" si="22"/>
        <v>2.9411764705882354E-5</v>
      </c>
      <c r="T50" s="19">
        <f t="shared" si="22"/>
        <v>2.6737967914438498E-5</v>
      </c>
      <c r="U50" s="19">
        <f t="shared" si="22"/>
        <v>3.4389508447805485E-4</v>
      </c>
    </row>
    <row r="51" spans="1:21" ht="15" x14ac:dyDescent="0.15">
      <c r="A51" s="23" t="s">
        <v>1</v>
      </c>
      <c r="B51" s="19">
        <f t="shared" ref="B51:U51" si="23">B8*0.42/B17</f>
        <v>0</v>
      </c>
      <c r="C51" s="19">
        <f t="shared" si="23"/>
        <v>1.0543027807836588E-2</v>
      </c>
      <c r="D51" s="19">
        <f t="shared" si="23"/>
        <v>9.0285035629453676E-3</v>
      </c>
      <c r="E51" s="19">
        <f t="shared" si="23"/>
        <v>7.4104712041884804E-2</v>
      </c>
      <c r="F51" s="19">
        <f t="shared" si="23"/>
        <v>6.8976501305483037E-2</v>
      </c>
      <c r="G51" s="19">
        <f t="shared" si="23"/>
        <v>4.8881355932203392E-2</v>
      </c>
      <c r="H51" s="19">
        <f t="shared" si="23"/>
        <v>4.5299093655589116E-2</v>
      </c>
      <c r="I51" s="19">
        <f t="shared" si="23"/>
        <v>9.9670781893004101E-2</v>
      </c>
      <c r="J51" s="19">
        <f t="shared" si="23"/>
        <v>0.24359999999999998</v>
      </c>
      <c r="K51" s="19">
        <f t="shared" si="23"/>
        <v>2.754950495049505E-2</v>
      </c>
      <c r="L51" s="19">
        <f t="shared" si="23"/>
        <v>1.8374999999999999E-2</v>
      </c>
      <c r="M51" s="19">
        <f t="shared" si="23"/>
        <v>1.3513043478260867E-2</v>
      </c>
      <c r="N51" s="19">
        <f t="shared" si="23"/>
        <v>9.1304347826086946E-3</v>
      </c>
      <c r="O51" s="19">
        <f t="shared" si="23"/>
        <v>6.7976878612716765E-3</v>
      </c>
      <c r="P51" s="19">
        <f t="shared" si="23"/>
        <v>6.0431654676258995E-3</v>
      </c>
      <c r="Q51" s="19">
        <f t="shared" si="23"/>
        <v>3.3949191685912245E-3</v>
      </c>
      <c r="R51" s="19">
        <f t="shared" si="23"/>
        <v>3.3599999999999997E-3</v>
      </c>
      <c r="S51" s="19">
        <f t="shared" si="23"/>
        <v>2.0588235294117649E-3</v>
      </c>
      <c r="T51" s="19">
        <f t="shared" si="23"/>
        <v>3.7433155080213902E-3</v>
      </c>
      <c r="U51" s="19">
        <f t="shared" si="23"/>
        <v>5.5281673287704024E-2</v>
      </c>
    </row>
    <row r="52" spans="1:21" ht="15" x14ac:dyDescent="0.15">
      <c r="A52" s="23" t="s">
        <v>2</v>
      </c>
      <c r="B52" s="19">
        <f>B9*0.1583/B17</f>
        <v>0</v>
      </c>
      <c r="C52" s="19">
        <f t="shared" ref="C52:U52" si="24">C9*0.1904/C17</f>
        <v>1.3600000000000003E-4</v>
      </c>
      <c r="D52" s="19">
        <f t="shared" si="24"/>
        <v>4.7486935866983368E-4</v>
      </c>
      <c r="E52" s="19">
        <f t="shared" si="24"/>
        <v>9.9685863874345544E-5</v>
      </c>
      <c r="F52" s="19">
        <f t="shared" si="24"/>
        <v>1.2428198433420368E-4</v>
      </c>
      <c r="G52" s="19">
        <f t="shared" si="24"/>
        <v>2.1514124293785312E-4</v>
      </c>
      <c r="H52" s="19">
        <f t="shared" si="24"/>
        <v>1.1504531722054381E-4</v>
      </c>
      <c r="I52" s="19">
        <f t="shared" si="24"/>
        <v>2.6117969821673524E-4</v>
      </c>
      <c r="J52" s="19">
        <f t="shared" si="24"/>
        <v>3.8080000000000002E-3</v>
      </c>
      <c r="K52" s="19">
        <f t="shared" si="24"/>
        <v>1.8851485148514851E-3</v>
      </c>
      <c r="L52" s="19">
        <f t="shared" si="24"/>
        <v>0</v>
      </c>
      <c r="M52" s="19">
        <f t="shared" si="24"/>
        <v>4.9669565217391309E-4</v>
      </c>
      <c r="N52" s="19">
        <f t="shared" si="24"/>
        <v>6.8985507246376824E-4</v>
      </c>
      <c r="O52" s="19">
        <f t="shared" si="24"/>
        <v>4.4023121387283239E-4</v>
      </c>
      <c r="P52" s="19">
        <f t="shared" si="24"/>
        <v>0</v>
      </c>
      <c r="Q52" s="19">
        <f t="shared" si="24"/>
        <v>6.5958429561200922E-4</v>
      </c>
      <c r="R52" s="19">
        <f t="shared" si="24"/>
        <v>0</v>
      </c>
      <c r="S52" s="19">
        <f t="shared" si="24"/>
        <v>3.7333333333333337E-4</v>
      </c>
      <c r="T52" s="19">
        <f t="shared" si="24"/>
        <v>1.3575757575757575E-3</v>
      </c>
      <c r="U52" s="19">
        <f t="shared" si="24"/>
        <v>2.7339300244100901E-4</v>
      </c>
    </row>
    <row r="53" spans="1:21" ht="15" x14ac:dyDescent="0.15">
      <c r="A53" s="23" t="s">
        <v>46</v>
      </c>
      <c r="B53" s="19">
        <f>B10*0.02/B17</f>
        <v>0</v>
      </c>
      <c r="C53" s="19">
        <f t="shared" ref="C53:U53" si="25">C10*0.01/C17</f>
        <v>1.6269841269841268E-5</v>
      </c>
      <c r="D53" s="19">
        <f t="shared" si="25"/>
        <v>2.0308788598574824E-3</v>
      </c>
      <c r="E53" s="19">
        <f t="shared" si="25"/>
        <v>1.2565445026178009E-4</v>
      </c>
      <c r="F53" s="19">
        <f t="shared" si="25"/>
        <v>2.4673629242819847E-4</v>
      </c>
      <c r="G53" s="19">
        <f t="shared" si="25"/>
        <v>4.4067796610169495E-4</v>
      </c>
      <c r="H53" s="19">
        <f t="shared" si="25"/>
        <v>6.7069486404833841E-4</v>
      </c>
      <c r="I53" s="19">
        <f t="shared" si="25"/>
        <v>1.7695473251028806E-3</v>
      </c>
      <c r="J53" s="19">
        <f t="shared" si="25"/>
        <v>5.9999999999999995E-4</v>
      </c>
      <c r="K53" s="19">
        <f t="shared" si="25"/>
        <v>2.4876237623762377E-3</v>
      </c>
      <c r="L53" s="19">
        <f t="shared" si="25"/>
        <v>2.2499999999999998E-3</v>
      </c>
      <c r="M53" s="19">
        <f t="shared" si="25"/>
        <v>2.5652173913043481E-3</v>
      </c>
      <c r="N53" s="19">
        <f t="shared" si="25"/>
        <v>2.1014492753623189E-3</v>
      </c>
      <c r="O53" s="19">
        <f t="shared" si="25"/>
        <v>2.0115606936416184E-3</v>
      </c>
      <c r="P53" s="19">
        <f t="shared" si="25"/>
        <v>1.8705035971223025E-3</v>
      </c>
      <c r="Q53" s="19">
        <f t="shared" si="25"/>
        <v>1.7667436489607392E-3</v>
      </c>
      <c r="R53" s="19">
        <f t="shared" si="25"/>
        <v>1.9199999999999998E-3</v>
      </c>
      <c r="S53" s="19">
        <f t="shared" si="25"/>
        <v>1.5196078431372549E-4</v>
      </c>
      <c r="T53" s="19">
        <f t="shared" si="25"/>
        <v>1.8538324420677363E-3</v>
      </c>
      <c r="U53" s="19">
        <f t="shared" si="25"/>
        <v>7.6580672952663567E-4</v>
      </c>
    </row>
    <row r="54" spans="1:21" ht="15" x14ac:dyDescent="0.15">
      <c r="A54" s="23" t="s">
        <v>31</v>
      </c>
      <c r="B54" s="19">
        <v>0</v>
      </c>
      <c r="C54" s="19">
        <f>1-C50-C51-C52-C53-C55</f>
        <v>0.98754286468275843</v>
      </c>
      <c r="D54" s="19">
        <f>D11*0.00050764/D17</f>
        <v>1.4923138520397476E-2</v>
      </c>
      <c r="E54" s="19">
        <f t="shared" ref="E54:U54" si="26">E11*0.00050764/E17</f>
        <v>6.5474114863539756E-7</v>
      </c>
      <c r="F54" s="19">
        <f t="shared" si="26"/>
        <v>3.0756780838299958E-5</v>
      </c>
      <c r="G54" s="19">
        <f t="shared" si="26"/>
        <v>4.1858623828634494E-6</v>
      </c>
      <c r="H54" s="19">
        <f t="shared" si="26"/>
        <v>1.803996654476322E-5</v>
      </c>
      <c r="I54" s="19">
        <f t="shared" si="26"/>
        <v>2.9817708422747867E-4</v>
      </c>
      <c r="J54" s="19">
        <f t="shared" si="26"/>
        <v>1.2183359999999998E-4</v>
      </c>
      <c r="K54" s="19">
        <f t="shared" si="26"/>
        <v>2.2989070637758325E-3</v>
      </c>
      <c r="L54" s="19">
        <f t="shared" si="26"/>
        <v>5.3575536183529211E-3</v>
      </c>
      <c r="M54" s="19">
        <f t="shared" si="26"/>
        <v>1.0136020568368246E-2</v>
      </c>
      <c r="N54" s="19">
        <f t="shared" si="26"/>
        <v>1.7128885517242069E-2</v>
      </c>
      <c r="O54" s="19">
        <f t="shared" si="26"/>
        <v>2.4964073903181516E-2</v>
      </c>
      <c r="P54" s="19">
        <f t="shared" si="26"/>
        <v>3.4371501035512411E-2</v>
      </c>
      <c r="Q54" s="19">
        <f t="shared" si="26"/>
        <v>5.0833337565055203E-2</v>
      </c>
      <c r="R54" s="19">
        <f t="shared" si="26"/>
        <v>6.793340769060735E-2</v>
      </c>
      <c r="S54" s="19">
        <f t="shared" si="26"/>
        <v>6.3562403669713986E-3</v>
      </c>
      <c r="T54" s="19">
        <f t="shared" si="26"/>
        <v>0.10584498132116005</v>
      </c>
      <c r="U54" s="19">
        <f t="shared" si="26"/>
        <v>4.7152012487428618E-3</v>
      </c>
    </row>
    <row r="55" spans="1:21" x14ac:dyDescent="0.15">
      <c r="A55" s="24" t="s">
        <v>3</v>
      </c>
      <c r="B55" s="19">
        <f>B12*0.0017157/B17</f>
        <v>1.0000195070422535</v>
      </c>
      <c r="C55" s="19">
        <f t="shared" ref="C55:U55" si="27">C12*0.0050743/C17</f>
        <v>4.8326666666666669E-6</v>
      </c>
      <c r="D55" s="19">
        <f t="shared" si="27"/>
        <v>0.17256235890736343</v>
      </c>
      <c r="E55" s="19">
        <f t="shared" si="27"/>
        <v>3.5325275218150091E-2</v>
      </c>
      <c r="F55" s="19">
        <f t="shared" si="27"/>
        <v>6.300257946040036E-2</v>
      </c>
      <c r="G55" s="19">
        <f t="shared" si="27"/>
        <v>9.7510653860640312E-2</v>
      </c>
      <c r="H55" s="19">
        <f t="shared" si="27"/>
        <v>0.12652534541792548</v>
      </c>
      <c r="I55" s="19">
        <f t="shared" si="27"/>
        <v>0.26691699679926839</v>
      </c>
      <c r="J55" s="19">
        <f t="shared" si="27"/>
        <v>5.0810657333333321E-2</v>
      </c>
      <c r="K55" s="19">
        <f t="shared" si="27"/>
        <v>0.29252585891089111</v>
      </c>
      <c r="L55" s="19">
        <f t="shared" si="27"/>
        <v>0.31949061374999993</v>
      </c>
      <c r="M55" s="19">
        <f t="shared" si="27"/>
        <v>0.27295321565217395</v>
      </c>
      <c r="N55" s="19">
        <f t="shared" si="27"/>
        <v>0.19783641618357489</v>
      </c>
      <c r="O55" s="19">
        <f t="shared" si="27"/>
        <v>0.15846677148362234</v>
      </c>
      <c r="P55" s="19">
        <f t="shared" si="27"/>
        <v>0.13056891846522781</v>
      </c>
      <c r="Q55" s="19">
        <f t="shared" si="27"/>
        <v>0.13090053348729794</v>
      </c>
      <c r="R55" s="19">
        <f t="shared" si="27"/>
        <v>0.11918515840000002</v>
      </c>
      <c r="S55" s="19">
        <f t="shared" si="27"/>
        <v>1.3284384738562094E-3</v>
      </c>
      <c r="T55" s="19">
        <f t="shared" si="27"/>
        <v>2.3698156862745096E-2</v>
      </c>
      <c r="U55" s="19">
        <f t="shared" si="27"/>
        <v>0.10825448586927042</v>
      </c>
    </row>
    <row r="56" spans="1:21" x14ac:dyDescent="0.15">
      <c r="A56" s="24" t="s">
        <v>26</v>
      </c>
      <c r="B56" s="19">
        <f t="shared" ref="B56:U56" si="28">SUM(B50:B55)</f>
        <v>1.0000195070422535</v>
      </c>
      <c r="C56" s="19">
        <f t="shared" si="28"/>
        <v>1</v>
      </c>
      <c r="D56" s="19">
        <f t="shared" si="28"/>
        <v>0.19905537866291531</v>
      </c>
      <c r="E56" s="19">
        <f t="shared" si="28"/>
        <v>0.11015467341479609</v>
      </c>
      <c r="F56" s="19">
        <f t="shared" si="28"/>
        <v>0.13258842762505069</v>
      </c>
      <c r="G56" s="19">
        <f t="shared" si="28"/>
        <v>0.14713676062697797</v>
      </c>
      <c r="H56" s="19">
        <f t="shared" si="28"/>
        <v>0.1726644729977633</v>
      </c>
      <c r="I56" s="19">
        <f t="shared" si="28"/>
        <v>0.37239404905496365</v>
      </c>
      <c r="J56" s="19">
        <f t="shared" si="28"/>
        <v>0.2989404909333333</v>
      </c>
      <c r="K56" s="19">
        <f t="shared" si="28"/>
        <v>0.32789803330139961</v>
      </c>
      <c r="L56" s="19">
        <f t="shared" si="28"/>
        <v>0.34547316736835287</v>
      </c>
      <c r="M56" s="19">
        <f t="shared" si="28"/>
        <v>0.29967723622054221</v>
      </c>
      <c r="N56" s="19">
        <f t="shared" si="28"/>
        <v>0.22688704083125175</v>
      </c>
      <c r="O56" s="19">
        <f t="shared" si="28"/>
        <v>0.19269766619605241</v>
      </c>
      <c r="P56" s="19">
        <f t="shared" si="28"/>
        <v>0.17285408856548842</v>
      </c>
      <c r="Q56" s="19">
        <f t="shared" si="28"/>
        <v>0.18755511816551712</v>
      </c>
      <c r="R56" s="19">
        <f t="shared" si="28"/>
        <v>0.19239856609060738</v>
      </c>
      <c r="S56" s="19">
        <f t="shared" si="28"/>
        <v>1.0298208252592315E-2</v>
      </c>
      <c r="T56" s="19">
        <f t="shared" si="28"/>
        <v>0.13652459985948445</v>
      </c>
      <c r="U56" s="19">
        <f t="shared" si="28"/>
        <v>0.169634455222163</v>
      </c>
    </row>
    <row r="57" spans="1:21" ht="15" x14ac:dyDescent="0.15">
      <c r="A57" s="20" t="s">
        <v>24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5" x14ac:dyDescent="0.15">
      <c r="A58" s="23" t="s">
        <v>0</v>
      </c>
      <c r="B58" s="19">
        <f>B7*0.015/B18</f>
        <v>0</v>
      </c>
      <c r="C58" s="19">
        <f t="shared" ref="C58:U58" si="29">C7*0.015/C18</f>
        <v>3.3542822755308625E-3</v>
      </c>
      <c r="D58" s="19">
        <f t="shared" si="29"/>
        <v>1.0169491525423729E-4</v>
      </c>
      <c r="E58" s="19">
        <f t="shared" si="29"/>
        <v>4.3002257336343118E-4</v>
      </c>
      <c r="F58" s="19">
        <f t="shared" si="29"/>
        <v>1.7434210526315791E-4</v>
      </c>
      <c r="G58" s="19">
        <f t="shared" si="29"/>
        <v>7.2115384615384609E-5</v>
      </c>
      <c r="H58" s="19">
        <f t="shared" si="29"/>
        <v>3.0379746835443035E-5</v>
      </c>
      <c r="I58" s="19">
        <f t="shared" si="29"/>
        <v>3.0579010856453558E-3</v>
      </c>
      <c r="J58" s="19">
        <f t="shared" si="29"/>
        <v>0</v>
      </c>
      <c r="K58" s="19">
        <f t="shared" si="29"/>
        <v>1.2483221476510065E-3</v>
      </c>
      <c r="L58" s="19">
        <f t="shared" si="29"/>
        <v>0</v>
      </c>
      <c r="M58" s="19">
        <f t="shared" si="29"/>
        <v>2.4469820554649265E-5</v>
      </c>
      <c r="N58" s="19">
        <f t="shared" si="29"/>
        <v>0</v>
      </c>
      <c r="O58" s="19">
        <f t="shared" si="29"/>
        <v>6.1475409836065574E-5</v>
      </c>
      <c r="P58" s="19">
        <f t="shared" si="29"/>
        <v>0</v>
      </c>
      <c r="Q58" s="19">
        <f t="shared" si="29"/>
        <v>0</v>
      </c>
      <c r="R58" s="19">
        <f t="shared" si="29"/>
        <v>0</v>
      </c>
      <c r="S58" s="19">
        <f t="shared" si="29"/>
        <v>2.9850746268656711E-5</v>
      </c>
      <c r="T58" s="19">
        <f t="shared" si="29"/>
        <v>7.2115384615384609E-5</v>
      </c>
      <c r="U58" s="19">
        <f t="shared" si="29"/>
        <v>3.3307836729017456E-4</v>
      </c>
    </row>
    <row r="59" spans="1:21" ht="15" x14ac:dyDescent="0.15">
      <c r="A59" s="23" t="s">
        <v>1</v>
      </c>
      <c r="B59" s="19">
        <f>B8*0.42/B18</f>
        <v>0</v>
      </c>
      <c r="C59" s="19">
        <f t="shared" ref="C59:U59" si="30">C8*0.42/C18</f>
        <v>2.0127598542233487E-2</v>
      </c>
      <c r="D59" s="19">
        <f t="shared" si="30"/>
        <v>2.5769491525423727E-2</v>
      </c>
      <c r="E59" s="19">
        <f t="shared" si="30"/>
        <v>6.3900677200902936E-2</v>
      </c>
      <c r="F59" s="19">
        <f t="shared" si="30"/>
        <v>5.7934210526315789E-2</v>
      </c>
      <c r="G59" s="19">
        <f t="shared" si="30"/>
        <v>4.1596153846153845E-2</v>
      </c>
      <c r="H59" s="19">
        <f t="shared" si="30"/>
        <v>3.7959493670886073E-2</v>
      </c>
      <c r="I59" s="19">
        <f t="shared" si="30"/>
        <v>8.7647768395657411E-2</v>
      </c>
      <c r="J59" s="19">
        <f t="shared" si="30"/>
        <v>0.21749999999999997</v>
      </c>
      <c r="K59" s="19">
        <f t="shared" si="30"/>
        <v>2.9879194630872481E-2</v>
      </c>
      <c r="L59" s="19">
        <f t="shared" si="30"/>
        <v>2.5128205128205131E-2</v>
      </c>
      <c r="M59" s="19">
        <f t="shared" si="30"/>
        <v>2.5350734094616637E-2</v>
      </c>
      <c r="N59" s="19">
        <f t="shared" si="30"/>
        <v>2.4230769230769226E-2</v>
      </c>
      <c r="O59" s="19">
        <f t="shared" si="30"/>
        <v>2.4098360655737706E-2</v>
      </c>
      <c r="P59" s="19">
        <f t="shared" si="30"/>
        <v>2.4778761061946899E-2</v>
      </c>
      <c r="Q59" s="19">
        <f t="shared" si="30"/>
        <v>1.4341463414634149E-2</v>
      </c>
      <c r="R59" s="19">
        <f t="shared" si="30"/>
        <v>1.4685314685314685E-2</v>
      </c>
      <c r="S59" s="19">
        <f t="shared" si="30"/>
        <v>2.08955223880597E-3</v>
      </c>
      <c r="T59" s="19">
        <f t="shared" si="30"/>
        <v>1.0096153846153847E-2</v>
      </c>
      <c r="U59" s="19">
        <f t="shared" si="30"/>
        <v>5.354286906334748E-2</v>
      </c>
    </row>
    <row r="60" spans="1:21" ht="15" x14ac:dyDescent="0.15">
      <c r="A60" s="23" t="s">
        <v>2</v>
      </c>
      <c r="B60" s="19">
        <f>B9*0.1904/B18</f>
        <v>0</v>
      </c>
      <c r="C60" s="19">
        <f t="shared" ref="C60:U60" si="31">C9*0.1904/C18</f>
        <v>2.5963636363636369E-4</v>
      </c>
      <c r="D60" s="19">
        <f t="shared" si="31"/>
        <v>1.3553898305084745E-3</v>
      </c>
      <c r="E60" s="19">
        <f t="shared" si="31"/>
        <v>8.5959367945823937E-5</v>
      </c>
      <c r="F60" s="19">
        <f t="shared" si="31"/>
        <v>1.043859649122807E-4</v>
      </c>
      <c r="G60" s="19">
        <f t="shared" si="31"/>
        <v>1.8307692307692309E-4</v>
      </c>
      <c r="H60" s="19">
        <f t="shared" si="31"/>
        <v>9.6405063291139239E-5</v>
      </c>
      <c r="I60" s="19">
        <f t="shared" si="31"/>
        <v>2.2967430639324492E-4</v>
      </c>
      <c r="J60" s="19">
        <f t="shared" si="31"/>
        <v>3.3999999999999998E-3</v>
      </c>
      <c r="K60" s="19">
        <f t="shared" si="31"/>
        <v>2.0445637583892617E-3</v>
      </c>
      <c r="L60" s="19">
        <f t="shared" si="31"/>
        <v>0</v>
      </c>
      <c r="M60" s="19">
        <f t="shared" si="31"/>
        <v>9.3181076672104411E-4</v>
      </c>
      <c r="N60" s="19">
        <f t="shared" si="31"/>
        <v>1.8307692307692309E-3</v>
      </c>
      <c r="O60" s="19">
        <f t="shared" si="31"/>
        <v>1.5606557377049182E-3</v>
      </c>
      <c r="P60" s="19">
        <f t="shared" si="31"/>
        <v>0</v>
      </c>
      <c r="Q60" s="19">
        <f t="shared" si="31"/>
        <v>2.7863414634146343E-3</v>
      </c>
      <c r="R60" s="19">
        <f t="shared" si="31"/>
        <v>0</v>
      </c>
      <c r="S60" s="19">
        <f t="shared" si="31"/>
        <v>3.7890547263681593E-4</v>
      </c>
      <c r="T60" s="19">
        <f t="shared" si="31"/>
        <v>3.6615384615384617E-3</v>
      </c>
      <c r="U60" s="19">
        <f t="shared" si="31"/>
        <v>2.647938251860094E-4</v>
      </c>
    </row>
    <row r="61" spans="1:21" ht="15" x14ac:dyDescent="0.15">
      <c r="A61" s="23" t="s">
        <v>46</v>
      </c>
      <c r="B61" s="19">
        <f>B10*0.01/B18</f>
        <v>0</v>
      </c>
      <c r="C61" s="19">
        <f t="shared" ref="C61:U61" si="32">C10*0.01/C18</f>
        <v>3.1060606060606056E-5</v>
      </c>
      <c r="D61" s="19">
        <f t="shared" si="32"/>
        <v>5.7966101694915256E-3</v>
      </c>
      <c r="E61" s="19">
        <f t="shared" si="32"/>
        <v>1.0835214446952595E-4</v>
      </c>
      <c r="F61" s="19">
        <f t="shared" si="32"/>
        <v>2.0723684210526315E-4</v>
      </c>
      <c r="G61" s="19">
        <f t="shared" si="32"/>
        <v>3.7500000000000001E-4</v>
      </c>
      <c r="H61" s="19">
        <f t="shared" si="32"/>
        <v>5.6202531645569624E-4</v>
      </c>
      <c r="I61" s="19">
        <f t="shared" si="32"/>
        <v>1.5560916767189386E-3</v>
      </c>
      <c r="J61" s="19">
        <f t="shared" si="32"/>
        <v>5.3571428571428563E-4</v>
      </c>
      <c r="K61" s="19">
        <f t="shared" si="32"/>
        <v>2.6979865771812081E-3</v>
      </c>
      <c r="L61" s="19">
        <f t="shared" si="32"/>
        <v>3.0769230769230769E-3</v>
      </c>
      <c r="M61" s="19">
        <f t="shared" si="32"/>
        <v>4.8123980424143557E-3</v>
      </c>
      <c r="N61" s="19">
        <f t="shared" si="32"/>
        <v>5.5769230769230765E-3</v>
      </c>
      <c r="O61" s="19">
        <f t="shared" si="32"/>
        <v>7.131147540983606E-3</v>
      </c>
      <c r="P61" s="19">
        <f t="shared" si="32"/>
        <v>7.6696165191740421E-3</v>
      </c>
      <c r="Q61" s="19">
        <f t="shared" si="32"/>
        <v>7.4634146341463429E-3</v>
      </c>
      <c r="R61" s="19">
        <f t="shared" si="32"/>
        <v>8.3916083916083916E-3</v>
      </c>
      <c r="S61" s="19">
        <f t="shared" si="32"/>
        <v>1.5422885572139301E-4</v>
      </c>
      <c r="T61" s="19">
        <f t="shared" si="32"/>
        <v>5.0000000000000001E-3</v>
      </c>
      <c r="U61" s="19">
        <f t="shared" si="32"/>
        <v>7.417193982801381E-4</v>
      </c>
    </row>
    <row r="62" spans="1:21" ht="15" x14ac:dyDescent="0.15">
      <c r="A62" s="23" t="s">
        <v>31</v>
      </c>
      <c r="B62" s="19">
        <v>0</v>
      </c>
      <c r="C62" s="19">
        <f>1-C58-C59-C60-C61-C63</f>
        <v>0.97621859130344779</v>
      </c>
      <c r="D62" s="19">
        <f>D11*0.00026286/D18</f>
        <v>2.2055601882684482E-2</v>
      </c>
      <c r="E62" s="19">
        <f t="shared" ref="E62:U62" si="33">E11*0.00026286/E18</f>
        <v>2.9234652826337203E-7</v>
      </c>
      <c r="F62" s="19">
        <f t="shared" si="33"/>
        <v>1.3376530294609623E-5</v>
      </c>
      <c r="G62" s="19">
        <f t="shared" si="33"/>
        <v>1.8444358103830117E-6</v>
      </c>
      <c r="H62" s="19">
        <f t="shared" si="33"/>
        <v>7.8277202102336463E-6</v>
      </c>
      <c r="I62" s="19">
        <f t="shared" si="33"/>
        <v>1.3577378637403718E-4</v>
      </c>
      <c r="J62" s="19">
        <f t="shared" si="33"/>
        <v>5.6327142857142854E-5</v>
      </c>
      <c r="K62" s="19">
        <f t="shared" si="33"/>
        <v>1.2910562691035746E-3</v>
      </c>
      <c r="L62" s="19">
        <f t="shared" si="33"/>
        <v>3.7937553003649519E-3</v>
      </c>
      <c r="M62" s="19">
        <f t="shared" si="33"/>
        <v>9.8463102765002607E-3</v>
      </c>
      <c r="N62" s="19">
        <f t="shared" si="33"/>
        <v>2.353821457720608E-2</v>
      </c>
      <c r="O62" s="19">
        <f t="shared" si="33"/>
        <v>4.5825837298332339E-2</v>
      </c>
      <c r="P62" s="19">
        <f t="shared" si="33"/>
        <v>7.2976372005959911E-2</v>
      </c>
      <c r="Q62" s="19">
        <f t="shared" si="33"/>
        <v>0.11119399250953199</v>
      </c>
      <c r="R62" s="19">
        <f t="shared" si="33"/>
        <v>0.15374324676937318</v>
      </c>
      <c r="S62" s="19">
        <f t="shared" si="33"/>
        <v>3.3404354982618698E-3</v>
      </c>
      <c r="T62" s="19">
        <f t="shared" si="33"/>
        <v>0.14782179275890317</v>
      </c>
      <c r="U62" s="19">
        <f t="shared" si="33"/>
        <v>2.3647724686918651E-3</v>
      </c>
    </row>
    <row r="63" spans="1:21" x14ac:dyDescent="0.15">
      <c r="A63" s="24" t="s">
        <v>3</v>
      </c>
      <c r="B63" s="19">
        <f>B12*0.004857/B18</f>
        <v>0.9999942786069651</v>
      </c>
      <c r="C63" s="19">
        <f t="shared" ref="C63:U63" si="34">C12*0.004857/C18</f>
        <v>8.8309090909090918E-6</v>
      </c>
      <c r="D63" s="19">
        <f t="shared" si="34"/>
        <v>0.4714418237288136</v>
      </c>
      <c r="E63" s="19">
        <f t="shared" si="34"/>
        <v>2.9156618510158019E-2</v>
      </c>
      <c r="F63" s="19">
        <f t="shared" si="34"/>
        <v>5.0650557017543861E-2</v>
      </c>
      <c r="G63" s="19">
        <f t="shared" si="34"/>
        <v>7.9424403846153846E-2</v>
      </c>
      <c r="H63" s="19">
        <f t="shared" si="34"/>
        <v>0.10148465822784811</v>
      </c>
      <c r="I63" s="19">
        <f t="shared" si="34"/>
        <v>0.22466798552472861</v>
      </c>
      <c r="J63" s="19">
        <f t="shared" si="34"/>
        <v>4.3423892857142841E-2</v>
      </c>
      <c r="K63" s="19">
        <f t="shared" si="34"/>
        <v>0.30367659060402685</v>
      </c>
      <c r="L63" s="19">
        <f t="shared" si="34"/>
        <v>0.41820015384615389</v>
      </c>
      <c r="M63" s="19">
        <f t="shared" si="34"/>
        <v>0.49013706362153348</v>
      </c>
      <c r="N63" s="19">
        <f t="shared" si="34"/>
        <v>0.50254382692307686</v>
      </c>
      <c r="O63" s="19">
        <f t="shared" si="34"/>
        <v>0.53772032786885249</v>
      </c>
      <c r="P63" s="19">
        <f t="shared" si="34"/>
        <v>0.51244454277286122</v>
      </c>
      <c r="Q63" s="19">
        <f t="shared" si="34"/>
        <v>0.52929453658536596</v>
      </c>
      <c r="R63" s="19">
        <f t="shared" si="34"/>
        <v>0.49860671328671335</v>
      </c>
      <c r="S63" s="19">
        <f t="shared" si="34"/>
        <v>1.2905282587064677E-3</v>
      </c>
      <c r="T63" s="19">
        <f t="shared" si="34"/>
        <v>6.1179519230769225E-2</v>
      </c>
      <c r="U63" s="19">
        <f t="shared" si="34"/>
        <v>0.10035946197529147</v>
      </c>
    </row>
    <row r="64" spans="1:21" x14ac:dyDescent="0.15">
      <c r="A64" s="24" t="s">
        <v>26</v>
      </c>
      <c r="B64" s="19">
        <f t="shared" ref="B64" si="35">SUM(B58:B63)</f>
        <v>0.9999942786069651</v>
      </c>
      <c r="C64" s="19">
        <f t="shared" ref="C64" si="36">SUM(C58:C63)</f>
        <v>1</v>
      </c>
      <c r="D64" s="19">
        <f t="shared" ref="D64" si="37">SUM(D58:D63)</f>
        <v>0.52652061205217604</v>
      </c>
      <c r="E64" s="19">
        <f t="shared" ref="E64" si="38">SUM(E58:E63)</f>
        <v>9.3681922143367999E-2</v>
      </c>
      <c r="F64" s="19">
        <f t="shared" ref="F64" si="39">SUM(F58:F63)</f>
        <v>0.10908410898643496</v>
      </c>
      <c r="G64" s="19">
        <f t="shared" ref="G64" si="40">SUM(G58:G63)</f>
        <v>0.12165259443581039</v>
      </c>
      <c r="H64" s="19">
        <f t="shared" ref="H64" si="41">SUM(H58:H63)</f>
        <v>0.14014078974552668</v>
      </c>
      <c r="I64" s="19">
        <f t="shared" ref="I64" si="42">SUM(I58:I63)</f>
        <v>0.3172951947755176</v>
      </c>
      <c r="J64" s="19">
        <f t="shared" ref="J64" si="43">SUM(J58:J63)</f>
        <v>0.26491593428571419</v>
      </c>
      <c r="K64" s="19">
        <f t="shared" ref="K64" si="44">SUM(K58:K63)</f>
        <v>0.3408377139872244</v>
      </c>
      <c r="L64" s="19">
        <f t="shared" ref="L64" si="45">SUM(L58:L63)</f>
        <v>0.45019903735164707</v>
      </c>
      <c r="M64" s="19">
        <f t="shared" ref="M64" si="46">SUM(M58:M63)</f>
        <v>0.53110278662234045</v>
      </c>
      <c r="N64" s="19">
        <f t="shared" ref="N64" si="47">SUM(N58:N63)</f>
        <v>0.55772050303874443</v>
      </c>
      <c r="O64" s="19">
        <f t="shared" ref="O64" si="48">SUM(O58:O63)</f>
        <v>0.6163978045114471</v>
      </c>
      <c r="P64" s="19">
        <f t="shared" ref="P64" si="49">SUM(P58:P63)</f>
        <v>0.61786929235994204</v>
      </c>
      <c r="Q64" s="19">
        <f t="shared" ref="Q64" si="50">SUM(Q58:Q63)</f>
        <v>0.66507974860709307</v>
      </c>
      <c r="R64" s="19">
        <f t="shared" ref="R64" si="51">SUM(R58:R63)</f>
        <v>0.67542688313300958</v>
      </c>
      <c r="S64" s="19">
        <f t="shared" ref="S64" si="52">SUM(S58:S63)</f>
        <v>7.2835010704011731E-3</v>
      </c>
      <c r="T64" s="19">
        <f t="shared" ref="T64" si="53">SUM(T58:T63)</f>
        <v>0.22783111968198008</v>
      </c>
      <c r="U64" s="19">
        <f t="shared" ref="U64" si="54">SUM(U58:U63)</f>
        <v>0.15760669509808714</v>
      </c>
    </row>
    <row r="65" spans="1:21" ht="15" x14ac:dyDescent="0.15">
      <c r="A65" s="20" t="s">
        <v>39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5" x14ac:dyDescent="0.15">
      <c r="A66" s="23" t="s">
        <v>0</v>
      </c>
      <c r="B66" s="19">
        <f>B7*0.03/B19</f>
        <v>0</v>
      </c>
      <c r="C66" s="19">
        <f t="shared" ref="C66:U66" si="55">C7*0.03/C19</f>
        <v>8.4336240070490252E-3</v>
      </c>
      <c r="D66" s="19">
        <f t="shared" si="55"/>
        <v>2.5641025641025641E-4</v>
      </c>
      <c r="E66" s="19">
        <f t="shared" si="55"/>
        <v>9.1148325358851687E-4</v>
      </c>
      <c r="F66" s="19">
        <f t="shared" si="55"/>
        <v>3.7367802585193893E-4</v>
      </c>
      <c r="G66" s="19">
        <f t="shared" si="55"/>
        <v>1.5544041450777201E-4</v>
      </c>
      <c r="H66" s="19">
        <f t="shared" si="55"/>
        <v>6.6115702479338845E-5</v>
      </c>
      <c r="I66" s="19">
        <f t="shared" si="55"/>
        <v>6.7599999999999995E-3</v>
      </c>
      <c r="J66" s="19">
        <f t="shared" si="55"/>
        <v>0</v>
      </c>
      <c r="K66" s="19">
        <f t="shared" si="55"/>
        <v>2.8224582701062216E-3</v>
      </c>
      <c r="L66" s="19">
        <f t="shared" si="55"/>
        <v>0</v>
      </c>
      <c r="M66" s="19">
        <f t="shared" si="55"/>
        <v>5.8823529411764708E-5</v>
      </c>
      <c r="N66" s="19">
        <f t="shared" si="55"/>
        <v>0</v>
      </c>
      <c r="O66" s="19">
        <f t="shared" si="55"/>
        <v>1.4925373134328358E-4</v>
      </c>
      <c r="P66" s="19">
        <f t="shared" si="55"/>
        <v>0</v>
      </c>
      <c r="Q66" s="19">
        <f t="shared" si="55"/>
        <v>0</v>
      </c>
      <c r="R66" s="19">
        <f t="shared" si="55"/>
        <v>0</v>
      </c>
      <c r="S66" s="19">
        <f t="shared" si="55"/>
        <v>6.382978723404255E-5</v>
      </c>
      <c r="T66" s="19">
        <f t="shared" si="55"/>
        <v>8.4745762711864399E-5</v>
      </c>
      <c r="U66" s="19">
        <f t="shared" si="55"/>
        <v>7.206656001283859E-4</v>
      </c>
    </row>
    <row r="67" spans="1:21" ht="15" x14ac:dyDescent="0.15">
      <c r="A67" s="23" t="s">
        <v>1</v>
      </c>
      <c r="B67" s="19">
        <f>B8*0.3702/B19</f>
        <v>0</v>
      </c>
      <c r="C67" s="19">
        <f t="shared" ref="C67:U67" si="56">C8*0.3702/C19</f>
        <v>2.2303022254063457E-2</v>
      </c>
      <c r="D67" s="19">
        <f t="shared" si="56"/>
        <v>2.8635128205128205E-2</v>
      </c>
      <c r="E67" s="19">
        <f t="shared" si="56"/>
        <v>5.9692535885167465E-2</v>
      </c>
      <c r="F67" s="19">
        <f t="shared" si="56"/>
        <v>5.4725217391304343E-2</v>
      </c>
      <c r="G67" s="19">
        <f t="shared" si="56"/>
        <v>3.9513575129533678E-2</v>
      </c>
      <c r="H67" s="19">
        <f t="shared" si="56"/>
        <v>3.6408099173553719E-2</v>
      </c>
      <c r="I67" s="19">
        <f t="shared" si="56"/>
        <v>8.5392799999999991E-2</v>
      </c>
      <c r="J67" s="19">
        <f t="shared" si="56"/>
        <v>0.18509999999999999</v>
      </c>
      <c r="K67" s="19">
        <f t="shared" si="56"/>
        <v>2.977329286798179E-2</v>
      </c>
      <c r="L67" s="19">
        <f t="shared" si="56"/>
        <v>2.5939939939939941E-2</v>
      </c>
      <c r="M67" s="19">
        <f t="shared" si="56"/>
        <v>2.6857647058823528E-2</v>
      </c>
      <c r="N67" s="19">
        <f t="shared" si="56"/>
        <v>2.6411414982164091E-2</v>
      </c>
      <c r="O67" s="19">
        <f t="shared" si="56"/>
        <v>2.5785074626865676E-2</v>
      </c>
      <c r="P67" s="19">
        <f t="shared" si="56"/>
        <v>2.5356164383561645E-2</v>
      </c>
      <c r="Q67" s="19">
        <f t="shared" si="56"/>
        <v>1.4396666666666665E-2</v>
      </c>
      <c r="R67" s="19">
        <f t="shared" si="56"/>
        <v>1.4404669260700389E-2</v>
      </c>
      <c r="S67" s="19">
        <f t="shared" si="56"/>
        <v>1.9691489361702125E-3</v>
      </c>
      <c r="T67" s="19">
        <f t="shared" si="56"/>
        <v>5.2288135593220337E-3</v>
      </c>
      <c r="U67" s="19">
        <f t="shared" si="56"/>
        <v>5.105592304876154E-2</v>
      </c>
    </row>
    <row r="68" spans="1:21" ht="15" x14ac:dyDescent="0.15">
      <c r="A68" s="23" t="s">
        <v>2</v>
      </c>
      <c r="B68" s="19">
        <f>B9*0.126/B19</f>
        <v>0</v>
      </c>
      <c r="C68" s="19">
        <f t="shared" ref="C68:U68" si="57">C9*0.126/C19</f>
        <v>2.1599999999999999E-4</v>
      </c>
      <c r="D68" s="19">
        <f t="shared" si="57"/>
        <v>1.130769230769231E-3</v>
      </c>
      <c r="E68" s="19">
        <f t="shared" si="57"/>
        <v>6.0287081339712927E-5</v>
      </c>
      <c r="F68" s="19">
        <f t="shared" si="57"/>
        <v>7.4030552291421859E-5</v>
      </c>
      <c r="G68" s="19">
        <f t="shared" si="57"/>
        <v>1.3056994818652851E-4</v>
      </c>
      <c r="H68" s="19">
        <f t="shared" si="57"/>
        <v>6.9421487603305793E-5</v>
      </c>
      <c r="I68" s="19">
        <f t="shared" si="57"/>
        <v>1.6800000000000002E-4</v>
      </c>
      <c r="J68" s="19">
        <f t="shared" si="57"/>
        <v>2.1724137931034486E-3</v>
      </c>
      <c r="K68" s="19">
        <f t="shared" si="57"/>
        <v>1.5295902883156298E-3</v>
      </c>
      <c r="L68" s="19">
        <f t="shared" si="57"/>
        <v>0</v>
      </c>
      <c r="M68" s="19">
        <f t="shared" si="57"/>
        <v>7.4117647058823534E-4</v>
      </c>
      <c r="N68" s="19">
        <f t="shared" si="57"/>
        <v>1.4982164090368609E-3</v>
      </c>
      <c r="O68" s="19">
        <f t="shared" si="57"/>
        <v>1.2537313432835822E-3</v>
      </c>
      <c r="P68" s="19">
        <f t="shared" si="57"/>
        <v>0</v>
      </c>
      <c r="Q68" s="19">
        <f t="shared" si="57"/>
        <v>2.0999999999999999E-3</v>
      </c>
      <c r="R68" s="19">
        <f t="shared" si="57"/>
        <v>0</v>
      </c>
      <c r="S68" s="19">
        <f t="shared" si="57"/>
        <v>2.680851063829787E-4</v>
      </c>
      <c r="T68" s="19">
        <f t="shared" si="57"/>
        <v>1.4237288135593221E-3</v>
      </c>
      <c r="U68" s="19">
        <f t="shared" si="57"/>
        <v>1.8956965681874037E-4</v>
      </c>
    </row>
    <row r="69" spans="1:21" ht="15" x14ac:dyDescent="0.15">
      <c r="A69" s="23" t="s">
        <v>46</v>
      </c>
      <c r="B69" s="19">
        <f>B10*0.011/B19</f>
        <v>0</v>
      </c>
      <c r="C69" s="19">
        <f t="shared" ref="C69:U69" si="58">C10*0.011/C19</f>
        <v>4.2952380952380946E-5</v>
      </c>
      <c r="D69" s="19">
        <f t="shared" si="58"/>
        <v>8.0384615384615395E-3</v>
      </c>
      <c r="E69" s="19">
        <f t="shared" si="58"/>
        <v>1.2631578947368421E-4</v>
      </c>
      <c r="F69" s="19">
        <f t="shared" si="58"/>
        <v>2.4430082256169213E-4</v>
      </c>
      <c r="G69" s="19">
        <f t="shared" si="58"/>
        <v>4.4455958549222791E-4</v>
      </c>
      <c r="H69" s="19">
        <f t="shared" si="58"/>
        <v>6.7272727272727276E-4</v>
      </c>
      <c r="I69" s="19">
        <f t="shared" si="58"/>
        <v>1.892E-3</v>
      </c>
      <c r="J69" s="19">
        <f t="shared" si="58"/>
        <v>5.6896551724137923E-4</v>
      </c>
      <c r="K69" s="19">
        <f t="shared" si="58"/>
        <v>3.3550834597875566E-3</v>
      </c>
      <c r="L69" s="19">
        <f t="shared" si="58"/>
        <v>3.9639639639639642E-3</v>
      </c>
      <c r="M69" s="19">
        <f t="shared" si="58"/>
        <v>6.362745098039216E-3</v>
      </c>
      <c r="N69" s="19">
        <f t="shared" si="58"/>
        <v>7.5862068965517233E-3</v>
      </c>
      <c r="O69" s="19">
        <f t="shared" si="58"/>
        <v>9.5223880597014917E-3</v>
      </c>
      <c r="P69" s="19">
        <f t="shared" si="58"/>
        <v>9.7945205479452058E-3</v>
      </c>
      <c r="Q69" s="19">
        <f t="shared" si="58"/>
        <v>9.3499999999999989E-3</v>
      </c>
      <c r="R69" s="19">
        <f t="shared" si="58"/>
        <v>1.027237354085603E-2</v>
      </c>
      <c r="S69" s="19">
        <f t="shared" si="58"/>
        <v>1.8138297872340425E-4</v>
      </c>
      <c r="T69" s="19">
        <f t="shared" si="58"/>
        <v>3.2316384180790963E-3</v>
      </c>
      <c r="U69" s="19">
        <f t="shared" si="58"/>
        <v>8.8265237037297073E-4</v>
      </c>
    </row>
    <row r="70" spans="1:21" ht="15" x14ac:dyDescent="0.15">
      <c r="A70" s="23" t="s">
        <v>31</v>
      </c>
      <c r="B70" s="19">
        <v>0</v>
      </c>
      <c r="C70" s="19">
        <f>1-C66-C67-C68-C69-C71</f>
        <v>0.96899567450079227</v>
      </c>
      <c r="D70" s="19">
        <f>D11*0.00020754/D19</f>
        <v>2.1953429864294206E-2</v>
      </c>
      <c r="E70" s="19">
        <f t="shared" ref="E70:U70" si="59">E11*0.00020754/E19</f>
        <v>2.4462604509004774E-7</v>
      </c>
      <c r="F70" s="19">
        <f t="shared" si="59"/>
        <v>1.1318426749742138E-5</v>
      </c>
      <c r="G70" s="19">
        <f t="shared" si="59"/>
        <v>1.5694478173742317E-6</v>
      </c>
      <c r="H70" s="19">
        <f t="shared" si="59"/>
        <v>6.725167003925216E-6</v>
      </c>
      <c r="I70" s="19">
        <f t="shared" si="59"/>
        <v>1.1849131124985215E-4</v>
      </c>
      <c r="J70" s="19">
        <f t="shared" si="59"/>
        <v>4.2939310344827585E-5</v>
      </c>
      <c r="K70" s="19">
        <f t="shared" si="59"/>
        <v>1.1523736994892768E-3</v>
      </c>
      <c r="L70" s="19">
        <f t="shared" si="59"/>
        <v>3.5080598775529626E-3</v>
      </c>
      <c r="M70" s="19">
        <f t="shared" si="59"/>
        <v>9.3441784631729825E-3</v>
      </c>
      <c r="N70" s="19">
        <f t="shared" si="59"/>
        <v>2.2982018502081623E-2</v>
      </c>
      <c r="O70" s="19">
        <f t="shared" si="59"/>
        <v>4.3921937194242554E-2</v>
      </c>
      <c r="P70" s="19">
        <f t="shared" si="59"/>
        <v>6.6892345519538446E-2</v>
      </c>
      <c r="Q70" s="19">
        <f t="shared" si="59"/>
        <v>9.9986182909212226E-2</v>
      </c>
      <c r="R70" s="19">
        <f t="shared" si="59"/>
        <v>0.13508473244877273</v>
      </c>
      <c r="S70" s="19">
        <f t="shared" si="59"/>
        <v>2.8198019543848067E-3</v>
      </c>
      <c r="T70" s="19">
        <f t="shared" si="59"/>
        <v>6.8576583835845834E-2</v>
      </c>
      <c r="U70" s="19">
        <f t="shared" si="59"/>
        <v>2.0198728830181389E-3</v>
      </c>
    </row>
    <row r="71" spans="1:21" x14ac:dyDescent="0.15">
      <c r="A71" s="24" t="s">
        <v>3</v>
      </c>
      <c r="B71" s="19">
        <f>B12*0.003818/B19</f>
        <v>1.0000099156118143</v>
      </c>
      <c r="C71" s="19">
        <f t="shared" ref="C71:U71" si="60">C12*0.003818/C19</f>
        <v>8.7268571428571431E-6</v>
      </c>
      <c r="D71" s="19">
        <f t="shared" si="60"/>
        <v>0.46719919658119663</v>
      </c>
      <c r="E71" s="19">
        <f t="shared" si="60"/>
        <v>2.4290274322169059E-2</v>
      </c>
      <c r="F71" s="19">
        <f t="shared" si="60"/>
        <v>4.2669477477477485E-2</v>
      </c>
      <c r="G71" s="19">
        <f t="shared" si="60"/>
        <v>6.728648013816925E-2</v>
      </c>
      <c r="H71" s="19">
        <f t="shared" si="60"/>
        <v>8.6807786960514249E-2</v>
      </c>
      <c r="I71" s="19">
        <f t="shared" si="60"/>
        <v>0.19521009777777779</v>
      </c>
      <c r="J71" s="19">
        <f t="shared" si="60"/>
        <v>3.2957678160919532E-2</v>
      </c>
      <c r="K71" s="19">
        <f t="shared" si="60"/>
        <v>0.26986713201820944</v>
      </c>
      <c r="L71" s="19">
        <f t="shared" si="60"/>
        <v>0.38501033033033033</v>
      </c>
      <c r="M71" s="19">
        <f t="shared" si="60"/>
        <v>0.46310094117647066</v>
      </c>
      <c r="N71" s="19">
        <f t="shared" si="60"/>
        <v>0.48851635354736422</v>
      </c>
      <c r="O71" s="19">
        <f t="shared" si="60"/>
        <v>0.51311893864013269</v>
      </c>
      <c r="P71" s="19">
        <f t="shared" si="60"/>
        <v>0.46766141552511409</v>
      </c>
      <c r="Q71" s="19">
        <f t="shared" si="60"/>
        <v>0.47385622222222223</v>
      </c>
      <c r="R71" s="19">
        <f t="shared" si="60"/>
        <v>0.43617307392996113</v>
      </c>
      <c r="S71" s="19">
        <f t="shared" si="60"/>
        <v>1.0846098581560285E-3</v>
      </c>
      <c r="T71" s="19">
        <f t="shared" si="60"/>
        <v>2.8257514124293785E-2</v>
      </c>
      <c r="U71" s="19">
        <f t="shared" si="60"/>
        <v>8.5346067399201267E-2</v>
      </c>
    </row>
    <row r="72" spans="1:21" x14ac:dyDescent="0.15">
      <c r="A72" s="24" t="s">
        <v>26</v>
      </c>
      <c r="B72" s="19">
        <f t="shared" ref="B72" si="61">SUM(B66:B71)</f>
        <v>1.0000099156118143</v>
      </c>
      <c r="C72" s="19">
        <f t="shared" ref="C72" si="62">SUM(C66:C71)</f>
        <v>1</v>
      </c>
      <c r="D72" s="19">
        <f t="shared" ref="D72" si="63">SUM(D66:D71)</f>
        <v>0.52721339567626002</v>
      </c>
      <c r="E72" s="19">
        <f t="shared" ref="E72" si="64">SUM(E66:E71)</f>
        <v>8.5081140957783519E-2</v>
      </c>
      <c r="F72" s="19">
        <f t="shared" ref="F72" si="65">SUM(F66:F71)</f>
        <v>9.8098022696236631E-2</v>
      </c>
      <c r="G72" s="19">
        <f t="shared" ref="G72" si="66">SUM(G66:G71)</f>
        <v>0.10753219466370684</v>
      </c>
      <c r="H72" s="19">
        <f t="shared" ref="H72" si="67">SUM(H66:H71)</f>
        <v>0.1240308757638818</v>
      </c>
      <c r="I72" s="19">
        <f t="shared" ref="I72" si="68">SUM(I66:I71)</f>
        <v>0.28954138908902766</v>
      </c>
      <c r="J72" s="19">
        <f t="shared" ref="J72" si="69">SUM(J66:J71)</f>
        <v>0.22084199678160915</v>
      </c>
      <c r="K72" s="19">
        <f t="shared" ref="K72" si="70">SUM(K66:K71)</f>
        <v>0.30849993060388992</v>
      </c>
      <c r="L72" s="19">
        <f t="shared" ref="L72" si="71">SUM(L66:L71)</f>
        <v>0.41842229411178722</v>
      </c>
      <c r="M72" s="19">
        <f t="shared" ref="M72" si="72">SUM(M66:M71)</f>
        <v>0.50646551179650634</v>
      </c>
      <c r="N72" s="19">
        <f t="shared" ref="N72" si="73">SUM(N66:N71)</f>
        <v>0.54699421033719853</v>
      </c>
      <c r="O72" s="19">
        <f t="shared" ref="O72" si="74">SUM(O66:O71)</f>
        <v>0.59375132359556926</v>
      </c>
      <c r="P72" s="19">
        <f t="shared" ref="P72" si="75">SUM(P66:P71)</f>
        <v>0.56970444597615932</v>
      </c>
      <c r="Q72" s="19">
        <f t="shared" ref="Q72" si="76">SUM(Q66:Q71)</f>
        <v>0.59968907179810116</v>
      </c>
      <c r="R72" s="19">
        <f t="shared" ref="R72" si="77">SUM(R66:R71)</f>
        <v>0.59593484918029027</v>
      </c>
      <c r="S72" s="19">
        <f t="shared" ref="S72" si="78">SUM(S66:S71)</f>
        <v>6.3868586210514737E-3</v>
      </c>
      <c r="T72" s="19">
        <f t="shared" ref="T72" si="79">SUM(T66:T71)</f>
        <v>0.10680302451381193</v>
      </c>
      <c r="U72" s="19">
        <f t="shared" ref="U72" si="80">SUM(U66:U71)</f>
        <v>0.14021475095830105</v>
      </c>
    </row>
    <row r="73" spans="1:21" ht="15" x14ac:dyDescent="0.15">
      <c r="A73" s="20" t="s">
        <v>40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ht="15" x14ac:dyDescent="0.15">
      <c r="A74" s="23" t="s">
        <v>0</v>
      </c>
      <c r="B74" s="19">
        <f>B7*0.02/B20</f>
        <v>0</v>
      </c>
      <c r="C74" s="19">
        <f t="shared" ref="C74:U74" si="81">C7*0.02/C20</f>
        <v>4.5065166449880295E-3</v>
      </c>
      <c r="D74" s="19">
        <f t="shared" si="81"/>
        <v>1.0695187165775402E-4</v>
      </c>
      <c r="E74" s="19">
        <f t="shared" si="81"/>
        <v>6.5128205128205129E-4</v>
      </c>
      <c r="F74" s="19">
        <f t="shared" si="81"/>
        <v>2.6400996264009963E-4</v>
      </c>
      <c r="G74" s="19">
        <f t="shared" si="81"/>
        <v>1.0775862068965518E-4</v>
      </c>
      <c r="H74" s="19">
        <f t="shared" si="81"/>
        <v>4.5325779036827198E-5</v>
      </c>
      <c r="I74" s="19">
        <f t="shared" si="81"/>
        <v>4.3333333333333331E-3</v>
      </c>
      <c r="J74" s="19">
        <f t="shared" si="81"/>
        <v>0</v>
      </c>
      <c r="K74" s="19">
        <f t="shared" si="81"/>
        <v>1.700960219478738E-3</v>
      </c>
      <c r="L74" s="19">
        <f t="shared" si="81"/>
        <v>0</v>
      </c>
      <c r="M74" s="19">
        <f t="shared" si="81"/>
        <v>2.9325513196480938E-5</v>
      </c>
      <c r="N74" s="19">
        <f t="shared" si="81"/>
        <v>0</v>
      </c>
      <c r="O74" s="19">
        <f t="shared" si="81"/>
        <v>5.7306590257879652E-5</v>
      </c>
      <c r="P74" s="19">
        <f t="shared" si="81"/>
        <v>0</v>
      </c>
      <c r="Q74" s="19">
        <f t="shared" si="81"/>
        <v>0</v>
      </c>
      <c r="R74" s="19">
        <f t="shared" si="81"/>
        <v>0</v>
      </c>
      <c r="S74" s="19">
        <f t="shared" si="81"/>
        <v>4.347826086956522E-5</v>
      </c>
      <c r="T74" s="19">
        <f t="shared" si="81"/>
        <v>4.3956043956043961E-5</v>
      </c>
      <c r="U74" s="19">
        <f t="shared" si="81"/>
        <v>4.8519595231101163E-4</v>
      </c>
    </row>
    <row r="75" spans="1:21" ht="15" x14ac:dyDescent="0.15">
      <c r="A75" s="23" t="s">
        <v>1</v>
      </c>
      <c r="B75" s="19">
        <f>B8*0.3958/B20</f>
        <v>0</v>
      </c>
      <c r="C75" s="19">
        <f t="shared" ref="C75:U75" si="82">C8*0.3958/C20</f>
        <v>1.9112658349656735E-2</v>
      </c>
      <c r="D75" s="19">
        <f t="shared" si="82"/>
        <v>1.9155026737967915E-2</v>
      </c>
      <c r="E75" s="19">
        <f t="shared" si="82"/>
        <v>6.8402358974358979E-2</v>
      </c>
      <c r="F75" s="19">
        <f t="shared" si="82"/>
        <v>6.2007023661270234E-2</v>
      </c>
      <c r="G75" s="19">
        <f t="shared" si="82"/>
        <v>4.3930387931034487E-2</v>
      </c>
      <c r="H75" s="19">
        <f t="shared" si="82"/>
        <v>4.0028498583569411E-2</v>
      </c>
      <c r="I75" s="19">
        <f t="shared" si="82"/>
        <v>8.7786410256410249E-2</v>
      </c>
      <c r="J75" s="19">
        <f t="shared" si="82"/>
        <v>0.22729108910891085</v>
      </c>
      <c r="K75" s="19">
        <f t="shared" si="82"/>
        <v>2.8775582990397806E-2</v>
      </c>
      <c r="L75" s="19">
        <f t="shared" si="82"/>
        <v>2.3088333333333336E-2</v>
      </c>
      <c r="M75" s="19">
        <f t="shared" si="82"/>
        <v>2.1473020527859234E-2</v>
      </c>
      <c r="N75" s="19">
        <f t="shared" si="82"/>
        <v>1.8553124999999997E-2</v>
      </c>
      <c r="O75" s="19">
        <f t="shared" si="82"/>
        <v>1.5877363896848136E-2</v>
      </c>
      <c r="P75" s="19">
        <f t="shared" si="82"/>
        <v>1.4392727272727271E-2</v>
      </c>
      <c r="Q75" s="19">
        <f t="shared" si="82"/>
        <v>7.696111111111111E-3</v>
      </c>
      <c r="R75" s="19">
        <f t="shared" si="82"/>
        <v>7.5247148288973371E-3</v>
      </c>
      <c r="S75" s="19">
        <f t="shared" si="82"/>
        <v>2.1510869565217394E-3</v>
      </c>
      <c r="T75" s="19">
        <f t="shared" si="82"/>
        <v>4.3494505494505497E-3</v>
      </c>
      <c r="U75" s="19">
        <f t="shared" si="82"/>
        <v>5.5126464957507372E-2</v>
      </c>
    </row>
    <row r="76" spans="1:21" ht="15" x14ac:dyDescent="0.15">
      <c r="A76" s="23" t="s">
        <v>2</v>
      </c>
      <c r="B76" s="19">
        <f>B9*0.15/B20</f>
        <v>0</v>
      </c>
      <c r="C76" s="19">
        <f t="shared" ref="C76:U76" si="83">C9*0.15/C20</f>
        <v>2.0610687022900762E-4</v>
      </c>
      <c r="D76" s="19">
        <f t="shared" si="83"/>
        <v>8.4224598930481291E-4</v>
      </c>
      <c r="E76" s="19">
        <f t="shared" si="83"/>
        <v>7.6923076923076926E-5</v>
      </c>
      <c r="F76" s="19">
        <f t="shared" si="83"/>
        <v>9.3399750933997511E-5</v>
      </c>
      <c r="G76" s="19">
        <f t="shared" si="83"/>
        <v>1.6163793103448278E-4</v>
      </c>
      <c r="H76" s="19">
        <f t="shared" si="83"/>
        <v>8.4985835694051002E-5</v>
      </c>
      <c r="I76" s="19">
        <f t="shared" si="83"/>
        <v>1.9230769230769231E-4</v>
      </c>
      <c r="J76" s="19">
        <f t="shared" si="83"/>
        <v>2.9702970297029703E-3</v>
      </c>
      <c r="K76" s="19">
        <f t="shared" si="83"/>
        <v>1.6460905349794238E-3</v>
      </c>
      <c r="L76" s="19">
        <f t="shared" si="83"/>
        <v>0</v>
      </c>
      <c r="M76" s="19">
        <f t="shared" si="83"/>
        <v>6.5982404692082101E-4</v>
      </c>
      <c r="N76" s="19">
        <f t="shared" si="83"/>
        <v>1.171875E-3</v>
      </c>
      <c r="O76" s="19">
        <f t="shared" si="83"/>
        <v>8.5959885386819484E-4</v>
      </c>
      <c r="P76" s="19">
        <f t="shared" si="83"/>
        <v>0</v>
      </c>
      <c r="Q76" s="19">
        <f t="shared" si="83"/>
        <v>1.2499999999999998E-3</v>
      </c>
      <c r="R76" s="19">
        <f t="shared" si="83"/>
        <v>0</v>
      </c>
      <c r="S76" s="19">
        <f t="shared" si="83"/>
        <v>3.2608695652173916E-4</v>
      </c>
      <c r="T76" s="19">
        <f t="shared" si="83"/>
        <v>1.3186813186813187E-3</v>
      </c>
      <c r="U76" s="19">
        <f t="shared" si="83"/>
        <v>2.2791041601247938E-4</v>
      </c>
    </row>
    <row r="77" spans="1:21" ht="15" x14ac:dyDescent="0.15">
      <c r="A77" s="23" t="s">
        <v>46</v>
      </c>
      <c r="B77" s="19">
        <f>B10*0.08/B20</f>
        <v>0</v>
      </c>
      <c r="C77" s="19">
        <f t="shared" ref="C77:U77" si="84">C10*0.08/C20</f>
        <v>2.5038167938931297E-4</v>
      </c>
      <c r="D77" s="19">
        <f t="shared" si="84"/>
        <v>3.6577540106951877E-2</v>
      </c>
      <c r="E77" s="19">
        <f t="shared" si="84"/>
        <v>9.8461538461538456E-4</v>
      </c>
      <c r="F77" s="19">
        <f t="shared" si="84"/>
        <v>1.88293897882939E-3</v>
      </c>
      <c r="G77" s="19">
        <f t="shared" si="84"/>
        <v>3.3620689655172419E-3</v>
      </c>
      <c r="H77" s="19">
        <f t="shared" si="84"/>
        <v>5.0311614730878191E-3</v>
      </c>
      <c r="I77" s="19">
        <f t="shared" si="84"/>
        <v>1.3230769230769232E-2</v>
      </c>
      <c r="J77" s="19">
        <f t="shared" si="84"/>
        <v>4.7524752475247524E-3</v>
      </c>
      <c r="K77" s="19">
        <f t="shared" si="84"/>
        <v>2.2057613168724278E-2</v>
      </c>
      <c r="L77" s="19">
        <f t="shared" si="84"/>
        <v>2.4E-2</v>
      </c>
      <c r="M77" s="19">
        <f t="shared" si="84"/>
        <v>3.460410557184751E-2</v>
      </c>
      <c r="N77" s="19">
        <f t="shared" si="84"/>
        <v>3.6249999999999998E-2</v>
      </c>
      <c r="O77" s="19">
        <f t="shared" si="84"/>
        <v>3.9885386819484232E-2</v>
      </c>
      <c r="P77" s="19">
        <f t="shared" si="84"/>
        <v>3.781818181818182E-2</v>
      </c>
      <c r="Q77" s="19">
        <f t="shared" si="84"/>
        <v>3.4000000000000002E-2</v>
      </c>
      <c r="R77" s="19">
        <f t="shared" si="84"/>
        <v>3.6501901140684405E-2</v>
      </c>
      <c r="S77" s="19">
        <f t="shared" si="84"/>
        <v>1.3478260869565217E-3</v>
      </c>
      <c r="T77" s="19">
        <f t="shared" si="84"/>
        <v>1.8285714285714287E-2</v>
      </c>
      <c r="U77" s="19">
        <f t="shared" si="84"/>
        <v>6.48278516657719E-3</v>
      </c>
    </row>
    <row r="78" spans="1:21" ht="15" x14ac:dyDescent="0.15">
      <c r="A78" s="23" t="s">
        <v>31</v>
      </c>
      <c r="B78" s="19">
        <v>0</v>
      </c>
      <c r="C78" s="19">
        <f>1-C74-C75-C76-C77-C79</f>
        <v>0.97591667752443922</v>
      </c>
      <c r="D78" s="19">
        <f>D11*0.00026078/D20</f>
        <v>1.7259138151610624E-2</v>
      </c>
      <c r="E78" s="19">
        <f t="shared" ref="E78:U78" si="85">E11*0.00026078/E20</f>
        <v>3.2944797118044028E-7</v>
      </c>
      <c r="F78" s="19">
        <f t="shared" si="85"/>
        <v>1.5072057696065606E-5</v>
      </c>
      <c r="G78" s="19">
        <f t="shared" si="85"/>
        <v>2.0506837316743488E-6</v>
      </c>
      <c r="H78" s="19">
        <f t="shared" si="85"/>
        <v>8.689753592890155E-6</v>
      </c>
      <c r="I78" s="19">
        <f t="shared" si="85"/>
        <v>1.4316130045244498E-4</v>
      </c>
      <c r="J78" s="19">
        <f t="shared" si="85"/>
        <v>6.1967524752475249E-5</v>
      </c>
      <c r="K78" s="19">
        <f t="shared" si="85"/>
        <v>1.3089519147316548E-3</v>
      </c>
      <c r="L78" s="19">
        <f t="shared" si="85"/>
        <v>3.6696420891289762E-3</v>
      </c>
      <c r="M78" s="19">
        <f t="shared" si="85"/>
        <v>8.7800986278403007E-3</v>
      </c>
      <c r="N78" s="19">
        <f t="shared" si="85"/>
        <v>1.8973465620189794E-2</v>
      </c>
      <c r="O78" s="19">
        <f t="shared" si="85"/>
        <v>3.1785173446516594E-2</v>
      </c>
      <c r="P78" s="19">
        <f t="shared" si="85"/>
        <v>4.4624057333603938E-2</v>
      </c>
      <c r="Q78" s="19">
        <f t="shared" si="85"/>
        <v>6.2817762308625721E-2</v>
      </c>
      <c r="R78" s="19">
        <f t="shared" si="85"/>
        <v>8.2932759195933778E-2</v>
      </c>
      <c r="S78" s="19">
        <f t="shared" si="85"/>
        <v>3.6201878131643652E-3</v>
      </c>
      <c r="T78" s="19">
        <f t="shared" si="85"/>
        <v>6.7040953234276612E-2</v>
      </c>
      <c r="U78" s="19">
        <f t="shared" si="85"/>
        <v>2.5631330075324868E-3</v>
      </c>
    </row>
    <row r="79" spans="1:21" x14ac:dyDescent="0.15">
      <c r="A79" s="24" t="s">
        <v>3</v>
      </c>
      <c r="B79" s="19">
        <f>B12*0.0041805/B20</f>
        <v>1.0000174855491331</v>
      </c>
      <c r="C79" s="19">
        <f t="shared" ref="C79:U79" si="86">C12*0.0041805/C20</f>
        <v>7.6589312977099246E-6</v>
      </c>
      <c r="D79" s="19">
        <f t="shared" si="86"/>
        <v>0.32006533957219252</v>
      </c>
      <c r="E79" s="19">
        <f t="shared" si="86"/>
        <v>2.8506007692307697E-2</v>
      </c>
      <c r="F79" s="19">
        <f t="shared" si="86"/>
        <v>4.9513501867995025E-2</v>
      </c>
      <c r="G79" s="19">
        <f t="shared" si="86"/>
        <v>7.6612467672413795E-2</v>
      </c>
      <c r="H79" s="19">
        <f t="shared" si="86"/>
        <v>9.7742379603399446E-2</v>
      </c>
      <c r="I79" s="19">
        <f t="shared" si="86"/>
        <v>0.20552338461538461</v>
      </c>
      <c r="J79" s="19">
        <f t="shared" si="86"/>
        <v>4.1446277227722761E-2</v>
      </c>
      <c r="K79" s="19">
        <f t="shared" si="86"/>
        <v>0.26711617283950617</v>
      </c>
      <c r="L79" s="19">
        <f t="shared" si="86"/>
        <v>0.35095297500000006</v>
      </c>
      <c r="M79" s="19">
        <f t="shared" si="86"/>
        <v>0.37918728739002933</v>
      </c>
      <c r="N79" s="19">
        <f t="shared" si="86"/>
        <v>0.35144505468749998</v>
      </c>
      <c r="O79" s="19">
        <f t="shared" si="86"/>
        <v>0.32357948424068766</v>
      </c>
      <c r="P79" s="19">
        <f t="shared" si="86"/>
        <v>0.27185918181818175</v>
      </c>
      <c r="Q79" s="19">
        <f t="shared" si="86"/>
        <v>0.25942324999999999</v>
      </c>
      <c r="R79" s="19">
        <f t="shared" si="86"/>
        <v>0.23334501901140686</v>
      </c>
      <c r="S79" s="19">
        <f t="shared" si="86"/>
        <v>1.2134052717391306E-3</v>
      </c>
      <c r="T79" s="19">
        <f t="shared" si="86"/>
        <v>2.4072329670329674E-2</v>
      </c>
      <c r="U79" s="19">
        <f t="shared" si="86"/>
        <v>9.4373585233430909E-2</v>
      </c>
    </row>
    <row r="80" spans="1:21" x14ac:dyDescent="0.15">
      <c r="A80" s="24" t="s">
        <v>26</v>
      </c>
      <c r="B80" s="19">
        <f t="shared" ref="B80" si="87">SUM(B74:B79)</f>
        <v>1.0000174855491331</v>
      </c>
      <c r="C80" s="19">
        <f t="shared" ref="C80" si="88">SUM(C74:C79)</f>
        <v>1</v>
      </c>
      <c r="D80" s="19">
        <f t="shared" ref="D80" si="89">SUM(D74:D79)</f>
        <v>0.39400624242968552</v>
      </c>
      <c r="E80" s="19">
        <f t="shared" ref="E80" si="90">SUM(E74:E79)</f>
        <v>9.8621516627458369E-2</v>
      </c>
      <c r="F80" s="19">
        <f t="shared" ref="F80" si="91">SUM(F74:F79)</f>
        <v>0.11377594627936481</v>
      </c>
      <c r="G80" s="19">
        <f t="shared" ref="G80" si="92">SUM(G74:G79)</f>
        <v>0.12417637180442133</v>
      </c>
      <c r="H80" s="19">
        <f t="shared" ref="H80" si="93">SUM(H74:H79)</f>
        <v>0.14294104102838046</v>
      </c>
      <c r="I80" s="19">
        <f t="shared" ref="I80" si="94">SUM(I74:I79)</f>
        <v>0.31120936642865754</v>
      </c>
      <c r="J80" s="19">
        <f t="shared" ref="J80" si="95">SUM(J74:J79)</f>
        <v>0.27652210613861383</v>
      </c>
      <c r="K80" s="19">
        <f t="shared" ref="K80" si="96">SUM(K74:K79)</f>
        <v>0.32260537166781805</v>
      </c>
      <c r="L80" s="19">
        <f t="shared" ref="L80" si="97">SUM(L74:L79)</f>
        <v>0.40171095042246235</v>
      </c>
      <c r="M80" s="19">
        <f t="shared" ref="M80" si="98">SUM(M74:M79)</f>
        <v>0.44473366167769368</v>
      </c>
      <c r="N80" s="19">
        <f t="shared" ref="N80" si="99">SUM(N74:N79)</f>
        <v>0.42639352030768979</v>
      </c>
      <c r="O80" s="19">
        <f t="shared" ref="O80" si="100">SUM(O74:O79)</f>
        <v>0.41204431384766271</v>
      </c>
      <c r="P80" s="19">
        <f t="shared" ref="P80" si="101">SUM(P74:P79)</f>
        <v>0.36869414824269475</v>
      </c>
      <c r="Q80" s="19">
        <f t="shared" ref="Q80" si="102">SUM(Q74:Q79)</f>
        <v>0.3651871234197368</v>
      </c>
      <c r="R80" s="19">
        <f t="shared" ref="R80" si="103">SUM(R74:R79)</f>
        <v>0.36030439417692239</v>
      </c>
      <c r="S80" s="19">
        <f t="shared" ref="S80" si="104">SUM(S74:S79)</f>
        <v>8.7020713457730617E-3</v>
      </c>
      <c r="T80" s="19">
        <f t="shared" ref="T80" si="105">SUM(T74:T79)</f>
        <v>0.11511108510240849</v>
      </c>
      <c r="U80" s="19">
        <f t="shared" ref="U80" si="106">SUM(U74:U79)</f>
        <v>0.15925907473337145</v>
      </c>
    </row>
    <row r="81" spans="1:21" ht="15" x14ac:dyDescent="0.15">
      <c r="A81" s="20" t="s">
        <v>41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ht="15" x14ac:dyDescent="0.15">
      <c r="A82" s="23" t="s">
        <v>0</v>
      </c>
      <c r="B82" s="19">
        <f>B7*0.0386/B21</f>
        <v>0</v>
      </c>
      <c r="C82" s="19">
        <f t="shared" ref="C82:U82" si="107">C7*0.0386/C21</f>
        <v>8.4398711359431368E-3</v>
      </c>
      <c r="D82" s="19">
        <f t="shared" si="107"/>
        <v>1.7870370370370371E-4</v>
      </c>
      <c r="E82" s="19">
        <f t="shared" si="107"/>
        <v>1.5130246913580248E-3</v>
      </c>
      <c r="F82" s="19">
        <f t="shared" si="107"/>
        <v>6.0706231454005937E-4</v>
      </c>
      <c r="G82" s="19">
        <f t="shared" si="107"/>
        <v>2.542819499341239E-4</v>
      </c>
      <c r="H82" s="19">
        <f t="shared" si="107"/>
        <v>1.0835087719298247E-4</v>
      </c>
      <c r="I82" s="19">
        <f t="shared" si="107"/>
        <v>1.0371065182829889E-2</v>
      </c>
      <c r="J82" s="19">
        <f t="shared" si="107"/>
        <v>0</v>
      </c>
      <c r="K82" s="19">
        <f t="shared" si="107"/>
        <v>3.8108280254777072E-3</v>
      </c>
      <c r="L82" s="19">
        <f t="shared" si="107"/>
        <v>0</v>
      </c>
      <c r="M82" s="19">
        <f t="shared" si="107"/>
        <v>5.5942028985507253E-5</v>
      </c>
      <c r="N82" s="19">
        <f t="shared" si="107"/>
        <v>0</v>
      </c>
      <c r="O82" s="19">
        <f t="shared" si="107"/>
        <v>9.2788461538461549E-5</v>
      </c>
      <c r="P82" s="19">
        <f t="shared" si="107"/>
        <v>0</v>
      </c>
      <c r="Q82" s="19">
        <f t="shared" si="107"/>
        <v>0</v>
      </c>
      <c r="R82" s="19">
        <f t="shared" si="107"/>
        <v>0</v>
      </c>
      <c r="S82" s="19">
        <f t="shared" si="107"/>
        <v>9.357575757575759E-5</v>
      </c>
      <c r="T82" s="19">
        <f t="shared" si="107"/>
        <v>4.0334378265412751E-5</v>
      </c>
      <c r="U82" s="19">
        <f t="shared" si="107"/>
        <v>1.094824727617243E-3</v>
      </c>
    </row>
    <row r="83" spans="1:21" ht="15" x14ac:dyDescent="0.15">
      <c r="A83" s="23" t="s">
        <v>1</v>
      </c>
      <c r="B83" s="19">
        <f>B8*0.36/B21</f>
        <v>0</v>
      </c>
      <c r="C83" s="19">
        <f t="shared" ref="C83:U83" si="108">C8*0.36/C21</f>
        <v>1.6868844492538539E-2</v>
      </c>
      <c r="D83" s="19">
        <f t="shared" si="108"/>
        <v>1.5083333333333331E-2</v>
      </c>
      <c r="E83" s="19">
        <f t="shared" si="108"/>
        <v>7.4888888888888894E-2</v>
      </c>
      <c r="F83" s="19">
        <f t="shared" si="108"/>
        <v>6.7192878338278916E-2</v>
      </c>
      <c r="G83" s="19">
        <f t="shared" si="108"/>
        <v>4.8853754940711466E-2</v>
      </c>
      <c r="H83" s="19">
        <f t="shared" si="108"/>
        <v>4.5094736842105257E-2</v>
      </c>
      <c r="I83" s="19">
        <f t="shared" si="108"/>
        <v>9.901430842607313E-2</v>
      </c>
      <c r="J83" s="19">
        <f t="shared" si="108"/>
        <v>0.21176470588235294</v>
      </c>
      <c r="K83" s="19">
        <f t="shared" si="108"/>
        <v>3.0382165605095539E-2</v>
      </c>
      <c r="L83" s="19">
        <f t="shared" si="108"/>
        <v>2.2499999999999999E-2</v>
      </c>
      <c r="M83" s="19">
        <f t="shared" si="108"/>
        <v>1.9304347826086952E-2</v>
      </c>
      <c r="N83" s="19">
        <f t="shared" si="108"/>
        <v>1.5104895104895103E-2</v>
      </c>
      <c r="O83" s="19">
        <f t="shared" si="108"/>
        <v>1.2115384615384615E-2</v>
      </c>
      <c r="P83" s="19">
        <f t="shared" si="108"/>
        <v>1.0588235294117647E-2</v>
      </c>
      <c r="Q83" s="19">
        <f t="shared" si="108"/>
        <v>5.6249999999999998E-3</v>
      </c>
      <c r="R83" s="19">
        <f t="shared" si="108"/>
        <v>5.4216867469879517E-3</v>
      </c>
      <c r="S83" s="19">
        <f t="shared" si="108"/>
        <v>2.1818181818181815E-3</v>
      </c>
      <c r="T83" s="19">
        <f t="shared" si="108"/>
        <v>1.8808777429467083E-3</v>
      </c>
      <c r="U83" s="19">
        <f t="shared" si="108"/>
        <v>5.8621506395073429E-2</v>
      </c>
    </row>
    <row r="84" spans="1:21" ht="15" x14ac:dyDescent="0.15">
      <c r="A84" s="23" t="s">
        <v>2</v>
      </c>
      <c r="B84" s="19">
        <f>B9*0.124/B21</f>
        <v>0</v>
      </c>
      <c r="C84" s="19">
        <f t="shared" ref="C84:U84" si="109">C9*0.124/C21</f>
        <v>1.6533333333333333E-4</v>
      </c>
      <c r="D84" s="19">
        <f t="shared" si="109"/>
        <v>6.0277777777777771E-4</v>
      </c>
      <c r="E84" s="19">
        <f t="shared" si="109"/>
        <v>7.6543209876543217E-5</v>
      </c>
      <c r="F84" s="19">
        <f t="shared" si="109"/>
        <v>9.1988130563798218E-5</v>
      </c>
      <c r="G84" s="19">
        <f t="shared" si="109"/>
        <v>1.6337285902503294E-4</v>
      </c>
      <c r="H84" s="19">
        <f t="shared" si="109"/>
        <v>8.7017543859649126E-5</v>
      </c>
      <c r="I84" s="19">
        <f t="shared" si="109"/>
        <v>1.971383147853736E-4</v>
      </c>
      <c r="J84" s="19">
        <f t="shared" si="109"/>
        <v>2.515212981744422E-3</v>
      </c>
      <c r="K84" s="19">
        <f t="shared" si="109"/>
        <v>1.5796178343949045E-3</v>
      </c>
      <c r="L84" s="19">
        <f t="shared" si="109"/>
        <v>0</v>
      </c>
      <c r="M84" s="19">
        <f t="shared" si="109"/>
        <v>5.3913043478260865E-4</v>
      </c>
      <c r="N84" s="19">
        <f t="shared" si="109"/>
        <v>8.671328671328672E-4</v>
      </c>
      <c r="O84" s="19">
        <f t="shared" si="109"/>
        <v>5.9615384615384608E-4</v>
      </c>
      <c r="P84" s="19">
        <f t="shared" si="109"/>
        <v>0</v>
      </c>
      <c r="Q84" s="19">
        <f t="shared" si="109"/>
        <v>8.3035714285714277E-4</v>
      </c>
      <c r="R84" s="19">
        <f t="shared" si="109"/>
        <v>0</v>
      </c>
      <c r="S84" s="19">
        <f t="shared" si="109"/>
        <v>3.0060606060606062E-4</v>
      </c>
      <c r="T84" s="19">
        <f t="shared" si="109"/>
        <v>5.1828631138975964E-4</v>
      </c>
      <c r="U84" s="19">
        <f t="shared" si="109"/>
        <v>2.2027475130270016E-4</v>
      </c>
    </row>
    <row r="85" spans="1:21" ht="15" x14ac:dyDescent="0.15">
      <c r="A85" s="23" t="s">
        <v>46</v>
      </c>
      <c r="B85" s="19">
        <f>B10*0.0075/B21</f>
        <v>0</v>
      </c>
      <c r="C85" s="19">
        <f t="shared" ref="C85:U85" si="110">C10*0.0075/C21</f>
        <v>2.2777777777777776E-5</v>
      </c>
      <c r="D85" s="19">
        <f t="shared" si="110"/>
        <v>2.96875E-3</v>
      </c>
      <c r="E85" s="19">
        <f t="shared" si="110"/>
        <v>1.1111111111111112E-4</v>
      </c>
      <c r="F85" s="19">
        <f t="shared" si="110"/>
        <v>2.1031157270029669E-4</v>
      </c>
      <c r="G85" s="19">
        <f t="shared" si="110"/>
        <v>3.8537549407114628E-4</v>
      </c>
      <c r="H85" s="19">
        <f t="shared" si="110"/>
        <v>5.842105263157895E-4</v>
      </c>
      <c r="I85" s="19">
        <f t="shared" si="110"/>
        <v>1.5381558028616852E-3</v>
      </c>
      <c r="J85" s="19">
        <f t="shared" si="110"/>
        <v>4.5638945233265719E-4</v>
      </c>
      <c r="K85" s="19">
        <f t="shared" si="110"/>
        <v>2.4004777070063691E-3</v>
      </c>
      <c r="L85" s="19">
        <f t="shared" si="110"/>
        <v>2.4107142857142851E-3</v>
      </c>
      <c r="M85" s="19">
        <f t="shared" si="110"/>
        <v>3.2065217391304343E-3</v>
      </c>
      <c r="N85" s="19">
        <f t="shared" si="110"/>
        <v>3.0419580419580421E-3</v>
      </c>
      <c r="O85" s="19">
        <f t="shared" si="110"/>
        <v>3.1370192307692306E-3</v>
      </c>
      <c r="P85" s="19">
        <f t="shared" si="110"/>
        <v>2.867647058823529E-3</v>
      </c>
      <c r="Q85" s="19">
        <f t="shared" si="110"/>
        <v>2.5613839285714281E-3</v>
      </c>
      <c r="R85" s="19">
        <f t="shared" si="110"/>
        <v>2.7108433734939759E-3</v>
      </c>
      <c r="S85" s="19">
        <f t="shared" si="110"/>
        <v>1.409090909090909E-4</v>
      </c>
      <c r="T85" s="19">
        <f t="shared" si="110"/>
        <v>8.1504702194357364E-4</v>
      </c>
      <c r="U85" s="19">
        <f t="shared" si="110"/>
        <v>7.105637138796778E-4</v>
      </c>
    </row>
    <row r="86" spans="1:21" ht="15" x14ac:dyDescent="0.15">
      <c r="A86" s="23" t="s">
        <v>31</v>
      </c>
      <c r="B86" s="19">
        <v>0</v>
      </c>
      <c r="C86" s="19">
        <f>1-C82-C83-C84-C85-C87</f>
        <v>0.97449887726040718</v>
      </c>
      <c r="D86" s="19">
        <f>D11*0.00026836/D21</f>
        <v>1.5376251103997199E-2</v>
      </c>
      <c r="E86" s="19">
        <f t="shared" ref="E86:U86" si="111">E11*0.00026836/E21</f>
        <v>4.0808434670979177E-7</v>
      </c>
      <c r="F86" s="19">
        <f t="shared" si="111"/>
        <v>1.8478712088243834E-5</v>
      </c>
      <c r="G86" s="19">
        <f t="shared" si="111"/>
        <v>2.5801704000364111E-6</v>
      </c>
      <c r="H86" s="19">
        <f t="shared" si="111"/>
        <v>1.1075945480540358E-5</v>
      </c>
      <c r="I86" s="19">
        <f t="shared" si="111"/>
        <v>1.8268929264393525E-4</v>
      </c>
      <c r="J86" s="19">
        <f t="shared" si="111"/>
        <v>6.5320892494929E-5</v>
      </c>
      <c r="K86" s="19">
        <f t="shared" si="111"/>
        <v>1.5636339073510422E-3</v>
      </c>
      <c r="L86" s="19">
        <f t="shared" si="111"/>
        <v>4.0460424401465326E-3</v>
      </c>
      <c r="M86" s="19">
        <f t="shared" si="111"/>
        <v>8.9305494698582403E-3</v>
      </c>
      <c r="N86" s="19">
        <f t="shared" si="111"/>
        <v>1.7476887839192722E-2</v>
      </c>
      <c r="O86" s="19">
        <f t="shared" si="111"/>
        <v>2.7441015820801374E-2</v>
      </c>
      <c r="P86" s="19">
        <f t="shared" si="111"/>
        <v>3.7142089649181829E-2</v>
      </c>
      <c r="Q86" s="19">
        <f t="shared" si="111"/>
        <v>5.1945801413850884E-2</v>
      </c>
      <c r="R86" s="19">
        <f t="shared" si="111"/>
        <v>6.7606317664324761E-2</v>
      </c>
      <c r="S86" s="19">
        <f t="shared" si="111"/>
        <v>4.1544016594390522E-3</v>
      </c>
      <c r="T86" s="19">
        <f t="shared" si="111"/>
        <v>3.2800702247920109E-2</v>
      </c>
      <c r="U86" s="19">
        <f t="shared" si="111"/>
        <v>3.0837897831607068E-3</v>
      </c>
    </row>
    <row r="87" spans="1:21" x14ac:dyDescent="0.15">
      <c r="A87" s="24" t="s">
        <v>3</v>
      </c>
      <c r="B87" s="19">
        <f>B12*0.0024165/B21</f>
        <v>1.0000282499999997</v>
      </c>
      <c r="C87" s="19">
        <f t="shared" ref="C87:U87" si="112">C12*0.0024165/C21</f>
        <v>4.2959999999999992E-6</v>
      </c>
      <c r="D87" s="19">
        <f t="shared" si="112"/>
        <v>0.16017143749999999</v>
      </c>
      <c r="E87" s="19">
        <f t="shared" si="112"/>
        <v>1.9834194444444442E-2</v>
      </c>
      <c r="F87" s="19">
        <f t="shared" si="112"/>
        <v>3.4098703264094955E-2</v>
      </c>
      <c r="G87" s="19">
        <f t="shared" si="112"/>
        <v>5.4145731225296437E-2</v>
      </c>
      <c r="H87" s="19">
        <f t="shared" si="112"/>
        <v>6.997957894736842E-2</v>
      </c>
      <c r="I87" s="19">
        <f t="shared" si="112"/>
        <v>0.14732069952305243</v>
      </c>
      <c r="J87" s="19">
        <f t="shared" si="112"/>
        <v>2.4540791075050701E-2</v>
      </c>
      <c r="K87" s="19">
        <f t="shared" si="112"/>
        <v>0.17923657643312099</v>
      </c>
      <c r="L87" s="19">
        <f t="shared" si="112"/>
        <v>0.21735554464285708</v>
      </c>
      <c r="M87" s="19">
        <f t="shared" si="112"/>
        <v>0.21664447826086955</v>
      </c>
      <c r="N87" s="19">
        <f t="shared" si="112"/>
        <v>0.18184021678321677</v>
      </c>
      <c r="O87" s="19">
        <f t="shared" si="112"/>
        <v>0.15691759615384612</v>
      </c>
      <c r="P87" s="19">
        <f t="shared" si="112"/>
        <v>0.12710316176470582</v>
      </c>
      <c r="Q87" s="19">
        <f t="shared" si="112"/>
        <v>0.12050136160714285</v>
      </c>
      <c r="R87" s="19">
        <f t="shared" si="112"/>
        <v>0.10685006024096386</v>
      </c>
      <c r="S87" s="19">
        <f t="shared" si="112"/>
        <v>7.8216490909090912E-4</v>
      </c>
      <c r="T87" s="19">
        <f t="shared" si="112"/>
        <v>6.6157053291536032E-3</v>
      </c>
      <c r="U87" s="19">
        <f t="shared" si="112"/>
        <v>6.3779211451918505E-2</v>
      </c>
    </row>
    <row r="88" spans="1:21" x14ac:dyDescent="0.15">
      <c r="A88" s="24" t="s">
        <v>26</v>
      </c>
      <c r="B88" s="19">
        <f t="shared" ref="B88" si="113">SUM(B82:B87)</f>
        <v>1.0000282499999997</v>
      </c>
      <c r="C88" s="19">
        <f t="shared" ref="C88" si="114">SUM(C82:C87)</f>
        <v>0.99999999999999989</v>
      </c>
      <c r="D88" s="19">
        <f t="shared" ref="D88" si="115">SUM(D82:D87)</f>
        <v>0.19438125341881199</v>
      </c>
      <c r="E88" s="19">
        <f t="shared" ref="E88" si="116">SUM(E82:E87)</f>
        <v>9.6424170430025727E-2</v>
      </c>
      <c r="F88" s="19">
        <f t="shared" ref="F88" si="117">SUM(F82:F87)</f>
        <v>0.10221942233226627</v>
      </c>
      <c r="G88" s="19">
        <f t="shared" ref="G88" si="118">SUM(G82:G87)</f>
        <v>0.10380509663943824</v>
      </c>
      <c r="H88" s="19">
        <f t="shared" ref="H88" si="119">SUM(H82:H87)</f>
        <v>0.11586497068232264</v>
      </c>
      <c r="I88" s="19">
        <f t="shared" ref="I88" si="120">SUM(I82:I87)</f>
        <v>0.25862405654224646</v>
      </c>
      <c r="J88" s="19">
        <f t="shared" ref="J88" si="121">SUM(J82:J87)</f>
        <v>0.23934242028397562</v>
      </c>
      <c r="K88" s="19">
        <f t="shared" ref="K88" si="122">SUM(K82:K87)</f>
        <v>0.21897329951244654</v>
      </c>
      <c r="L88" s="19">
        <f t="shared" ref="L88" si="123">SUM(L82:L87)</f>
        <v>0.2463123013687179</v>
      </c>
      <c r="M88" s="19">
        <f t="shared" ref="M88" si="124">SUM(M82:M87)</f>
        <v>0.24868096975971329</v>
      </c>
      <c r="N88" s="19">
        <f t="shared" ref="N88" si="125">SUM(N82:N87)</f>
        <v>0.2183310906363955</v>
      </c>
      <c r="O88" s="19">
        <f t="shared" ref="O88" si="126">SUM(O82:O87)</f>
        <v>0.20029995812849366</v>
      </c>
      <c r="P88" s="19">
        <f t="shared" ref="P88" si="127">SUM(P82:P87)</f>
        <v>0.17770113376682883</v>
      </c>
      <c r="Q88" s="19">
        <f t="shared" ref="Q88" si="128">SUM(Q82:Q87)</f>
        <v>0.1814639040924223</v>
      </c>
      <c r="R88" s="19">
        <f t="shared" ref="R88" si="129">SUM(R82:R87)</f>
        <v>0.18258890802577055</v>
      </c>
      <c r="S88" s="19">
        <f t="shared" ref="S88" si="130">SUM(S82:S87)</f>
        <v>7.6534756594390527E-3</v>
      </c>
      <c r="T88" s="19">
        <f t="shared" ref="T88" si="131">SUM(T82:T87)</f>
        <v>4.2670953031619163E-2</v>
      </c>
      <c r="U88" s="19">
        <f t="shared" ref="U88" si="132">SUM(U82:U87)</f>
        <v>0.12751017082295227</v>
      </c>
    </row>
    <row r="89" spans="1:21" ht="15" x14ac:dyDescent="0.15">
      <c r="A89" s="20" t="s">
        <v>42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ht="15" x14ac:dyDescent="0.15">
      <c r="A90" s="23" t="s">
        <v>0</v>
      </c>
      <c r="B90" s="19">
        <f>B7*0.0103/B22</f>
        <v>0</v>
      </c>
      <c r="C90" s="19">
        <f t="shared" ref="C90:U90" si="133">C7*0.0103/C22</f>
        <v>1.6001691866006178E-3</v>
      </c>
      <c r="D90" s="19">
        <f t="shared" si="133"/>
        <v>3.9015151515151518E-5</v>
      </c>
      <c r="E90" s="19">
        <f t="shared" si="133"/>
        <v>3.1596618357487925E-4</v>
      </c>
      <c r="F90" s="19">
        <f t="shared" si="133"/>
        <v>1.2090808416389813E-4</v>
      </c>
      <c r="G90" s="19">
        <f t="shared" si="133"/>
        <v>5.0490196078431384E-5</v>
      </c>
      <c r="H90" s="19">
        <f t="shared" si="133"/>
        <v>2.0966921119592878E-5</v>
      </c>
      <c r="I90" s="19">
        <f t="shared" si="133"/>
        <v>1.8577374599786554E-3</v>
      </c>
      <c r="J90" s="19">
        <f t="shared" si="133"/>
        <v>0</v>
      </c>
      <c r="K90" s="19">
        <f t="shared" si="133"/>
        <v>6.9945235487404154E-4</v>
      </c>
      <c r="L90" s="19">
        <f t="shared" si="133"/>
        <v>0</v>
      </c>
      <c r="M90" s="19">
        <f t="shared" si="133"/>
        <v>1.1560044893378228E-5</v>
      </c>
      <c r="N90" s="19">
        <f t="shared" si="133"/>
        <v>0</v>
      </c>
      <c r="O90" s="19">
        <f t="shared" si="133"/>
        <v>2.1961620469083154E-5</v>
      </c>
      <c r="P90" s="19">
        <f t="shared" si="133"/>
        <v>0</v>
      </c>
      <c r="Q90" s="19">
        <f t="shared" si="133"/>
        <v>0</v>
      </c>
      <c r="R90" s="19">
        <f t="shared" si="133"/>
        <v>0</v>
      </c>
      <c r="S90" s="19">
        <f t="shared" si="133"/>
        <v>1.7758620689655175E-5</v>
      </c>
      <c r="T90" s="19">
        <f t="shared" si="133"/>
        <v>1.9470699432892251E-5</v>
      </c>
      <c r="U90" s="19">
        <f t="shared" si="133"/>
        <v>2.2081438648000287E-4</v>
      </c>
    </row>
    <row r="91" spans="1:21" ht="15" x14ac:dyDescent="0.15">
      <c r="A91" s="23" t="s">
        <v>1</v>
      </c>
      <c r="B91" s="19">
        <f>B8*0.41/B22</f>
        <v>0</v>
      </c>
      <c r="C91" s="19">
        <f t="shared" ref="C91:U91" si="134">C8*0.41/C22</f>
        <v>1.3650446530146319E-2</v>
      </c>
      <c r="D91" s="19">
        <f t="shared" si="134"/>
        <v>1.4054924242424242E-2</v>
      </c>
      <c r="E91" s="19">
        <f t="shared" si="134"/>
        <v>6.6748792270531404E-2</v>
      </c>
      <c r="F91" s="19">
        <f t="shared" si="134"/>
        <v>5.7118493909191582E-2</v>
      </c>
      <c r="G91" s="19">
        <f t="shared" si="134"/>
        <v>4.1401960784313727E-2</v>
      </c>
      <c r="H91" s="19">
        <f t="shared" si="134"/>
        <v>3.7244274809160302E-2</v>
      </c>
      <c r="I91" s="19">
        <f t="shared" si="134"/>
        <v>7.5699039487726785E-2</v>
      </c>
      <c r="J91" s="19">
        <f t="shared" si="134"/>
        <v>0.2668911335578002</v>
      </c>
      <c r="K91" s="19">
        <f t="shared" si="134"/>
        <v>2.3800657174151148E-2</v>
      </c>
      <c r="L91" s="19">
        <f t="shared" si="134"/>
        <v>1.8397435897435897E-2</v>
      </c>
      <c r="M91" s="19">
        <f t="shared" si="134"/>
        <v>1.7025813692480359E-2</v>
      </c>
      <c r="N91" s="19">
        <f t="shared" si="134"/>
        <v>1.4302325581395348E-2</v>
      </c>
      <c r="O91" s="19">
        <f t="shared" si="134"/>
        <v>1.2238805970149253E-2</v>
      </c>
      <c r="P91" s="19">
        <f t="shared" si="134"/>
        <v>1.1171662125340598E-2</v>
      </c>
      <c r="Q91" s="19">
        <f t="shared" si="134"/>
        <v>6.2800875273522974E-3</v>
      </c>
      <c r="R91" s="19">
        <f t="shared" si="134"/>
        <v>6.2404870624048698E-3</v>
      </c>
      <c r="S91" s="19">
        <f t="shared" si="134"/>
        <v>1.767241379310345E-3</v>
      </c>
      <c r="T91" s="19">
        <f t="shared" si="134"/>
        <v>3.8752362948960306E-3</v>
      </c>
      <c r="U91" s="19">
        <f t="shared" si="134"/>
        <v>5.0462780622292244E-2</v>
      </c>
    </row>
    <row r="92" spans="1:21" ht="15" x14ac:dyDescent="0.15">
      <c r="A92" s="23" t="s">
        <v>2</v>
      </c>
      <c r="B92" s="19">
        <f>B9*0.165/B22</f>
        <v>0</v>
      </c>
      <c r="C92" s="19">
        <f t="shared" ref="C92:U92" si="135">C9*0.165/C22</f>
        <v>1.563157894736842E-4</v>
      </c>
      <c r="D92" s="19">
        <f t="shared" si="135"/>
        <v>6.5625000000000004E-4</v>
      </c>
      <c r="E92" s="19">
        <f t="shared" si="135"/>
        <v>7.9710144927536247E-5</v>
      </c>
      <c r="F92" s="19">
        <f t="shared" si="135"/>
        <v>9.1362126245847188E-5</v>
      </c>
      <c r="G92" s="19">
        <f t="shared" si="135"/>
        <v>1.6176470588235298E-4</v>
      </c>
      <c r="H92" s="19">
        <f t="shared" si="135"/>
        <v>8.3969465648854973E-5</v>
      </c>
      <c r="I92" s="19">
        <f t="shared" si="135"/>
        <v>1.7609391675560301E-4</v>
      </c>
      <c r="J92" s="19">
        <f t="shared" si="135"/>
        <v>3.7037037037037043E-3</v>
      </c>
      <c r="K92" s="19">
        <f t="shared" si="135"/>
        <v>1.4457831325301205E-3</v>
      </c>
      <c r="L92" s="19">
        <f t="shared" si="135"/>
        <v>0</v>
      </c>
      <c r="M92" s="19">
        <f t="shared" si="135"/>
        <v>5.5555555555555556E-4</v>
      </c>
      <c r="N92" s="19">
        <f t="shared" si="135"/>
        <v>9.5930232558139549E-4</v>
      </c>
      <c r="O92" s="19">
        <f t="shared" si="135"/>
        <v>7.0362473347547981E-4</v>
      </c>
      <c r="P92" s="19">
        <f t="shared" si="135"/>
        <v>0</v>
      </c>
      <c r="Q92" s="19">
        <f t="shared" si="135"/>
        <v>1.0831509846827134E-3</v>
      </c>
      <c r="R92" s="19">
        <f t="shared" si="135"/>
        <v>0</v>
      </c>
      <c r="S92" s="19">
        <f t="shared" si="135"/>
        <v>2.8448275862068972E-4</v>
      </c>
      <c r="T92" s="19">
        <f t="shared" si="135"/>
        <v>1.2476370510396977E-3</v>
      </c>
      <c r="U92" s="19">
        <f t="shared" si="135"/>
        <v>2.2154391492713673E-4</v>
      </c>
    </row>
    <row r="93" spans="1:21" ht="15" x14ac:dyDescent="0.15">
      <c r="A93" s="23" t="s">
        <v>46</v>
      </c>
      <c r="B93" s="19">
        <f>B10*0.04/B22</f>
        <v>0</v>
      </c>
      <c r="C93" s="19">
        <f t="shared" ref="C93:U93" si="136">C10*0.04/C22</f>
        <v>8.6315789473684197E-5</v>
      </c>
      <c r="D93" s="19">
        <f t="shared" si="136"/>
        <v>1.2954545454545456E-2</v>
      </c>
      <c r="E93" s="19">
        <f t="shared" si="136"/>
        <v>4.6376811594202896E-4</v>
      </c>
      <c r="F93" s="19">
        <f t="shared" si="136"/>
        <v>8.3720930232558145E-4</v>
      </c>
      <c r="G93" s="19">
        <f t="shared" si="136"/>
        <v>1.5294117647058827E-3</v>
      </c>
      <c r="H93" s="19">
        <f t="shared" si="136"/>
        <v>2.2595419847328247E-3</v>
      </c>
      <c r="I93" s="19">
        <f t="shared" si="136"/>
        <v>5.5069370330843121E-3</v>
      </c>
      <c r="J93" s="19">
        <f t="shared" si="136"/>
        <v>2.6936026936026933E-3</v>
      </c>
      <c r="K93" s="19">
        <f t="shared" si="136"/>
        <v>8.8061336254107326E-3</v>
      </c>
      <c r="L93" s="19">
        <f t="shared" si="136"/>
        <v>9.2307692307692299E-3</v>
      </c>
      <c r="M93" s="19">
        <f t="shared" si="136"/>
        <v>1.324354657687991E-2</v>
      </c>
      <c r="N93" s="19">
        <f t="shared" si="136"/>
        <v>1.3488372093023254E-2</v>
      </c>
      <c r="O93" s="19">
        <f t="shared" si="136"/>
        <v>1.484008528784648E-2</v>
      </c>
      <c r="P93" s="19">
        <f t="shared" si="136"/>
        <v>1.4168937329700275E-2</v>
      </c>
      <c r="Q93" s="19">
        <f t="shared" si="136"/>
        <v>1.3391684901531729E-2</v>
      </c>
      <c r="R93" s="19">
        <f t="shared" si="136"/>
        <v>1.4611872146118719E-2</v>
      </c>
      <c r="S93" s="19">
        <f t="shared" si="136"/>
        <v>5.3448275862068967E-4</v>
      </c>
      <c r="T93" s="19">
        <f t="shared" si="136"/>
        <v>7.8638941398865795E-3</v>
      </c>
      <c r="U93" s="19">
        <f t="shared" si="136"/>
        <v>2.8644061727953023E-3</v>
      </c>
    </row>
    <row r="94" spans="1:21" ht="15" x14ac:dyDescent="0.15">
      <c r="A94" s="23" t="s">
        <v>31</v>
      </c>
      <c r="B94" s="19">
        <v>0</v>
      </c>
      <c r="C94" s="19">
        <f>1-C90-C91-C92-C93-C95</f>
        <v>0.98450089240956873</v>
      </c>
      <c r="D94" s="19">
        <f>D11*0.00038156/D22</f>
        <v>1.7887322775772894E-2</v>
      </c>
      <c r="E94" s="19">
        <f t="shared" ref="E94:U94" si="137">E11*0.00038156/E22</f>
        <v>4.5408762077394201E-7</v>
      </c>
      <c r="F94" s="19">
        <f t="shared" si="137"/>
        <v>1.9610510620842843E-5</v>
      </c>
      <c r="G94" s="19">
        <f t="shared" si="137"/>
        <v>2.7298265270640292E-6</v>
      </c>
      <c r="H94" s="19">
        <f t="shared" si="137"/>
        <v>1.1420317443235163E-5</v>
      </c>
      <c r="I94" s="19">
        <f t="shared" si="137"/>
        <v>1.7436897142287622E-4</v>
      </c>
      <c r="J94" s="19">
        <f t="shared" si="137"/>
        <v>1.0277710437710438E-4</v>
      </c>
      <c r="K94" s="19">
        <f t="shared" si="137"/>
        <v>1.529216596123133E-3</v>
      </c>
      <c r="L94" s="19">
        <f t="shared" si="137"/>
        <v>4.1301793894294994E-3</v>
      </c>
      <c r="M94" s="19">
        <f t="shared" si="137"/>
        <v>9.8331943775133383E-3</v>
      </c>
      <c r="N94" s="19">
        <f t="shared" si="137"/>
        <v>2.0659354436267919E-2</v>
      </c>
      <c r="O94" s="19">
        <f t="shared" si="137"/>
        <v>3.460714152693839E-2</v>
      </c>
      <c r="P94" s="19">
        <f t="shared" si="137"/>
        <v>4.8924257535063312E-2</v>
      </c>
      <c r="Q94" s="19">
        <f t="shared" si="137"/>
        <v>7.2403126751142993E-2</v>
      </c>
      <c r="R94" s="19">
        <f t="shared" si="137"/>
        <v>9.7148264917045243E-2</v>
      </c>
      <c r="S94" s="19">
        <f t="shared" si="137"/>
        <v>4.2009692177833726E-3</v>
      </c>
      <c r="T94" s="19">
        <f t="shared" si="137"/>
        <v>8.4369303626216849E-2</v>
      </c>
      <c r="U94" s="19">
        <f t="shared" si="137"/>
        <v>3.3140775703763494E-3</v>
      </c>
    </row>
    <row r="95" spans="1:21" x14ac:dyDescent="0.15">
      <c r="A95" s="24" t="s">
        <v>3</v>
      </c>
      <c r="B95" s="19">
        <f>B12*0.0046394/B22</f>
        <v>0.99996789930555552</v>
      </c>
      <c r="C95" s="19">
        <f t="shared" ref="C95:U95" si="138">C12*0.0046394/C22</f>
        <v>5.8602947368421058E-6</v>
      </c>
      <c r="D95" s="19">
        <f t="shared" si="138"/>
        <v>0.2515995825757576</v>
      </c>
      <c r="E95" s="19">
        <f t="shared" si="138"/>
        <v>2.9801234460547509E-2</v>
      </c>
      <c r="F95" s="19">
        <f t="shared" si="138"/>
        <v>4.8863551421188631E-2</v>
      </c>
      <c r="G95" s="19">
        <f t="shared" si="138"/>
        <v>7.7353656209150329E-2</v>
      </c>
      <c r="H95" s="19">
        <f t="shared" si="138"/>
        <v>9.7431335029686192E-2</v>
      </c>
      <c r="I95" s="19">
        <f t="shared" si="138"/>
        <v>0.18986715617218072</v>
      </c>
      <c r="J95" s="19">
        <f t="shared" si="138"/>
        <v>5.2139010849233058E-2</v>
      </c>
      <c r="K95" s="19">
        <f t="shared" si="138"/>
        <v>0.23669578532311061</v>
      </c>
      <c r="L95" s="19">
        <f t="shared" si="138"/>
        <v>0.29959817692307694</v>
      </c>
      <c r="M95" s="19">
        <f t="shared" si="138"/>
        <v>0.32210245117845121</v>
      </c>
      <c r="N95" s="19">
        <f t="shared" si="138"/>
        <v>0.29025021472868218</v>
      </c>
      <c r="O95" s="19">
        <f t="shared" si="138"/>
        <v>0.26721888841506752</v>
      </c>
      <c r="P95" s="19">
        <f t="shared" si="138"/>
        <v>0.22607067211625789</v>
      </c>
      <c r="Q95" s="19">
        <f t="shared" si="138"/>
        <v>0.22679255142231949</v>
      </c>
      <c r="R95" s="19">
        <f t="shared" si="138"/>
        <v>0.20732539421613397</v>
      </c>
      <c r="S95" s="19">
        <f t="shared" si="138"/>
        <v>1.0679952126436785E-3</v>
      </c>
      <c r="T95" s="19">
        <f t="shared" si="138"/>
        <v>2.2977746691871456E-2</v>
      </c>
      <c r="U95" s="19">
        <f t="shared" si="138"/>
        <v>9.2552256441930131E-2</v>
      </c>
    </row>
    <row r="96" spans="1:21" x14ac:dyDescent="0.15">
      <c r="A96" s="24" t="s">
        <v>26</v>
      </c>
      <c r="B96" s="19">
        <f t="shared" ref="B96" si="139">SUM(B90:B95)</f>
        <v>0.99996789930555552</v>
      </c>
      <c r="C96" s="19">
        <f t="shared" ref="C96" si="140">SUM(C90:C95)</f>
        <v>0.99999999999999989</v>
      </c>
      <c r="D96" s="19">
        <f t="shared" ref="D96" si="141">SUM(D90:D95)</f>
        <v>0.29719164020001532</v>
      </c>
      <c r="E96" s="19">
        <f t="shared" ref="E96" si="142">SUM(E90:E95)</f>
        <v>9.7409925263144126E-2</v>
      </c>
      <c r="F96" s="19">
        <f t="shared" ref="F96" si="143">SUM(F90:F95)</f>
        <v>0.10705113535373638</v>
      </c>
      <c r="G96" s="19">
        <f t="shared" ref="G96" si="144">SUM(G90:G95)</f>
        <v>0.12050001348665779</v>
      </c>
      <c r="H96" s="19">
        <f t="shared" ref="H96" si="145">SUM(H90:H95)</f>
        <v>0.13705150852779102</v>
      </c>
      <c r="I96" s="19">
        <f t="shared" ref="I96" si="146">SUM(I90:I95)</f>
        <v>0.27328133304114899</v>
      </c>
      <c r="J96" s="19">
        <f t="shared" ref="J96" si="147">SUM(J90:J95)</f>
        <v>0.32553022790871677</v>
      </c>
      <c r="K96" s="19">
        <f t="shared" ref="K96" si="148">SUM(K90:K95)</f>
        <v>0.27297702820619979</v>
      </c>
      <c r="L96" s="19">
        <f t="shared" ref="L96" si="149">SUM(L90:L95)</f>
        <v>0.33135656144071157</v>
      </c>
      <c r="M96" s="19">
        <f t="shared" ref="M96" si="150">SUM(M90:M95)</f>
        <v>0.36277212142577375</v>
      </c>
      <c r="N96" s="19">
        <f t="shared" ref="N96" si="151">SUM(N90:N95)</f>
        <v>0.3396595691649501</v>
      </c>
      <c r="O96" s="19">
        <f t="shared" ref="O96" si="152">SUM(O90:O95)</f>
        <v>0.32963050755394618</v>
      </c>
      <c r="P96" s="19">
        <f t="shared" ref="P96" si="153">SUM(P90:P95)</f>
        <v>0.30033552910636208</v>
      </c>
      <c r="Q96" s="19">
        <f t="shared" ref="Q96" si="154">SUM(Q90:Q95)</f>
        <v>0.31995060158702926</v>
      </c>
      <c r="R96" s="19">
        <f t="shared" ref="R96" si="155">SUM(R90:R95)</f>
        <v>0.32532601834170283</v>
      </c>
      <c r="S96" s="19">
        <f t="shared" ref="S96" si="156">SUM(S90:S95)</f>
        <v>7.8729299476684306E-3</v>
      </c>
      <c r="T96" s="19">
        <f t="shared" ref="T96" si="157">SUM(T90:T95)</f>
        <v>0.12035328850334351</v>
      </c>
      <c r="U96" s="19">
        <f t="shared" ref="U96" si="158">SUM(U90:U95)</f>
        <v>0.14963587910880116</v>
      </c>
    </row>
    <row r="97" spans="1:21" ht="15" x14ac:dyDescent="0.15">
      <c r="A97" s="20" t="s">
        <v>43</v>
      </c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ht="15" x14ac:dyDescent="0.15">
      <c r="A98" s="23" t="s">
        <v>0</v>
      </c>
      <c r="B98" s="19">
        <f>B7*0.008/B23</f>
        <v>0</v>
      </c>
      <c r="C98" s="19">
        <f t="shared" ref="C98:U98" si="159">C7*0.008/C23</f>
        <v>1.009151590587063E-3</v>
      </c>
      <c r="D98" s="19">
        <f t="shared" si="159"/>
        <v>4.7477744807121658E-5</v>
      </c>
      <c r="E98" s="19">
        <f t="shared" si="159"/>
        <v>2.6321243523316063E-4</v>
      </c>
      <c r="F98" s="19">
        <f t="shared" si="159"/>
        <v>1.108496732026144E-4</v>
      </c>
      <c r="G98" s="19">
        <f t="shared" si="159"/>
        <v>4.4345898004434597E-5</v>
      </c>
      <c r="H98" s="19">
        <f t="shared" si="159"/>
        <v>1.87683284457478E-5</v>
      </c>
      <c r="I98" s="19">
        <f t="shared" si="159"/>
        <v>1.9042253521126761E-3</v>
      </c>
      <c r="J98" s="19">
        <f t="shared" si="159"/>
        <v>0</v>
      </c>
      <c r="K98" s="19">
        <f t="shared" si="159"/>
        <v>7.447447447447447E-4</v>
      </c>
      <c r="L98" s="19">
        <f t="shared" si="159"/>
        <v>0</v>
      </c>
      <c r="M98" s="19">
        <f t="shared" si="159"/>
        <v>1.322314049586777E-5</v>
      </c>
      <c r="N98" s="19">
        <f t="shared" si="159"/>
        <v>0</v>
      </c>
      <c r="O98" s="19">
        <f t="shared" si="159"/>
        <v>2.4922118380062307E-5</v>
      </c>
      <c r="P98" s="19">
        <f t="shared" si="159"/>
        <v>0</v>
      </c>
      <c r="Q98" s="19">
        <f t="shared" si="159"/>
        <v>0</v>
      </c>
      <c r="R98" s="19">
        <f t="shared" si="159"/>
        <v>0</v>
      </c>
      <c r="S98" s="19">
        <f t="shared" si="159"/>
        <v>2.0253164556962025E-5</v>
      </c>
      <c r="T98" s="19">
        <f t="shared" si="159"/>
        <v>1.9277108433734941E-5</v>
      </c>
      <c r="U98" s="19">
        <f t="shared" si="159"/>
        <v>2.0299835778990309E-4</v>
      </c>
    </row>
    <row r="99" spans="1:21" ht="15" x14ac:dyDescent="0.15">
      <c r="A99" s="23" t="s">
        <v>1</v>
      </c>
      <c r="B99" s="19">
        <f>B7*0.4138/B23</f>
        <v>0</v>
      </c>
      <c r="C99" s="19">
        <f t="shared" ref="C99:U99" si="160">C7*0.4138/C23</f>
        <v>5.2198366023115832E-2</v>
      </c>
      <c r="D99" s="19">
        <f t="shared" si="160"/>
        <v>2.4557863501483679E-3</v>
      </c>
      <c r="E99" s="19">
        <f t="shared" si="160"/>
        <v>1.3614663212435233E-2</v>
      </c>
      <c r="F99" s="19">
        <f t="shared" si="160"/>
        <v>5.7336993464052292E-3</v>
      </c>
      <c r="G99" s="19">
        <f t="shared" si="160"/>
        <v>2.2937915742793791E-3</v>
      </c>
      <c r="H99" s="19">
        <f t="shared" si="160"/>
        <v>9.7079178885630497E-4</v>
      </c>
      <c r="I99" s="19">
        <f t="shared" si="160"/>
        <v>9.8496056338028173E-2</v>
      </c>
      <c r="J99" s="19">
        <f t="shared" si="160"/>
        <v>0</v>
      </c>
      <c r="K99" s="19">
        <f t="shared" si="160"/>
        <v>3.8521921921921921E-2</v>
      </c>
      <c r="L99" s="19">
        <f t="shared" si="160"/>
        <v>0</v>
      </c>
      <c r="M99" s="19">
        <f t="shared" si="160"/>
        <v>6.8396694214876042E-4</v>
      </c>
      <c r="N99" s="19">
        <f t="shared" si="160"/>
        <v>0</v>
      </c>
      <c r="O99" s="19">
        <f t="shared" si="160"/>
        <v>1.2890965732087229E-3</v>
      </c>
      <c r="P99" s="19">
        <f t="shared" si="160"/>
        <v>0</v>
      </c>
      <c r="Q99" s="19">
        <f t="shared" si="160"/>
        <v>0</v>
      </c>
      <c r="R99" s="19">
        <f t="shared" si="160"/>
        <v>0</v>
      </c>
      <c r="S99" s="19">
        <f t="shared" si="160"/>
        <v>1.0475949367088609E-3</v>
      </c>
      <c r="T99" s="19">
        <f t="shared" si="160"/>
        <v>9.971084337349397E-4</v>
      </c>
      <c r="U99" s="19">
        <f t="shared" si="160"/>
        <v>1.0500090056682737E-2</v>
      </c>
    </row>
    <row r="100" spans="1:21" ht="15" x14ac:dyDescent="0.15">
      <c r="A100" s="23" t="s">
        <v>2</v>
      </c>
      <c r="B100" s="19">
        <f>B9*0.11/B23</f>
        <v>0</v>
      </c>
      <c r="C100" s="19">
        <f t="shared" ref="C100:U100" si="161">C9*0.11/C23</f>
        <v>8.4615384615384614E-5</v>
      </c>
      <c r="D100" s="19">
        <f t="shared" si="161"/>
        <v>6.854599406528189E-4</v>
      </c>
      <c r="E100" s="19">
        <f t="shared" si="161"/>
        <v>5.6994818652849744E-5</v>
      </c>
      <c r="F100" s="19">
        <f t="shared" si="161"/>
        <v>7.1895424836601311E-5</v>
      </c>
      <c r="G100" s="19">
        <f t="shared" si="161"/>
        <v>1.2195121951219514E-4</v>
      </c>
      <c r="H100" s="19">
        <f t="shared" si="161"/>
        <v>6.4516129032258067E-5</v>
      </c>
      <c r="I100" s="19">
        <f t="shared" si="161"/>
        <v>1.5492957746478876E-4</v>
      </c>
      <c r="J100" s="19">
        <f t="shared" si="161"/>
        <v>1.6666666666666668E-3</v>
      </c>
      <c r="K100" s="19">
        <f t="shared" si="161"/>
        <v>1.3213213213213214E-3</v>
      </c>
      <c r="L100" s="19">
        <f t="shared" si="161"/>
        <v>0</v>
      </c>
      <c r="M100" s="19">
        <f t="shared" si="161"/>
        <v>5.4545454545454548E-4</v>
      </c>
      <c r="N100" s="19">
        <f t="shared" si="161"/>
        <v>9.3220338983050863E-4</v>
      </c>
      <c r="O100" s="19">
        <f t="shared" si="161"/>
        <v>6.8535825545171345E-4</v>
      </c>
      <c r="P100" s="19">
        <f t="shared" si="161"/>
        <v>0</v>
      </c>
      <c r="Q100" s="19">
        <f t="shared" si="161"/>
        <v>1.0891089108910892E-3</v>
      </c>
      <c r="R100" s="19">
        <f t="shared" si="161"/>
        <v>0</v>
      </c>
      <c r="S100" s="19">
        <f t="shared" si="161"/>
        <v>2.7848101265822784E-4</v>
      </c>
      <c r="T100" s="19">
        <f t="shared" si="161"/>
        <v>1.0602409638554217E-3</v>
      </c>
      <c r="U100" s="19">
        <f t="shared" si="161"/>
        <v>1.7481591354558462E-4</v>
      </c>
    </row>
    <row r="101" spans="1:21" ht="15" x14ac:dyDescent="0.15">
      <c r="A101" s="23" t="s">
        <v>46</v>
      </c>
      <c r="B101" s="19">
        <f>B10*0.0075/B23</f>
        <v>0</v>
      </c>
      <c r="C101" s="19">
        <f t="shared" ref="C101:U101" si="162">C10*0.0075/C23</f>
        <v>1.3141025641025639E-5</v>
      </c>
      <c r="D101" s="19">
        <f t="shared" si="162"/>
        <v>3.8056379821958457E-3</v>
      </c>
      <c r="E101" s="19">
        <f t="shared" si="162"/>
        <v>9.3264248704663208E-5</v>
      </c>
      <c r="F101" s="19">
        <f t="shared" si="162"/>
        <v>1.8529411764705881E-4</v>
      </c>
      <c r="G101" s="19">
        <f t="shared" si="162"/>
        <v>3.2427937915742796E-4</v>
      </c>
      <c r="H101" s="19">
        <f t="shared" si="162"/>
        <v>4.8826979472140766E-4</v>
      </c>
      <c r="I101" s="19">
        <f t="shared" si="162"/>
        <v>1.3626760563380282E-3</v>
      </c>
      <c r="J101" s="19">
        <f t="shared" si="162"/>
        <v>3.4090909090909088E-4</v>
      </c>
      <c r="K101" s="19">
        <f t="shared" si="162"/>
        <v>2.2635135135135134E-3</v>
      </c>
      <c r="L101" s="19">
        <f t="shared" si="162"/>
        <v>2.5233644859813079E-3</v>
      </c>
      <c r="M101" s="19">
        <f t="shared" si="162"/>
        <v>3.6570247933884296E-3</v>
      </c>
      <c r="N101" s="19">
        <f t="shared" si="162"/>
        <v>3.6864406779661017E-3</v>
      </c>
      <c r="O101" s="19">
        <f t="shared" si="162"/>
        <v>4.0654205607476637E-3</v>
      </c>
      <c r="P101" s="19">
        <f t="shared" si="162"/>
        <v>4.012345679012346E-3</v>
      </c>
      <c r="Q101" s="19">
        <f t="shared" si="162"/>
        <v>3.787128712871287E-3</v>
      </c>
      <c r="R101" s="19">
        <f t="shared" si="162"/>
        <v>4.0540540540540543E-3</v>
      </c>
      <c r="S101" s="19">
        <f t="shared" si="162"/>
        <v>1.4715189873417721E-4</v>
      </c>
      <c r="T101" s="19">
        <f t="shared" si="162"/>
        <v>1.8795180722891564E-3</v>
      </c>
      <c r="U101" s="19">
        <f t="shared" si="162"/>
        <v>6.3569423107485295E-4</v>
      </c>
    </row>
    <row r="102" spans="1:21" ht="15" x14ac:dyDescent="0.15">
      <c r="A102" s="23" t="s">
        <v>31</v>
      </c>
      <c r="B102" s="19">
        <v>0</v>
      </c>
      <c r="C102" s="19">
        <f>1-C98-C99-C100-C101-C103</f>
        <v>0.94669147930937425</v>
      </c>
      <c r="D102" s="19">
        <f>D11*0.00045188/D23</f>
        <v>3.3190182888144834E-2</v>
      </c>
      <c r="E102" s="19">
        <f t="shared" ref="E102:U102" si="163">E11*0.00045188/E23</f>
        <v>5.7678370026068432E-7</v>
      </c>
      <c r="F102" s="19">
        <f t="shared" si="163"/>
        <v>2.7414194969909753E-5</v>
      </c>
      <c r="G102" s="19">
        <f t="shared" si="163"/>
        <v>3.6558550138975722E-6</v>
      </c>
      <c r="H102" s="19">
        <f t="shared" si="163"/>
        <v>1.5587505769461148E-5</v>
      </c>
      <c r="I102" s="19">
        <f t="shared" si="163"/>
        <v>2.725277482276445E-4</v>
      </c>
      <c r="J102" s="19">
        <f t="shared" si="163"/>
        <v>8.2159999999999999E-5</v>
      </c>
      <c r="K102" s="19">
        <f t="shared" si="163"/>
        <v>2.4827090707888883E-3</v>
      </c>
      <c r="L102" s="19">
        <f t="shared" si="163"/>
        <v>7.1313214944767498E-3</v>
      </c>
      <c r="M102" s="19">
        <f t="shared" si="163"/>
        <v>1.7150517678628831E-2</v>
      </c>
      <c r="N102" s="19">
        <f t="shared" si="163"/>
        <v>3.5663459247088414E-2</v>
      </c>
      <c r="O102" s="19">
        <f t="shared" si="163"/>
        <v>5.9881658377099231E-2</v>
      </c>
      <c r="P102" s="19">
        <f t="shared" si="163"/>
        <v>8.7507306075994259E-2</v>
      </c>
      <c r="Q102" s="19">
        <f t="shared" si="163"/>
        <v>0.12932758661724708</v>
      </c>
      <c r="R102" s="19">
        <f t="shared" si="163"/>
        <v>0.17024631794663825</v>
      </c>
      <c r="S102" s="19">
        <f t="shared" si="163"/>
        <v>7.3053441015400542E-3</v>
      </c>
      <c r="T102" s="19">
        <f>T11*0.00045188/T23</f>
        <v>0.12736565101835118</v>
      </c>
      <c r="U102" s="19">
        <f t="shared" si="163"/>
        <v>4.6455308299899831E-3</v>
      </c>
    </row>
    <row r="103" spans="1:21" x14ac:dyDescent="0.15">
      <c r="A103" s="24" t="s">
        <v>3</v>
      </c>
      <c r="B103" s="19">
        <f>B12*0.0031655/B23</f>
        <v>0.9999919211195929</v>
      </c>
      <c r="C103" s="19">
        <f t="shared" ref="C103:U103" si="164">C12*0.0031655/C23</f>
        <v>3.2466666666666664E-6</v>
      </c>
      <c r="D103" s="19">
        <f>D12*0.0031655/D23</f>
        <v>0.26896417507418396</v>
      </c>
      <c r="E103" s="19">
        <f t="shared" si="164"/>
        <v>2.1808600172711572E-2</v>
      </c>
      <c r="F103" s="19">
        <f t="shared" si="164"/>
        <v>3.9354268409586057E-2</v>
      </c>
      <c r="G103" s="19">
        <f t="shared" si="164"/>
        <v>5.9683595713229856E-2</v>
      </c>
      <c r="H103" s="19">
        <f t="shared" si="164"/>
        <v>7.6615620723362657E-2</v>
      </c>
      <c r="I103" s="19">
        <f t="shared" si="164"/>
        <v>0.17096672300469484</v>
      </c>
      <c r="J103" s="19">
        <f t="shared" si="164"/>
        <v>2.4013035353535345E-2</v>
      </c>
      <c r="K103" s="19">
        <f t="shared" si="164"/>
        <v>0.22139487987987988</v>
      </c>
      <c r="L103" s="19">
        <f t="shared" si="164"/>
        <v>0.29803034579439247</v>
      </c>
      <c r="M103" s="19">
        <f t="shared" si="164"/>
        <v>0.32366583471074378</v>
      </c>
      <c r="N103" s="19">
        <f t="shared" si="164"/>
        <v>0.28866856214689263</v>
      </c>
      <c r="O103" s="19">
        <f t="shared" si="164"/>
        <v>0.26638849428868117</v>
      </c>
      <c r="P103" s="19">
        <f t="shared" si="164"/>
        <v>0.23296169410150885</v>
      </c>
      <c r="Q103" s="19">
        <f t="shared" si="164"/>
        <v>0.2333903300330033</v>
      </c>
      <c r="R103" s="19">
        <f t="shared" si="164"/>
        <v>0.20932225225225226</v>
      </c>
      <c r="S103" s="19">
        <f t="shared" si="164"/>
        <v>1.0699924261603376E-3</v>
      </c>
      <c r="T103" s="19">
        <f t="shared" si="164"/>
        <v>1.9984602409638553E-2</v>
      </c>
      <c r="U103" s="19">
        <f t="shared" si="164"/>
        <v>7.4744614839928655E-2</v>
      </c>
    </row>
    <row r="104" spans="1:21" x14ac:dyDescent="0.15">
      <c r="A104" s="25" t="s">
        <v>26</v>
      </c>
      <c r="B104" s="22">
        <f t="shared" ref="B104" si="165">SUM(B98:B103)</f>
        <v>0.9999919211195929</v>
      </c>
      <c r="C104" s="22">
        <f t="shared" ref="C104" si="166">SUM(C98:C103)</f>
        <v>1.0000000000000002</v>
      </c>
      <c r="D104" s="22">
        <f t="shared" ref="D104" si="167">SUM(D98:D103)</f>
        <v>0.30914871998013294</v>
      </c>
      <c r="E104" s="22">
        <f t="shared" ref="E104" si="168">SUM(E98:E103)</f>
        <v>3.5837311671437742E-2</v>
      </c>
      <c r="F104" s="22">
        <f t="shared" ref="F104" si="169">SUM(F98:F103)</f>
        <v>4.548342116664747E-2</v>
      </c>
      <c r="G104" s="22">
        <f t="shared" ref="G104" si="170">SUM(G98:G103)</f>
        <v>6.2471619639197187E-2</v>
      </c>
      <c r="H104" s="22">
        <f t="shared" ref="H104" si="171">SUM(H98:H103)</f>
        <v>7.8173554270187837E-2</v>
      </c>
      <c r="I104" s="22">
        <f t="shared" ref="I104" si="172">SUM(I98:I103)</f>
        <v>0.27315713807686615</v>
      </c>
      <c r="J104" s="22">
        <f t="shared" ref="J104" si="173">SUM(J98:J103)</f>
        <v>2.6102771111111103E-2</v>
      </c>
      <c r="K104" s="22">
        <f t="shared" ref="K104" si="174">SUM(K98:K103)</f>
        <v>0.26672909045217025</v>
      </c>
      <c r="L104" s="22">
        <f t="shared" ref="L104" si="175">SUM(L98:L103)</f>
        <v>0.30768503177485051</v>
      </c>
      <c r="M104" s="22">
        <f t="shared" ref="M104" si="176">SUM(M98:M103)</f>
        <v>0.3457160218108602</v>
      </c>
      <c r="N104" s="22">
        <f t="shared" ref="N104" si="177">SUM(N98:N103)</f>
        <v>0.32895066546177765</v>
      </c>
      <c r="O104" s="22">
        <f t="shared" ref="O104" si="178">SUM(O98:O103)</f>
        <v>0.33233495017356857</v>
      </c>
      <c r="P104" s="22">
        <f t="shared" ref="P104" si="179">SUM(P98:P103)</f>
        <v>0.32448134585651545</v>
      </c>
      <c r="Q104" s="22">
        <f t="shared" ref="Q104" si="180">SUM(Q98:Q103)</f>
        <v>0.36759415427401276</v>
      </c>
      <c r="R104" s="22">
        <f t="shared" ref="R104" si="181">SUM(R98:R103)</f>
        <v>0.38362262425294458</v>
      </c>
      <c r="S104" s="22">
        <f t="shared" ref="S104" si="182">SUM(S98:S103)</f>
        <v>9.8688175403586209E-3</v>
      </c>
      <c r="T104" s="22">
        <f t="shared" ref="T104" si="183">SUM(T98:T103)</f>
        <v>0.15130639800630299</v>
      </c>
      <c r="U104" s="22">
        <f t="shared" ref="U104" si="184">SUM(U98:U103)</f>
        <v>9.0903744229011707E-2</v>
      </c>
    </row>
    <row r="106" spans="1:21" x14ac:dyDescent="0.15">
      <c r="A106" s="26" t="s">
        <v>47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</row>
    <row r="107" spans="1:21" ht="20" customHeight="1" x14ac:dyDescent="0.1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</row>
  </sheetData>
  <mergeCells count="1">
    <mergeCell ref="A106:U107"/>
  </mergeCells>
  <phoneticPr fontId="6" type="noConversion"/>
  <pageMargins left="0.7" right="0.7" top="0.75" bottom="0.75" header="0.3" footer="0.3"/>
  <pageSetup paperSize="9" orientation="portrait" r:id="rId1"/>
  <ignoredErrors>
    <ignoredError sqref="U7:U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2023-10-12T18:58:33Z</dcterms:modified>
</cp:coreProperties>
</file>