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7910/"/>
    </mc:Choice>
  </mc:AlternateContent>
  <xr:revisionPtr revIDLastSave="0" documentId="13_ncr:1_{994C387D-C8C6-AD42-A5A7-B92ECDB7264A}" xr6:coauthVersionLast="47" xr6:coauthVersionMax="47" xr10:uidLastSave="{00000000-0000-0000-0000-000000000000}"/>
  <bookViews>
    <workbookView xWindow="6460" yWindow="3300" windowWidth="23460" windowHeight="19020" xr2:uid="{E536F7F1-03B5-400E-9321-7B4D678D06A2}"/>
  </bookViews>
  <sheets>
    <sheet name="Databas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J5" i="1"/>
  <c r="J6" i="1"/>
  <c r="E98" i="1" l="1"/>
  <c r="E126" i="1"/>
  <c r="E127" i="1"/>
  <c r="E125" i="1"/>
  <c r="E144" i="1"/>
  <c r="E143" i="1"/>
  <c r="E142" i="1"/>
  <c r="E134" i="1"/>
  <c r="E135" i="1"/>
  <c r="E136" i="1"/>
  <c r="E137" i="1"/>
  <c r="E138" i="1"/>
  <c r="E139" i="1"/>
  <c r="E140" i="1"/>
  <c r="E141" i="1"/>
  <c r="E133" i="1"/>
  <c r="E129" i="1"/>
  <c r="E130" i="1"/>
  <c r="E131" i="1"/>
  <c r="E132" i="1"/>
  <c r="E128" i="1"/>
  <c r="E123" i="1"/>
  <c r="E124" i="1"/>
  <c r="E122" i="1"/>
  <c r="E121" i="1"/>
  <c r="E120" i="1"/>
  <c r="E119" i="1"/>
  <c r="E118" i="1"/>
  <c r="E117" i="1"/>
  <c r="E108" i="1"/>
  <c r="E109" i="1"/>
  <c r="E110" i="1"/>
  <c r="E111" i="1"/>
  <c r="E112" i="1"/>
  <c r="E113" i="1"/>
  <c r="E114" i="1"/>
  <c r="E115" i="1"/>
  <c r="E116" i="1"/>
  <c r="E107" i="1"/>
  <c r="E106" i="1"/>
  <c r="E105" i="1"/>
  <c r="E104" i="1"/>
  <c r="E103" i="1"/>
  <c r="E102" i="1"/>
  <c r="E101" i="1"/>
  <c r="E100" i="1"/>
  <c r="E99" i="1"/>
  <c r="E97" i="1"/>
  <c r="E96" i="1"/>
  <c r="E95" i="1"/>
  <c r="E94" i="1" l="1"/>
  <c r="E93" i="1"/>
  <c r="E92" i="1"/>
  <c r="E82" i="1"/>
  <c r="E83" i="1"/>
  <c r="E84" i="1"/>
  <c r="E85" i="1"/>
  <c r="E86" i="1"/>
  <c r="E87" i="1"/>
  <c r="E88" i="1"/>
  <c r="E89" i="1"/>
  <c r="E90" i="1"/>
  <c r="E91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58" i="1"/>
  <c r="E59" i="1"/>
  <c r="E60" i="1"/>
  <c r="E61" i="1"/>
  <c r="E62" i="1"/>
  <c r="E63" i="1"/>
  <c r="E64" i="1"/>
  <c r="E65" i="1"/>
  <c r="E57" i="1"/>
  <c r="E55" i="1"/>
  <c r="E56" i="1"/>
  <c r="E54" i="1"/>
  <c r="E50" i="1"/>
  <c r="E49" i="1"/>
  <c r="E48" i="1"/>
  <c r="E47" i="1"/>
  <c r="E46" i="1"/>
  <c r="E45" i="1"/>
  <c r="E44" i="1"/>
  <c r="E43" i="1"/>
  <c r="E42" i="1"/>
  <c r="E41" i="1"/>
  <c r="E40" i="1"/>
  <c r="E39" i="1"/>
  <c r="E33" i="1"/>
  <c r="E34" i="1"/>
  <c r="E35" i="1"/>
  <c r="E36" i="1"/>
  <c r="E37" i="1"/>
  <c r="E38" i="1"/>
  <c r="E23" i="1"/>
  <c r="E24" i="1"/>
  <c r="E25" i="1"/>
  <c r="E26" i="1"/>
  <c r="E27" i="1"/>
  <c r="E28" i="1"/>
  <c r="E29" i="1"/>
  <c r="E30" i="1"/>
  <c r="E31" i="1"/>
  <c r="E32" i="1"/>
  <c r="E22" i="1"/>
  <c r="E21" i="1"/>
  <c r="E20" i="1"/>
  <c r="E18" i="1"/>
  <c r="E19" i="1"/>
  <c r="E17" i="1"/>
  <c r="E16" i="1"/>
  <c r="E15" i="1"/>
  <c r="E14" i="1"/>
  <c r="E13" i="1"/>
  <c r="E12" i="1"/>
  <c r="E11" i="1"/>
  <c r="E10" i="1"/>
  <c r="E9" i="1"/>
  <c r="E8" i="1"/>
  <c r="L6" i="1" l="1"/>
  <c r="L5" i="1" l="1"/>
  <c r="H5" i="1"/>
  <c r="F5" i="1"/>
  <c r="H7" i="1"/>
  <c r="H6" i="1"/>
  <c r="F7" i="1"/>
  <c r="F6" i="1"/>
  <c r="L7" i="1" l="1"/>
</calcChain>
</file>

<file path=xl/sharedStrings.xml><?xml version="1.0" encoding="utf-8"?>
<sst xmlns="http://schemas.openxmlformats.org/spreadsheetml/2006/main" count="276" uniqueCount="221">
  <si>
    <t>Author</t>
  </si>
  <si>
    <t>Year</t>
  </si>
  <si>
    <t>Chopelas</t>
  </si>
  <si>
    <t>Forsterite</t>
  </si>
  <si>
    <t>Monticellite</t>
  </si>
  <si>
    <t>Fayalite</t>
  </si>
  <si>
    <t>Fo88</t>
  </si>
  <si>
    <t xml:space="preserve">Piriou &amp; McMillan </t>
  </si>
  <si>
    <t>Tephroite</t>
  </si>
  <si>
    <t>Handke &amp; Urban</t>
  </si>
  <si>
    <t>Phase &amp; Composition</t>
  </si>
  <si>
    <t>Konijendijk &amp; Stevels</t>
  </si>
  <si>
    <t>LS2</t>
  </si>
  <si>
    <t>NS2</t>
  </si>
  <si>
    <t>NS</t>
  </si>
  <si>
    <t>KS</t>
  </si>
  <si>
    <t xml:space="preserve">Richet et al., </t>
  </si>
  <si>
    <t>Di</t>
  </si>
  <si>
    <t>Pseudowollastonite</t>
  </si>
  <si>
    <t>Wollastonite</t>
  </si>
  <si>
    <t xml:space="preserve">Nesbitt et al., </t>
  </si>
  <si>
    <t>Brawer &amp; White</t>
  </si>
  <si>
    <t>KS2</t>
  </si>
  <si>
    <t xml:space="preserve">Tribaudino et al., </t>
  </si>
  <si>
    <t>Di80</t>
  </si>
  <si>
    <t>Di70</t>
  </si>
  <si>
    <t>Di66</t>
  </si>
  <si>
    <t>Di59</t>
  </si>
  <si>
    <t>Di52</t>
  </si>
  <si>
    <t>Di40</t>
  </si>
  <si>
    <t>Di15</t>
  </si>
  <si>
    <t>Cen</t>
  </si>
  <si>
    <t xml:space="preserve">Huang et al., </t>
  </si>
  <si>
    <t>En97.5</t>
  </si>
  <si>
    <t>En80</t>
  </si>
  <si>
    <t>En75</t>
  </si>
  <si>
    <t>En70</t>
  </si>
  <si>
    <t>En60</t>
  </si>
  <si>
    <t>En650</t>
  </si>
  <si>
    <t>En40</t>
  </si>
  <si>
    <t>En35</t>
  </si>
  <si>
    <t>En30</t>
  </si>
  <si>
    <t>En25</t>
  </si>
  <si>
    <t>En17</t>
  </si>
  <si>
    <t>En10</t>
  </si>
  <si>
    <t>En90</t>
  </si>
  <si>
    <t>En87</t>
  </si>
  <si>
    <t>En78</t>
  </si>
  <si>
    <t>En72</t>
  </si>
  <si>
    <t>En52</t>
  </si>
  <si>
    <t>En50</t>
  </si>
  <si>
    <t>En49</t>
  </si>
  <si>
    <t>En45</t>
  </si>
  <si>
    <t>En42</t>
  </si>
  <si>
    <t>En34</t>
  </si>
  <si>
    <t>En09</t>
  </si>
  <si>
    <t>En46</t>
  </si>
  <si>
    <t xml:space="preserve">Bispo Jr et al., </t>
  </si>
  <si>
    <t xml:space="preserve">Moulton et al., </t>
  </si>
  <si>
    <t>H-BS2</t>
  </si>
  <si>
    <t>L-BS2</t>
  </si>
  <si>
    <t>B3S5</t>
  </si>
  <si>
    <t>B5S8</t>
  </si>
  <si>
    <t>B2S3</t>
  </si>
  <si>
    <t>H-BS</t>
  </si>
  <si>
    <t>B2S</t>
  </si>
  <si>
    <t>Sanbornite</t>
  </si>
  <si>
    <t>Epidote</t>
  </si>
  <si>
    <t>R050202</t>
  </si>
  <si>
    <t>R050303</t>
  </si>
  <si>
    <t>R040117</t>
  </si>
  <si>
    <t>Hemimorphite</t>
  </si>
  <si>
    <t>Zn4Si2O7(OH)2•(H2O)</t>
  </si>
  <si>
    <t>Lawsonite</t>
  </si>
  <si>
    <t>CaAl2Si2O7(OH)2•(H2O)</t>
  </si>
  <si>
    <t>R050042</t>
  </si>
  <si>
    <t>R060902</t>
  </si>
  <si>
    <t>Vesuvianite</t>
  </si>
  <si>
    <t>Ca10Mg2Al4(SiO4)5(Si2O7)2(OH)4</t>
  </si>
  <si>
    <t>Zoisite</t>
  </si>
  <si>
    <t>Ca2Al3(SiO4)3(OH)</t>
  </si>
  <si>
    <t>R050041</t>
  </si>
  <si>
    <t>Pyrosilicates</t>
  </si>
  <si>
    <t>Mantovani et al.,</t>
  </si>
  <si>
    <t>Co1</t>
  </si>
  <si>
    <t>Co1.2</t>
  </si>
  <si>
    <t>Co1.1</t>
  </si>
  <si>
    <t>Co1.3</t>
  </si>
  <si>
    <t>Co1.4</t>
  </si>
  <si>
    <t>Co1.5</t>
  </si>
  <si>
    <t>Co1.6</t>
  </si>
  <si>
    <t>Co1.7</t>
  </si>
  <si>
    <t>Co1.8</t>
  </si>
  <si>
    <t>Co2.0</t>
  </si>
  <si>
    <t xml:space="preserve">Gabelica-Robert &amp; Tarte </t>
  </si>
  <si>
    <t>Akermanite</t>
  </si>
  <si>
    <t>R061085</t>
  </si>
  <si>
    <t>R061100</t>
  </si>
  <si>
    <t xml:space="preserve">Tarte et al., </t>
  </si>
  <si>
    <t>K2Pb2Si2O7</t>
  </si>
  <si>
    <t>Rb2Pb2Si2O7</t>
  </si>
  <si>
    <t>Cs2Pb2Si2O7</t>
  </si>
  <si>
    <t>Fresnoite</t>
  </si>
  <si>
    <t>Sr2ZnSi2O7</t>
  </si>
  <si>
    <t>Sr2MnSi2O7</t>
  </si>
  <si>
    <t>Ba2MgSi2O7</t>
  </si>
  <si>
    <t>Ba2ZnSi2O7</t>
  </si>
  <si>
    <t>R050595</t>
  </si>
  <si>
    <t>Phyllosilicates</t>
  </si>
  <si>
    <t>Talc</t>
  </si>
  <si>
    <t>R050087</t>
  </si>
  <si>
    <t xml:space="preserve"> </t>
  </si>
  <si>
    <t>Antigorite</t>
  </si>
  <si>
    <t>R070228</t>
  </si>
  <si>
    <t>Hardysonite</t>
  </si>
  <si>
    <t>R040026</t>
  </si>
  <si>
    <t>Gehlenite</t>
  </si>
  <si>
    <t>R061091</t>
  </si>
  <si>
    <t xml:space="preserve">Sharma et al., </t>
  </si>
  <si>
    <t>Na-melilite</t>
  </si>
  <si>
    <t xml:space="preserve">Voronko et al., </t>
  </si>
  <si>
    <t xml:space="preserve">Mohnanan et al., </t>
  </si>
  <si>
    <t>Fo93</t>
  </si>
  <si>
    <t>Fo84</t>
  </si>
  <si>
    <t>Fo18</t>
  </si>
  <si>
    <t>Fo14</t>
  </si>
  <si>
    <t>Fo6</t>
  </si>
  <si>
    <t xml:space="preserve">You et al., </t>
  </si>
  <si>
    <r>
      <t>CaMgSiO</t>
    </r>
    <r>
      <rPr>
        <vertAlign val="subscript"/>
        <sz val="11"/>
        <color theme="1"/>
        <rFont val="Calibri"/>
        <family val="2"/>
        <scheme val="minor"/>
      </rPr>
      <t>4</t>
    </r>
  </si>
  <si>
    <r>
      <t>CaSiO</t>
    </r>
    <r>
      <rPr>
        <vertAlign val="subscript"/>
        <sz val="11"/>
        <color theme="1"/>
        <rFont val="Calibri"/>
        <family val="2"/>
        <scheme val="minor"/>
      </rPr>
      <t>3</t>
    </r>
  </si>
  <si>
    <r>
      <t>MgSiO</t>
    </r>
    <r>
      <rPr>
        <vertAlign val="subscript"/>
        <sz val="11"/>
        <color theme="1"/>
        <rFont val="Calibri"/>
        <family val="2"/>
        <scheme val="minor"/>
      </rPr>
      <t>3</t>
    </r>
  </si>
  <si>
    <r>
      <t>α-Na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Si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O</t>
    </r>
    <r>
      <rPr>
        <vertAlign val="subscript"/>
        <sz val="11"/>
        <color theme="1"/>
        <rFont val="Calibri"/>
        <family val="2"/>
      </rPr>
      <t>5</t>
    </r>
  </si>
  <si>
    <r>
      <t>Na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Si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O</t>
    </r>
    <r>
      <rPr>
        <vertAlign val="subscript"/>
        <sz val="11"/>
        <color theme="1"/>
        <rFont val="Calibri"/>
        <family val="2"/>
      </rPr>
      <t>5</t>
    </r>
  </si>
  <si>
    <t>Phenacite</t>
  </si>
  <si>
    <t>Petalite</t>
  </si>
  <si>
    <t>R040100</t>
  </si>
  <si>
    <t>R060365</t>
  </si>
  <si>
    <t>McKeown &amp; Bell</t>
  </si>
  <si>
    <t>Gillespite</t>
  </si>
  <si>
    <t>BaFeSi4O10</t>
  </si>
  <si>
    <t>McKeown et al.,</t>
  </si>
  <si>
    <t xml:space="preserve">Bouhifd et al., </t>
  </si>
  <si>
    <t>Xonotlite</t>
  </si>
  <si>
    <t>R180003</t>
  </si>
  <si>
    <t>Ca6Si6O17(OH)2</t>
  </si>
  <si>
    <t>Tremolite</t>
  </si>
  <si>
    <t>Apopei &amp; Buzgar</t>
  </si>
  <si>
    <t xml:space="preserve">Frost et al., </t>
  </si>
  <si>
    <t>O:Si</t>
  </si>
  <si>
    <t>Ca2Mg5Si8O22(OH)2</t>
  </si>
  <si>
    <t>Q1+Q0</t>
  </si>
  <si>
    <t>(CaxZn1-x)ZnSi2O6</t>
  </si>
  <si>
    <t xml:space="preserve">x = </t>
  </si>
  <si>
    <r>
      <t>Ba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SiO</t>
    </r>
    <r>
      <rPr>
        <vertAlign val="subscript"/>
        <sz val="11"/>
        <rFont val="Calibri"/>
        <family val="2"/>
        <scheme val="minor"/>
      </rPr>
      <t>4</t>
    </r>
  </si>
  <si>
    <r>
      <t>BaSiO</t>
    </r>
    <r>
      <rPr>
        <vertAlign val="subscript"/>
        <sz val="11"/>
        <rFont val="Calibri"/>
        <family val="2"/>
        <scheme val="minor"/>
      </rPr>
      <t>3</t>
    </r>
  </si>
  <si>
    <r>
      <t>Ba</t>
    </r>
    <r>
      <rPr>
        <vertAlign val="subscript"/>
        <sz val="11"/>
        <rFont val="Calibri"/>
        <family val="2"/>
        <scheme val="minor"/>
      </rPr>
      <t>4</t>
    </r>
    <r>
      <rPr>
        <sz val="11"/>
        <rFont val="Calibri"/>
        <family val="2"/>
        <scheme val="minor"/>
      </rPr>
      <t>Si</t>
    </r>
    <r>
      <rPr>
        <vertAlign val="subscript"/>
        <sz val="11"/>
        <rFont val="Calibri"/>
        <family val="2"/>
        <scheme val="minor"/>
      </rPr>
      <t>6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16</t>
    </r>
  </si>
  <si>
    <r>
      <t>Ba</t>
    </r>
    <r>
      <rPr>
        <vertAlign val="subscript"/>
        <sz val="11"/>
        <rFont val="Calibri"/>
        <family val="2"/>
        <scheme val="minor"/>
      </rPr>
      <t>5</t>
    </r>
    <r>
      <rPr>
        <sz val="11"/>
        <rFont val="Calibri"/>
        <family val="2"/>
        <scheme val="minor"/>
      </rPr>
      <t>Si</t>
    </r>
    <r>
      <rPr>
        <vertAlign val="subscript"/>
        <sz val="11"/>
        <rFont val="Calibri"/>
        <family val="2"/>
        <scheme val="minor"/>
      </rPr>
      <t>8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21</t>
    </r>
  </si>
  <si>
    <r>
      <t>Ba</t>
    </r>
    <r>
      <rPr>
        <vertAlign val="subscript"/>
        <sz val="11"/>
        <rFont val="Calibri"/>
        <family val="2"/>
        <scheme val="minor"/>
      </rPr>
      <t>6</t>
    </r>
    <r>
      <rPr>
        <sz val="11"/>
        <rFont val="Calibri"/>
        <family val="2"/>
        <scheme val="minor"/>
      </rPr>
      <t>Si</t>
    </r>
    <r>
      <rPr>
        <vertAlign val="subscript"/>
        <sz val="11"/>
        <rFont val="Calibri"/>
        <family val="2"/>
        <scheme val="minor"/>
      </rPr>
      <t>10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26</t>
    </r>
  </si>
  <si>
    <r>
      <t>BaSi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5</t>
    </r>
  </si>
  <si>
    <r>
      <t>Li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SiO</t>
    </r>
    <r>
      <rPr>
        <vertAlign val="subscript"/>
        <sz val="11"/>
        <rFont val="Calibri"/>
        <family val="2"/>
        <scheme val="minor"/>
      </rPr>
      <t>3</t>
    </r>
  </si>
  <si>
    <r>
      <t>Ba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TiOSi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7</t>
    </r>
  </si>
  <si>
    <r>
      <t>Sr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TiOSi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7</t>
    </r>
  </si>
  <si>
    <r>
      <t>Ba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VOSi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7</t>
    </r>
  </si>
  <si>
    <r>
      <t>Ca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MgSi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7</t>
    </r>
  </si>
  <si>
    <r>
      <t>Ca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ZnSi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7</t>
    </r>
  </si>
  <si>
    <r>
      <t>CaNaAlSi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7</t>
    </r>
  </si>
  <si>
    <r>
      <t>Ca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Al(SiAl)O</t>
    </r>
    <r>
      <rPr>
        <vertAlign val="subscript"/>
        <sz val="11"/>
        <rFont val="Calibri"/>
        <family val="2"/>
        <scheme val="minor"/>
      </rPr>
      <t>7</t>
    </r>
  </si>
  <si>
    <r>
      <t>Mg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SiO</t>
    </r>
    <r>
      <rPr>
        <vertAlign val="subscript"/>
        <sz val="11"/>
        <rFont val="Calibri"/>
        <family val="2"/>
        <scheme val="minor"/>
      </rPr>
      <t>4</t>
    </r>
  </si>
  <si>
    <r>
      <t>CaMgSiO</t>
    </r>
    <r>
      <rPr>
        <vertAlign val="subscript"/>
        <sz val="11"/>
        <rFont val="Calibri"/>
        <family val="2"/>
        <scheme val="minor"/>
      </rPr>
      <t>4</t>
    </r>
  </si>
  <si>
    <r>
      <t>Ca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SiO</t>
    </r>
    <r>
      <rPr>
        <vertAlign val="subscript"/>
        <sz val="11"/>
        <rFont val="Calibri"/>
        <family val="2"/>
        <scheme val="minor"/>
      </rPr>
      <t>4</t>
    </r>
  </si>
  <si>
    <r>
      <t>Zn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Si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6</t>
    </r>
  </si>
  <si>
    <r>
      <t>CaZnSi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6</t>
    </r>
  </si>
  <si>
    <r>
      <t>CaSiO</t>
    </r>
    <r>
      <rPr>
        <vertAlign val="subscript"/>
        <sz val="11"/>
        <rFont val="Calibri"/>
        <family val="2"/>
        <scheme val="minor"/>
      </rPr>
      <t>3</t>
    </r>
  </si>
  <si>
    <r>
      <t>Ca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(Al,Fe)</t>
    </r>
    <r>
      <rPr>
        <vertAlign val="sub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O(SiO</t>
    </r>
    <r>
      <rPr>
        <vertAlign val="subscript"/>
        <sz val="11"/>
        <rFont val="Calibri"/>
        <family val="2"/>
        <scheme val="minor"/>
      </rPr>
      <t>4</t>
    </r>
    <r>
      <rPr>
        <sz val="11"/>
        <rFont val="Calibri"/>
        <family val="2"/>
        <scheme val="minor"/>
      </rPr>
      <t>)(Si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7</t>
    </r>
    <r>
      <rPr>
        <sz val="11"/>
        <rFont val="Calibri"/>
        <family val="2"/>
        <scheme val="minor"/>
      </rPr>
      <t>)(OH)</t>
    </r>
  </si>
  <si>
    <r>
      <t>Ca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Al(Si,Al)O</t>
    </r>
    <r>
      <rPr>
        <vertAlign val="subscript"/>
        <sz val="11"/>
        <rFont val="Calibri"/>
        <family val="2"/>
        <scheme val="minor"/>
      </rPr>
      <t>7</t>
    </r>
  </si>
  <si>
    <r>
      <t>Mg</t>
    </r>
    <r>
      <rPr>
        <vertAlign val="sub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Si</t>
    </r>
    <r>
      <rPr>
        <vertAlign val="subscript"/>
        <sz val="11"/>
        <rFont val="Calibri"/>
        <family val="2"/>
        <scheme val="minor"/>
      </rPr>
      <t>4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10</t>
    </r>
    <r>
      <rPr>
        <sz val="11"/>
        <rFont val="Calibri"/>
        <family val="2"/>
        <scheme val="minor"/>
      </rPr>
      <t>(OH)</t>
    </r>
    <r>
      <rPr>
        <vertAlign val="subscript"/>
        <sz val="11"/>
        <rFont val="Calibri"/>
        <family val="2"/>
        <scheme val="minor"/>
      </rPr>
      <t>2</t>
    </r>
  </si>
  <si>
    <r>
      <t>LiAlSi</t>
    </r>
    <r>
      <rPr>
        <vertAlign val="subscript"/>
        <sz val="11"/>
        <rFont val="Calibri"/>
        <family val="2"/>
        <scheme val="minor"/>
      </rPr>
      <t>4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10</t>
    </r>
  </si>
  <si>
    <r>
      <t>CaCoSi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6</t>
    </r>
  </si>
  <si>
    <t>RRUFF ID</t>
  </si>
  <si>
    <t>Reference</t>
  </si>
  <si>
    <t>n =</t>
  </si>
  <si>
    <r>
      <t>Mg</t>
    </r>
    <r>
      <rPr>
        <vertAlign val="subscript"/>
        <sz val="11"/>
        <rFont val="Calibri"/>
        <family val="2"/>
        <scheme val="minor"/>
      </rPr>
      <t>2.64</t>
    </r>
    <r>
      <rPr>
        <sz val="11"/>
        <rFont val="Calibri"/>
        <family val="2"/>
        <scheme val="minor"/>
      </rPr>
      <t>Fe</t>
    </r>
    <r>
      <rPr>
        <vertAlign val="subscript"/>
        <sz val="11"/>
        <rFont val="Calibri"/>
        <family val="2"/>
        <scheme val="minor"/>
      </rPr>
      <t>0.1</t>
    </r>
    <r>
      <rPr>
        <sz val="11"/>
        <rFont val="Calibri"/>
        <family val="2"/>
        <scheme val="minor"/>
      </rPr>
      <t>Al</t>
    </r>
    <r>
      <rPr>
        <vertAlign val="subscript"/>
        <sz val="11"/>
        <rFont val="Calibri"/>
        <family val="2"/>
        <scheme val="minor"/>
      </rPr>
      <t>0.05</t>
    </r>
    <r>
      <rPr>
        <sz val="11"/>
        <rFont val="Calibri"/>
        <family val="2"/>
        <scheme val="minor"/>
      </rPr>
      <t>Cr</t>
    </r>
    <r>
      <rPr>
        <vertAlign val="subscript"/>
        <sz val="11"/>
        <rFont val="Calibri"/>
        <family val="2"/>
        <scheme val="minor"/>
      </rPr>
      <t>0.01</t>
    </r>
    <r>
      <rPr>
        <sz val="11"/>
        <rFont val="Calibri"/>
        <family val="2"/>
        <scheme val="minor"/>
      </rPr>
      <t>)</t>
    </r>
    <r>
      <rPr>
        <vertAlign val="subscript"/>
        <sz val="11"/>
        <rFont val="Calibri"/>
        <family val="2"/>
        <scheme val="minor"/>
      </rPr>
      <t>2.8</t>
    </r>
    <r>
      <rPr>
        <sz val="11"/>
        <rFont val="Calibri"/>
        <family val="2"/>
        <scheme val="minor"/>
      </rPr>
      <t>(Si</t>
    </r>
    <r>
      <rPr>
        <vertAlign val="subscript"/>
        <sz val="11"/>
        <rFont val="Calibri"/>
        <family val="2"/>
        <scheme val="minor"/>
      </rPr>
      <t>1.97</t>
    </r>
    <r>
      <rPr>
        <sz val="11"/>
        <rFont val="Calibri"/>
        <family val="2"/>
        <scheme val="minor"/>
      </rPr>
      <t>Al</t>
    </r>
    <r>
      <rPr>
        <vertAlign val="subscript"/>
        <sz val="11"/>
        <rFont val="Calibri"/>
        <family val="2"/>
        <scheme val="minor"/>
      </rPr>
      <t>0.03</t>
    </r>
    <r>
      <rPr>
        <sz val="11"/>
        <rFont val="Calibri"/>
        <family val="2"/>
        <scheme val="minor"/>
      </rPr>
      <t>)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5</t>
    </r>
    <r>
      <rPr>
        <sz val="11"/>
        <rFont val="Calibri"/>
        <family val="2"/>
        <scheme val="minor"/>
      </rPr>
      <t>(OH)</t>
    </r>
    <r>
      <rPr>
        <vertAlign val="subscript"/>
        <sz val="11"/>
        <rFont val="Calibri"/>
        <family val="2"/>
        <scheme val="minor"/>
      </rPr>
      <t>3.65</t>
    </r>
  </si>
  <si>
    <r>
      <t>natural BaSi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5</t>
    </r>
  </si>
  <si>
    <t>Moulton unpublished</t>
  </si>
  <si>
    <t>mean</t>
  </si>
  <si>
    <t>σ</t>
  </si>
  <si>
    <t>Composition / Note</t>
  </si>
  <si>
    <t>Li-netasilicate</t>
  </si>
  <si>
    <t>Moulton et al., (This Study)</t>
  </si>
  <si>
    <r>
      <t>Q</t>
    </r>
    <r>
      <rPr>
        <b/>
        <vertAlign val="superscript"/>
        <sz val="12"/>
        <color theme="1"/>
        <rFont val="Calibri"/>
        <family val="2"/>
        <scheme val="minor"/>
      </rPr>
      <t>0</t>
    </r>
  </si>
  <si>
    <r>
      <t>Q</t>
    </r>
    <r>
      <rPr>
        <b/>
        <vertAlign val="superscript"/>
        <sz val="12"/>
        <rFont val="Calibri"/>
        <family val="2"/>
        <scheme val="minor"/>
      </rPr>
      <t>1</t>
    </r>
  </si>
  <si>
    <r>
      <t>Q</t>
    </r>
    <r>
      <rPr>
        <b/>
        <vertAlign val="superscript"/>
        <sz val="12"/>
        <rFont val="Calibri"/>
        <family val="2"/>
        <scheme val="minor"/>
      </rPr>
      <t>2</t>
    </r>
  </si>
  <si>
    <r>
      <t>Q</t>
    </r>
    <r>
      <rPr>
        <b/>
        <vertAlign val="superscript"/>
        <sz val="12"/>
        <rFont val="Calibri"/>
        <family val="2"/>
        <scheme val="minor"/>
      </rPr>
      <t>3</t>
    </r>
  </si>
  <si>
    <t>Enstatite</t>
  </si>
  <si>
    <t>Ferrosilite</t>
  </si>
  <si>
    <r>
      <t>Ba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SiO</t>
    </r>
    <r>
      <rPr>
        <vertAlign val="subscript"/>
        <sz val="11"/>
        <color theme="1"/>
        <rFont val="Calibri"/>
        <family val="2"/>
        <scheme val="minor"/>
      </rPr>
      <t>4</t>
    </r>
  </si>
  <si>
    <r>
      <t>Mg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SiO</t>
    </r>
    <r>
      <rPr>
        <vertAlign val="subscript"/>
        <sz val="11"/>
        <color theme="1"/>
        <rFont val="Calibri"/>
        <family val="2"/>
        <scheme val="minor"/>
      </rPr>
      <t>4</t>
    </r>
  </si>
  <si>
    <r>
      <t>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SiO</t>
    </r>
    <r>
      <rPr>
        <vertAlign val="subscript"/>
        <sz val="11"/>
        <color theme="1"/>
        <rFont val="Calibri"/>
        <family val="2"/>
        <scheme val="minor"/>
      </rPr>
      <t>4</t>
    </r>
  </si>
  <si>
    <r>
      <t>Mn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SiO</t>
    </r>
    <r>
      <rPr>
        <vertAlign val="subscript"/>
        <sz val="11"/>
        <color theme="1"/>
        <rFont val="Calibri"/>
        <family val="2"/>
        <scheme val="minor"/>
      </rPr>
      <t>4</t>
    </r>
  </si>
  <si>
    <r>
      <t>Be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SiO</t>
    </r>
    <r>
      <rPr>
        <vertAlign val="subscript"/>
        <sz val="11"/>
        <color theme="1"/>
        <rFont val="Calibri"/>
        <family val="2"/>
        <scheme val="minor"/>
      </rPr>
      <t>4</t>
    </r>
  </si>
  <si>
    <r>
      <rPr>
        <sz val="11"/>
        <color theme="1"/>
        <rFont val="Calibri"/>
        <family val="2"/>
      </rPr>
      <t>α-</t>
    </r>
    <r>
      <rPr>
        <sz val="11"/>
        <color theme="1"/>
        <rFont val="Calibri"/>
        <family val="2"/>
        <scheme val="minor"/>
      </rPr>
      <t>Ca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SiO</t>
    </r>
    <r>
      <rPr>
        <vertAlign val="subscript"/>
        <sz val="11"/>
        <color theme="1"/>
        <rFont val="Calibri"/>
        <family val="2"/>
        <scheme val="minor"/>
      </rPr>
      <t>4</t>
    </r>
  </si>
  <si>
    <r>
      <rPr>
        <sz val="11"/>
        <color theme="1"/>
        <rFont val="Calibri"/>
        <family val="2"/>
      </rPr>
      <t>β-</t>
    </r>
    <r>
      <rPr>
        <sz val="11"/>
        <color theme="1"/>
        <rFont val="Calibri"/>
        <family val="2"/>
        <scheme val="minor"/>
      </rPr>
      <t>Ca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SiO</t>
    </r>
    <r>
      <rPr>
        <vertAlign val="subscript"/>
        <sz val="11"/>
        <color theme="1"/>
        <rFont val="Calibri"/>
        <family val="2"/>
        <scheme val="minor"/>
      </rPr>
      <t>4</t>
    </r>
  </si>
  <si>
    <r>
      <t>Sr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SiO</t>
    </r>
    <r>
      <rPr>
        <vertAlign val="subscript"/>
        <sz val="11"/>
        <color theme="1"/>
        <rFont val="Calibri"/>
        <family val="2"/>
        <scheme val="minor"/>
      </rPr>
      <t>4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</si>
  <si>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SiO</t>
    </r>
    <r>
      <rPr>
        <vertAlign val="subscript"/>
        <sz val="11"/>
        <color theme="1"/>
        <rFont val="Calibri"/>
        <family val="2"/>
        <scheme val="minor"/>
      </rPr>
      <t>3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</si>
  <si>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SiO</t>
    </r>
    <r>
      <rPr>
        <vertAlign val="subscript"/>
        <sz val="11"/>
        <color theme="1"/>
        <rFont val="Calibri"/>
        <family val="2"/>
        <scheme val="minor"/>
      </rPr>
      <t>3</t>
    </r>
  </si>
  <si>
    <r>
      <t>Li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</si>
  <si>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r>
      <t>CaMgSi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</t>
    </r>
  </si>
  <si>
    <r>
      <t>Gd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</si>
  <si>
    <r>
      <t>Li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SiO</t>
    </r>
    <r>
      <rPr>
        <vertAlign val="subscript"/>
        <sz val="11"/>
        <color theme="1"/>
        <rFont val="Calibri"/>
        <family val="2"/>
        <scheme val="minor"/>
      </rPr>
      <t>3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</si>
  <si>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</si>
  <si>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</si>
  <si>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r>
      <t>Mg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</t>
    </r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</si>
  <si>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</t>
    </r>
  </si>
  <si>
    <r>
      <t>Sr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MgSi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</si>
  <si>
    <r>
      <t>Table S12: Compilation of main Raman stretching mode of the Q</t>
    </r>
    <r>
      <rPr>
        <b/>
        <vertAlign val="superscript"/>
        <sz val="16"/>
        <color theme="1"/>
        <rFont val="Calibri"/>
        <family val="2"/>
        <scheme val="minor"/>
      </rPr>
      <t>n</t>
    </r>
    <r>
      <rPr>
        <b/>
        <sz val="16"/>
        <color theme="1"/>
        <rFont val="Calibri"/>
        <family val="2"/>
        <scheme val="minor"/>
      </rPr>
      <t xml:space="preserve"> units*.</t>
    </r>
  </si>
  <si>
    <t>ID</t>
  </si>
  <si>
    <t xml:space="preserve">* Note references provided in the main text or are taken from the RRUFF database (Lafuente et al., 2015). </t>
  </si>
  <si>
    <r>
      <t>low-BaSi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5</t>
    </r>
  </si>
  <si>
    <r>
      <t>high-BaSi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5</t>
    </r>
  </si>
  <si>
    <t>American Mineralogist: April 2022 Online Materials AM-22-47910</t>
  </si>
  <si>
    <t>Moulton et al.: Liquid-like structures in crystalline barium silicates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</si>
</sst>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C0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242021"/>
      <name val="Times-Roman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</font>
    <font>
      <b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9"/>
      <name val="Times-Roman"/>
    </font>
    <font>
      <b/>
      <sz val="16"/>
      <color theme="1"/>
      <name val="Calibri"/>
      <family val="2"/>
      <scheme val="minor"/>
    </font>
    <font>
      <b/>
      <vertAlign val="superscript"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b/>
      <sz val="12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0" fillId="0" borderId="0" xfId="0" applyNumberFormat="1"/>
    <xf numFmtId="0" fontId="0" fillId="0" borderId="0" xfId="0" applyFont="1"/>
    <xf numFmtId="0" fontId="6" fillId="0" borderId="0" xfId="0" applyFont="1"/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/>
    <xf numFmtId="0" fontId="7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/>
    <xf numFmtId="2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left"/>
    </xf>
    <xf numFmtId="0" fontId="12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Alignment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16" fillId="0" borderId="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64" fontId="15" fillId="0" borderId="0" xfId="0" applyNumberFormat="1" applyFont="1" applyFill="1" applyAlignment="1">
      <alignment horizontal="center"/>
    </xf>
    <xf numFmtId="164" fontId="16" fillId="0" borderId="0" xfId="0" applyNumberFormat="1" applyFont="1" applyFill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/>
    </xf>
    <xf numFmtId="164" fontId="15" fillId="0" borderId="2" xfId="0" applyNumberFormat="1" applyFont="1" applyFill="1" applyBorder="1" applyAlignment="1">
      <alignment horizontal="center"/>
    </xf>
    <xf numFmtId="164" fontId="16" fillId="0" borderId="2" xfId="0" applyNumberFormat="1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Border="1" applyAlignment="1">
      <alignment vertical="center"/>
    </xf>
    <xf numFmtId="0" fontId="0" fillId="0" borderId="0" xfId="0" applyFont="1" applyFill="1" applyAlignment="1">
      <alignment horizontal="center"/>
    </xf>
    <xf numFmtId="1" fontId="0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AD494-DB49-4732-B015-2AC6DD64D325}">
  <dimension ref="A1:X155"/>
  <sheetViews>
    <sheetView tabSelected="1" zoomScale="90" zoomScaleNormal="90" workbookViewId="0">
      <selection sqref="A1:A2"/>
    </sheetView>
  </sheetViews>
  <sheetFormatPr baseColWidth="10" defaultColWidth="8.83203125" defaultRowHeight="15"/>
  <cols>
    <col min="1" max="1" width="23.6640625" style="9" bestFit="1" customWidth="1"/>
    <col min="2" max="2" width="7.5" style="18" customWidth="1"/>
    <col min="3" max="3" width="19.6640625" bestFit="1" customWidth="1"/>
    <col min="4" max="4" width="39.6640625" style="18" customWidth="1"/>
    <col min="5" max="5" width="5.6640625" style="13" customWidth="1"/>
    <col min="6" max="6" width="6.6640625" style="6" customWidth="1"/>
    <col min="7" max="9" width="6.6640625" style="30" customWidth="1"/>
    <col min="10" max="10" width="7.83203125" style="30" bestFit="1" customWidth="1"/>
    <col min="11" max="11" width="6.6640625" style="30" customWidth="1"/>
    <col min="12" max="12" width="8.1640625" style="30" customWidth="1"/>
    <col min="13" max="13" width="6.6640625" style="21" customWidth="1"/>
    <col min="14" max="14" width="9.1640625" style="1" bestFit="1" customWidth="1"/>
    <col min="15" max="15" width="6.6640625" style="1" customWidth="1"/>
  </cols>
  <sheetData>
    <row r="1" spans="1:20">
      <c r="A1" t="s">
        <v>219</v>
      </c>
      <c r="E1" s="18"/>
      <c r="N1" s="18"/>
      <c r="O1" s="18"/>
    </row>
    <row r="2" spans="1:20" ht="16" thickBot="1">
      <c r="A2" s="68" t="s">
        <v>220</v>
      </c>
      <c r="E2" s="18"/>
      <c r="N2" s="18"/>
      <c r="O2" s="18"/>
    </row>
    <row r="3" spans="1:20" ht="25" thickBot="1">
      <c r="A3" s="56" t="s">
        <v>214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</row>
    <row r="4" spans="1:20" ht="29" customHeight="1" thickBot="1">
      <c r="A4" s="57" t="s">
        <v>179</v>
      </c>
      <c r="B4" s="57"/>
      <c r="C4" s="65" t="s">
        <v>10</v>
      </c>
      <c r="D4" s="65"/>
      <c r="E4" s="34" t="s">
        <v>148</v>
      </c>
      <c r="F4" s="66" t="s">
        <v>189</v>
      </c>
      <c r="G4" s="66"/>
      <c r="H4" s="67" t="s">
        <v>190</v>
      </c>
      <c r="I4" s="67"/>
      <c r="J4" s="67" t="s">
        <v>191</v>
      </c>
      <c r="K4" s="67"/>
      <c r="L4" s="67" t="s">
        <v>192</v>
      </c>
      <c r="M4" s="67"/>
      <c r="N4" s="35" t="s">
        <v>178</v>
      </c>
      <c r="O4" s="27"/>
    </row>
    <row r="5" spans="1:20" ht="16">
      <c r="A5" s="61" t="s">
        <v>0</v>
      </c>
      <c r="B5" s="58" t="s">
        <v>1</v>
      </c>
      <c r="C5" s="61" t="s">
        <v>215</v>
      </c>
      <c r="D5" s="58" t="s">
        <v>186</v>
      </c>
      <c r="E5" s="36" t="s">
        <v>180</v>
      </c>
      <c r="F5" s="36">
        <f>COUNTA(F8:F151)</f>
        <v>29</v>
      </c>
      <c r="G5" s="37"/>
      <c r="H5" s="37">
        <f>COUNTA(H8:H151)</f>
        <v>28</v>
      </c>
      <c r="I5" s="37"/>
      <c r="J5" s="37">
        <f>COUNTA(J8:J156)</f>
        <v>70</v>
      </c>
      <c r="K5" s="37"/>
      <c r="L5" s="37">
        <f>COUNTA(L8:L151)</f>
        <v>23</v>
      </c>
      <c r="M5" s="37"/>
      <c r="N5" s="36"/>
      <c r="T5" s="3"/>
    </row>
    <row r="6" spans="1:20" ht="14.5" customHeight="1">
      <c r="A6" s="62"/>
      <c r="B6" s="59"/>
      <c r="C6" s="62"/>
      <c r="D6" s="64"/>
      <c r="E6" s="36" t="s">
        <v>184</v>
      </c>
      <c r="F6" s="38">
        <f>AVERAGE(F8:F151)</f>
        <v>823.84827586206882</v>
      </c>
      <c r="G6" s="37"/>
      <c r="H6" s="37">
        <f>AVERAGE(H8:H151)</f>
        <v>905.25228214285721</v>
      </c>
      <c r="I6" s="37"/>
      <c r="J6" s="39">
        <f>AVERAGE(J8:J154)</f>
        <v>993.46414285714275</v>
      </c>
      <c r="K6" s="37"/>
      <c r="L6" s="39">
        <f>AVERAGE(L8:L151)</f>
        <v>1068.395652173913</v>
      </c>
      <c r="M6" s="37"/>
      <c r="N6" s="36"/>
      <c r="O6" s="7"/>
      <c r="P6" s="2"/>
      <c r="T6" s="3"/>
    </row>
    <row r="7" spans="1:20" ht="16">
      <c r="A7" s="63"/>
      <c r="B7" s="60"/>
      <c r="C7" s="63"/>
      <c r="D7" s="60"/>
      <c r="E7" s="41" t="s">
        <v>185</v>
      </c>
      <c r="F7" s="42">
        <f>_xlfn.STDEV.P(F8:F151)</f>
        <v>13.802114298045565</v>
      </c>
      <c r="G7" s="43"/>
      <c r="H7" s="43">
        <f>_xlfn.STDEV.P(H8:H151)</f>
        <v>22.092656329472497</v>
      </c>
      <c r="I7" s="43"/>
      <c r="J7" s="43">
        <f>_xlfn.STDEV.P(J8:J156)</f>
        <v>25.895463612259913</v>
      </c>
      <c r="K7" s="43"/>
      <c r="L7" s="43">
        <f>_xlfn.STDEV.P(L8:L138)</f>
        <v>17.603667231574228</v>
      </c>
      <c r="M7" s="44"/>
      <c r="N7" s="40"/>
      <c r="O7" s="7"/>
      <c r="P7" s="2"/>
      <c r="T7" s="3"/>
    </row>
    <row r="8" spans="1:20" ht="17">
      <c r="A8" s="19" t="s">
        <v>188</v>
      </c>
      <c r="B8" s="7">
        <v>2021</v>
      </c>
      <c r="C8" s="19" t="s">
        <v>65</v>
      </c>
      <c r="D8" s="21" t="s">
        <v>153</v>
      </c>
      <c r="E8" s="29">
        <f>4/1</f>
        <v>4</v>
      </c>
      <c r="F8" s="30">
        <v>823.8</v>
      </c>
      <c r="G8" s="30">
        <v>858.3</v>
      </c>
    </row>
    <row r="9" spans="1:20" ht="17">
      <c r="A9" s="47"/>
      <c r="B9" s="45">
        <v>2021</v>
      </c>
      <c r="C9" s="19" t="s">
        <v>64</v>
      </c>
      <c r="D9" s="21" t="s">
        <v>154</v>
      </c>
      <c r="E9" s="21">
        <f>3/1</f>
        <v>3</v>
      </c>
      <c r="F9" s="30"/>
      <c r="J9" s="30">
        <v>963.9</v>
      </c>
    </row>
    <row r="10" spans="1:20" ht="17">
      <c r="A10" s="47"/>
      <c r="B10" s="45">
        <v>2021</v>
      </c>
      <c r="C10" s="19" t="s">
        <v>63</v>
      </c>
      <c r="D10" s="21" t="s">
        <v>155</v>
      </c>
      <c r="E10" s="21">
        <f>16/6</f>
        <v>2.6666666666666665</v>
      </c>
      <c r="F10" s="30"/>
      <c r="J10" s="30">
        <v>927.7</v>
      </c>
      <c r="L10" s="30">
        <v>1061</v>
      </c>
    </row>
    <row r="11" spans="1:20" ht="17">
      <c r="A11" s="47"/>
      <c r="B11" s="45">
        <v>2021</v>
      </c>
      <c r="C11" s="19" t="s">
        <v>62</v>
      </c>
      <c r="D11" s="21" t="s">
        <v>156</v>
      </c>
      <c r="E11" s="21">
        <f>21/8</f>
        <v>2.625</v>
      </c>
      <c r="F11" s="30"/>
      <c r="J11" s="30">
        <v>922.8</v>
      </c>
      <c r="L11" s="30">
        <v>1067.5</v>
      </c>
    </row>
    <row r="12" spans="1:20" ht="17">
      <c r="A12" s="47"/>
      <c r="B12" s="45">
        <v>2021</v>
      </c>
      <c r="C12" s="19" t="s">
        <v>61</v>
      </c>
      <c r="D12" s="21" t="s">
        <v>157</v>
      </c>
      <c r="E12" s="21">
        <f>26/10</f>
        <v>2.6</v>
      </c>
      <c r="F12" s="30"/>
      <c r="J12" s="30">
        <v>921.3</v>
      </c>
      <c r="L12" s="30">
        <v>1069.2</v>
      </c>
    </row>
    <row r="13" spans="1:20" ht="17">
      <c r="A13" s="47"/>
      <c r="B13" s="45">
        <v>2021</v>
      </c>
      <c r="C13" s="19" t="s">
        <v>59</v>
      </c>
      <c r="D13" s="21" t="s">
        <v>158</v>
      </c>
      <c r="E13" s="21">
        <f>5/2</f>
        <v>2.5</v>
      </c>
      <c r="F13" s="30"/>
      <c r="L13" s="30">
        <v>1079.7</v>
      </c>
    </row>
    <row r="14" spans="1:20" ht="17">
      <c r="A14" s="47"/>
      <c r="B14" s="45">
        <v>2021</v>
      </c>
      <c r="C14" s="19" t="s">
        <v>60</v>
      </c>
      <c r="D14" s="21" t="s">
        <v>158</v>
      </c>
      <c r="E14" s="21">
        <f>5/2</f>
        <v>2.5</v>
      </c>
      <c r="F14" s="30"/>
      <c r="L14" s="30">
        <v>1077.7</v>
      </c>
      <c r="M14" s="21" t="s">
        <v>111</v>
      </c>
    </row>
    <row r="15" spans="1:20" ht="17">
      <c r="A15" s="9" t="s">
        <v>58</v>
      </c>
      <c r="B15" s="16">
        <v>2019</v>
      </c>
      <c r="C15" s="9" t="s">
        <v>62</v>
      </c>
      <c r="D15" s="21" t="s">
        <v>156</v>
      </c>
      <c r="E15" s="21">
        <f>21/8</f>
        <v>2.625</v>
      </c>
      <c r="F15" s="30"/>
      <c r="J15" s="30">
        <v>923.6</v>
      </c>
      <c r="L15" s="30">
        <v>1065.5999999999999</v>
      </c>
    </row>
    <row r="16" spans="1:20" ht="17">
      <c r="B16" s="16">
        <v>2019</v>
      </c>
      <c r="C16" s="9" t="s">
        <v>61</v>
      </c>
      <c r="D16" s="21" t="s">
        <v>157</v>
      </c>
      <c r="E16" s="21">
        <f>26/10</f>
        <v>2.6</v>
      </c>
      <c r="F16" s="30"/>
      <c r="J16" s="30">
        <v>924.6</v>
      </c>
      <c r="L16" s="30">
        <v>1067</v>
      </c>
    </row>
    <row r="17" spans="1:17" ht="17">
      <c r="B17" s="16">
        <v>2019</v>
      </c>
      <c r="C17" s="9" t="s">
        <v>59</v>
      </c>
      <c r="D17" s="21" t="s">
        <v>218</v>
      </c>
      <c r="E17" s="21">
        <f>5/2</f>
        <v>2.5</v>
      </c>
      <c r="F17" s="30"/>
      <c r="L17" s="30">
        <v>1079.2</v>
      </c>
    </row>
    <row r="18" spans="1:17" ht="17">
      <c r="B18" s="16">
        <v>2019</v>
      </c>
      <c r="C18" s="9" t="s">
        <v>60</v>
      </c>
      <c r="D18" s="21" t="s">
        <v>217</v>
      </c>
      <c r="E18" s="21">
        <f t="shared" ref="E18:E19" si="0">5/2</f>
        <v>2.5</v>
      </c>
      <c r="F18" s="30"/>
      <c r="L18" s="30">
        <v>1076.8</v>
      </c>
    </row>
    <row r="19" spans="1:17" ht="14.5" customHeight="1">
      <c r="B19" s="16">
        <v>2019</v>
      </c>
      <c r="C19" s="9" t="s">
        <v>66</v>
      </c>
      <c r="D19" s="21" t="s">
        <v>182</v>
      </c>
      <c r="E19" s="21">
        <f t="shared" si="0"/>
        <v>2.5</v>
      </c>
      <c r="F19" s="30"/>
      <c r="L19" s="30">
        <v>1076.9000000000001</v>
      </c>
    </row>
    <row r="20" spans="1:17" ht="17">
      <c r="A20" s="9" t="s">
        <v>183</v>
      </c>
      <c r="B20" s="16"/>
      <c r="C20" s="9" t="s">
        <v>187</v>
      </c>
      <c r="D20" s="21" t="s">
        <v>159</v>
      </c>
      <c r="E20" s="21">
        <f>3/1</f>
        <v>3</v>
      </c>
      <c r="F20" s="30"/>
      <c r="J20" s="30">
        <v>980</v>
      </c>
    </row>
    <row r="21" spans="1:17" ht="17">
      <c r="A21" s="9" t="s">
        <v>57</v>
      </c>
      <c r="B21" s="16">
        <v>2017</v>
      </c>
      <c r="C21" s="4"/>
      <c r="D21" s="16" t="s">
        <v>195</v>
      </c>
      <c r="E21" s="16">
        <f>4/1</f>
        <v>4</v>
      </c>
      <c r="F21" s="48">
        <v>822</v>
      </c>
      <c r="G21" s="30">
        <v>858</v>
      </c>
    </row>
    <row r="22" spans="1:17" ht="17">
      <c r="A22" s="9" t="s">
        <v>140</v>
      </c>
      <c r="B22" s="16">
        <v>2010</v>
      </c>
      <c r="C22" s="4" t="s">
        <v>3</v>
      </c>
      <c r="D22" s="16" t="s">
        <v>196</v>
      </c>
      <c r="E22" s="16">
        <f>4/1</f>
        <v>4</v>
      </c>
      <c r="F22" s="48">
        <v>826</v>
      </c>
      <c r="G22" s="30">
        <v>856</v>
      </c>
      <c r="O22" s="11"/>
      <c r="Q22" s="10"/>
    </row>
    <row r="23" spans="1:17" ht="17">
      <c r="A23" s="9" t="s">
        <v>2</v>
      </c>
      <c r="B23" s="16">
        <v>1991</v>
      </c>
      <c r="C23" s="4" t="s">
        <v>3</v>
      </c>
      <c r="D23" s="16" t="s">
        <v>196</v>
      </c>
      <c r="E23" s="16">
        <f t="shared" ref="E23:E38" si="1">4/1</f>
        <v>4</v>
      </c>
      <c r="F23" s="48">
        <v>824</v>
      </c>
      <c r="G23" s="30">
        <v>856</v>
      </c>
    </row>
    <row r="24" spans="1:17" ht="14.5" customHeight="1">
      <c r="B24" s="16">
        <v>1991</v>
      </c>
      <c r="C24" s="4"/>
      <c r="D24" s="16" t="s">
        <v>6</v>
      </c>
      <c r="E24" s="16">
        <f t="shared" si="1"/>
        <v>4</v>
      </c>
      <c r="F24" s="48">
        <v>822</v>
      </c>
      <c r="G24" s="30">
        <v>854</v>
      </c>
    </row>
    <row r="25" spans="1:17" ht="17">
      <c r="B25" s="16">
        <v>1991</v>
      </c>
      <c r="C25" s="4" t="s">
        <v>4</v>
      </c>
      <c r="D25" s="16" t="s">
        <v>128</v>
      </c>
      <c r="E25" s="16">
        <f t="shared" si="1"/>
        <v>4</v>
      </c>
      <c r="F25" s="48">
        <v>818</v>
      </c>
      <c r="G25" s="30">
        <v>851</v>
      </c>
    </row>
    <row r="26" spans="1:17" ht="17">
      <c r="B26" s="16">
        <v>1991</v>
      </c>
      <c r="C26" s="4" t="s">
        <v>5</v>
      </c>
      <c r="D26" s="16" t="s">
        <v>197</v>
      </c>
      <c r="E26" s="16">
        <f t="shared" si="1"/>
        <v>4</v>
      </c>
      <c r="F26" s="48">
        <v>814</v>
      </c>
      <c r="G26" s="30">
        <v>840</v>
      </c>
    </row>
    <row r="27" spans="1:17" ht="17">
      <c r="B27" s="16">
        <v>1991</v>
      </c>
      <c r="C27" s="4" t="s">
        <v>8</v>
      </c>
      <c r="D27" s="16" t="s">
        <v>198</v>
      </c>
      <c r="E27" s="16">
        <f t="shared" si="1"/>
        <v>4</v>
      </c>
      <c r="F27" s="48">
        <v>808</v>
      </c>
      <c r="G27" s="30">
        <v>840</v>
      </c>
    </row>
    <row r="28" spans="1:17" ht="14.5" customHeight="1">
      <c r="A28" s="9" t="s">
        <v>9</v>
      </c>
      <c r="B28" s="16">
        <v>1982</v>
      </c>
      <c r="C28" s="4" t="s">
        <v>133</v>
      </c>
      <c r="D28" s="16" t="s">
        <v>199</v>
      </c>
      <c r="E28" s="16">
        <f t="shared" si="1"/>
        <v>4</v>
      </c>
      <c r="F28" s="48">
        <v>880</v>
      </c>
    </row>
    <row r="29" spans="1:17" ht="17">
      <c r="B29" s="16">
        <v>1982</v>
      </c>
      <c r="C29" s="4" t="s">
        <v>3</v>
      </c>
      <c r="D29" s="16" t="s">
        <v>196</v>
      </c>
      <c r="E29" s="16">
        <f t="shared" si="1"/>
        <v>4</v>
      </c>
      <c r="F29" s="48">
        <v>827</v>
      </c>
      <c r="G29" s="30">
        <v>858</v>
      </c>
    </row>
    <row r="30" spans="1:17" ht="17">
      <c r="B30" s="16">
        <v>1982</v>
      </c>
      <c r="C30" s="4" t="s">
        <v>4</v>
      </c>
      <c r="D30" s="16" t="s">
        <v>128</v>
      </c>
      <c r="E30" s="16">
        <f t="shared" si="1"/>
        <v>4</v>
      </c>
      <c r="F30" s="48">
        <v>819</v>
      </c>
      <c r="G30" s="30">
        <v>852</v>
      </c>
    </row>
    <row r="31" spans="1:17" ht="17">
      <c r="B31" s="16">
        <v>1982</v>
      </c>
      <c r="C31" s="4"/>
      <c r="D31" s="16" t="s">
        <v>200</v>
      </c>
      <c r="E31" s="16">
        <f t="shared" si="1"/>
        <v>4</v>
      </c>
      <c r="F31" s="48">
        <v>810</v>
      </c>
      <c r="G31" s="30">
        <v>835</v>
      </c>
    </row>
    <row r="32" spans="1:17" ht="14.5" customHeight="1">
      <c r="B32" s="16">
        <v>1982</v>
      </c>
      <c r="C32" s="4"/>
      <c r="D32" s="16" t="s">
        <v>201</v>
      </c>
      <c r="E32" s="16">
        <f t="shared" si="1"/>
        <v>4</v>
      </c>
      <c r="F32" s="48">
        <v>845</v>
      </c>
      <c r="G32" s="30">
        <v>860</v>
      </c>
    </row>
    <row r="33" spans="1:12" ht="17">
      <c r="B33" s="16">
        <v>1982</v>
      </c>
      <c r="C33" s="4"/>
      <c r="D33" s="16" t="s">
        <v>202</v>
      </c>
      <c r="E33" s="16">
        <f>4/1</f>
        <v>4</v>
      </c>
      <c r="F33" s="48">
        <v>840</v>
      </c>
      <c r="G33" s="30">
        <v>865</v>
      </c>
    </row>
    <row r="34" spans="1:12" ht="17">
      <c r="B34" s="16">
        <v>1982</v>
      </c>
      <c r="C34" s="4"/>
      <c r="D34" s="16" t="s">
        <v>195</v>
      </c>
      <c r="E34" s="16">
        <f t="shared" si="1"/>
        <v>4</v>
      </c>
      <c r="F34" s="48">
        <v>819</v>
      </c>
    </row>
    <row r="35" spans="1:12" ht="17">
      <c r="A35" s="9" t="s">
        <v>7</v>
      </c>
      <c r="B35" s="16">
        <v>1983</v>
      </c>
      <c r="C35" s="4"/>
      <c r="D35" s="16" t="s">
        <v>196</v>
      </c>
      <c r="E35" s="16">
        <f t="shared" si="1"/>
        <v>4</v>
      </c>
      <c r="F35" s="49">
        <v>824.3</v>
      </c>
      <c r="G35" s="50">
        <v>856.4</v>
      </c>
    </row>
    <row r="36" spans="1:12" ht="17">
      <c r="B36" s="16">
        <v>1983</v>
      </c>
      <c r="C36" s="4"/>
      <c r="D36" s="16" t="s">
        <v>128</v>
      </c>
      <c r="E36" s="16">
        <f t="shared" si="1"/>
        <v>4</v>
      </c>
      <c r="F36" s="49">
        <v>817.5</v>
      </c>
      <c r="G36" s="50">
        <v>851.7</v>
      </c>
    </row>
    <row r="37" spans="1:12" ht="17">
      <c r="B37" s="16">
        <v>1983</v>
      </c>
      <c r="C37" s="4"/>
      <c r="D37" s="16" t="s">
        <v>201</v>
      </c>
      <c r="E37" s="16">
        <f t="shared" si="1"/>
        <v>4</v>
      </c>
      <c r="F37" s="49">
        <v>846.8</v>
      </c>
      <c r="G37" s="50">
        <v>860.7</v>
      </c>
    </row>
    <row r="38" spans="1:12" ht="17">
      <c r="B38" s="16">
        <v>1983</v>
      </c>
      <c r="C38" s="4"/>
      <c r="D38" s="16" t="s">
        <v>200</v>
      </c>
      <c r="E38" s="16">
        <f t="shared" si="1"/>
        <v>4</v>
      </c>
      <c r="F38" s="49">
        <v>813.6</v>
      </c>
      <c r="G38" s="50">
        <v>839.4</v>
      </c>
    </row>
    <row r="39" spans="1:12" ht="17">
      <c r="A39" s="9" t="s">
        <v>11</v>
      </c>
      <c r="B39" s="16">
        <v>1976</v>
      </c>
      <c r="C39" s="4" t="s">
        <v>14</v>
      </c>
      <c r="D39" s="16" t="s">
        <v>203</v>
      </c>
      <c r="E39" s="16">
        <f>3/1</f>
        <v>3</v>
      </c>
      <c r="F39" s="48"/>
      <c r="J39" s="30">
        <v>975</v>
      </c>
    </row>
    <row r="40" spans="1:12" ht="17">
      <c r="A40" s="25"/>
      <c r="B40" s="16">
        <v>1976</v>
      </c>
      <c r="C40" s="4" t="s">
        <v>15</v>
      </c>
      <c r="D40" s="16" t="s">
        <v>204</v>
      </c>
      <c r="E40" s="16">
        <f>3/1</f>
        <v>3</v>
      </c>
      <c r="F40" s="48"/>
      <c r="J40" s="30">
        <v>965</v>
      </c>
    </row>
    <row r="41" spans="1:12" ht="17">
      <c r="B41" s="16">
        <v>1976</v>
      </c>
      <c r="C41" s="4" t="s">
        <v>12</v>
      </c>
      <c r="D41" s="16" t="s">
        <v>205</v>
      </c>
      <c r="E41" s="16">
        <f>5/2</f>
        <v>2.5</v>
      </c>
      <c r="F41" s="48"/>
      <c r="L41" s="30">
        <v>1105</v>
      </c>
    </row>
    <row r="42" spans="1:12" ht="17">
      <c r="B42" s="16">
        <v>1976</v>
      </c>
      <c r="C42" s="4" t="s">
        <v>13</v>
      </c>
      <c r="D42" s="14" t="s">
        <v>131</v>
      </c>
      <c r="E42" s="14">
        <f>5/2</f>
        <v>2.5</v>
      </c>
      <c r="F42" s="48"/>
      <c r="L42" s="30">
        <v>1080</v>
      </c>
    </row>
    <row r="43" spans="1:12" ht="17">
      <c r="A43" s="9" t="s">
        <v>16</v>
      </c>
      <c r="B43" s="16">
        <v>1998</v>
      </c>
      <c r="C43" s="4" t="s">
        <v>17</v>
      </c>
      <c r="D43" s="16" t="s">
        <v>206</v>
      </c>
      <c r="E43" s="16">
        <f>6/2</f>
        <v>3</v>
      </c>
      <c r="F43" s="48"/>
      <c r="J43" s="30">
        <v>1008</v>
      </c>
    </row>
    <row r="44" spans="1:12" ht="17">
      <c r="B44" s="16">
        <v>1998</v>
      </c>
      <c r="C44" s="4" t="s">
        <v>18</v>
      </c>
      <c r="D44" s="16" t="s">
        <v>129</v>
      </c>
      <c r="E44" s="16">
        <f>3/1</f>
        <v>3</v>
      </c>
      <c r="F44" s="48"/>
      <c r="J44" s="30">
        <v>981</v>
      </c>
    </row>
    <row r="45" spans="1:12" ht="17">
      <c r="B45" s="16">
        <v>1998</v>
      </c>
      <c r="C45" s="4" t="s">
        <v>19</v>
      </c>
      <c r="D45" s="16" t="s">
        <v>129</v>
      </c>
      <c r="E45" s="16">
        <f>3/1</f>
        <v>3</v>
      </c>
      <c r="F45" s="48"/>
      <c r="J45" s="30">
        <v>972</v>
      </c>
    </row>
    <row r="46" spans="1:12" ht="17">
      <c r="A46" s="9" t="s">
        <v>120</v>
      </c>
      <c r="B46" s="16">
        <v>2006</v>
      </c>
      <c r="C46" s="4"/>
      <c r="D46" s="16" t="s">
        <v>196</v>
      </c>
      <c r="E46" s="16">
        <f>4/1</f>
        <v>4</v>
      </c>
      <c r="F46" s="48">
        <v>826</v>
      </c>
      <c r="G46" s="30">
        <v>857</v>
      </c>
    </row>
    <row r="47" spans="1:12" ht="17">
      <c r="A47" s="9" t="s">
        <v>20</v>
      </c>
      <c r="B47" s="16">
        <v>2018</v>
      </c>
      <c r="C47" s="4"/>
      <c r="D47" s="16" t="s">
        <v>207</v>
      </c>
      <c r="E47" s="16">
        <f>7/2</f>
        <v>3.5</v>
      </c>
      <c r="F47" s="48"/>
      <c r="H47" s="30">
        <v>915</v>
      </c>
    </row>
    <row r="48" spans="1:12" ht="17">
      <c r="B48" s="16">
        <v>2018</v>
      </c>
      <c r="C48" s="4"/>
      <c r="D48" s="16" t="s">
        <v>130</v>
      </c>
      <c r="E48" s="16">
        <f t="shared" ref="E48:E50" si="2">3/1</f>
        <v>3</v>
      </c>
      <c r="F48" s="48"/>
      <c r="J48" s="30">
        <v>1036</v>
      </c>
    </row>
    <row r="49" spans="1:14" ht="17">
      <c r="A49" s="9" t="s">
        <v>16</v>
      </c>
      <c r="B49" s="16">
        <v>1996</v>
      </c>
      <c r="C49" s="4"/>
      <c r="D49" s="16" t="s">
        <v>203</v>
      </c>
      <c r="E49" s="16">
        <f t="shared" si="2"/>
        <v>3</v>
      </c>
      <c r="F49" s="48"/>
      <c r="J49" s="30">
        <v>966</v>
      </c>
    </row>
    <row r="50" spans="1:14" ht="17">
      <c r="B50" s="16">
        <v>1996</v>
      </c>
      <c r="C50" s="4"/>
      <c r="D50" s="16" t="s">
        <v>208</v>
      </c>
      <c r="E50" s="16">
        <f t="shared" si="2"/>
        <v>3</v>
      </c>
      <c r="F50" s="48"/>
      <c r="J50" s="30">
        <v>976</v>
      </c>
    </row>
    <row r="51" spans="1:14" ht="17">
      <c r="A51" s="9" t="s">
        <v>127</v>
      </c>
      <c r="B51" s="16">
        <v>2001</v>
      </c>
      <c r="C51" s="4"/>
      <c r="D51" s="14" t="s">
        <v>132</v>
      </c>
      <c r="E51" s="14">
        <v>2.5</v>
      </c>
      <c r="F51" s="48"/>
      <c r="L51" s="30">
        <v>1072</v>
      </c>
    </row>
    <row r="52" spans="1:14" ht="17">
      <c r="A52" s="9" t="s">
        <v>21</v>
      </c>
      <c r="B52" s="16">
        <v>1975</v>
      </c>
      <c r="C52" s="4" t="s">
        <v>14</v>
      </c>
      <c r="D52" s="16" t="s">
        <v>203</v>
      </c>
      <c r="E52" s="16">
        <v>3</v>
      </c>
      <c r="F52" s="48"/>
      <c r="J52" s="30">
        <v>973</v>
      </c>
    </row>
    <row r="53" spans="1:14" ht="17">
      <c r="B53" s="16">
        <v>1975</v>
      </c>
      <c r="C53" s="4" t="s">
        <v>15</v>
      </c>
      <c r="D53" s="16" t="s">
        <v>204</v>
      </c>
      <c r="E53" s="16">
        <v>3</v>
      </c>
      <c r="F53" s="48"/>
      <c r="J53" s="30">
        <v>963</v>
      </c>
    </row>
    <row r="54" spans="1:14" ht="17">
      <c r="B54" s="16">
        <v>1975</v>
      </c>
      <c r="C54" s="4" t="s">
        <v>12</v>
      </c>
      <c r="D54" s="16" t="s">
        <v>205</v>
      </c>
      <c r="E54" s="16">
        <f>5/2</f>
        <v>2.5</v>
      </c>
      <c r="F54" s="48"/>
      <c r="L54" s="30">
        <v>1110</v>
      </c>
      <c r="N54"/>
    </row>
    <row r="55" spans="1:14" ht="17">
      <c r="B55" s="16">
        <v>1975</v>
      </c>
      <c r="C55" s="4" t="s">
        <v>13</v>
      </c>
      <c r="D55" s="16" t="s">
        <v>209</v>
      </c>
      <c r="E55" s="16">
        <f t="shared" ref="E55:E56" si="3">5/2</f>
        <v>2.5</v>
      </c>
      <c r="F55" s="48"/>
      <c r="L55" s="30">
        <v>1060</v>
      </c>
      <c r="M55" s="21">
        <v>1075</v>
      </c>
    </row>
    <row r="56" spans="1:14" ht="17">
      <c r="B56" s="16">
        <v>1975</v>
      </c>
      <c r="C56" s="4" t="s">
        <v>22</v>
      </c>
      <c r="D56" s="16" t="s">
        <v>210</v>
      </c>
      <c r="E56" s="16">
        <f t="shared" si="3"/>
        <v>2.5</v>
      </c>
      <c r="F56" s="48"/>
      <c r="L56" s="30">
        <v>1105</v>
      </c>
    </row>
    <row r="57" spans="1:14" ht="17">
      <c r="A57" s="9" t="s">
        <v>23</v>
      </c>
      <c r="B57" s="16">
        <v>2012</v>
      </c>
      <c r="C57" s="4" t="s">
        <v>17</v>
      </c>
      <c r="D57" s="16" t="s">
        <v>206</v>
      </c>
      <c r="E57" s="16">
        <f>6/2</f>
        <v>3</v>
      </c>
      <c r="F57" s="48"/>
      <c r="J57" s="30">
        <v>1013</v>
      </c>
    </row>
    <row r="58" spans="1:14">
      <c r="B58" s="16">
        <v>2012</v>
      </c>
      <c r="C58" s="4" t="s">
        <v>24</v>
      </c>
      <c r="D58" s="16"/>
      <c r="E58" s="16">
        <f t="shared" ref="E58:E91" si="4">6/2</f>
        <v>3</v>
      </c>
      <c r="F58" s="48"/>
      <c r="J58" s="30">
        <v>1014</v>
      </c>
    </row>
    <row r="59" spans="1:14">
      <c r="B59" s="16">
        <v>2012</v>
      </c>
      <c r="C59" s="4" t="s">
        <v>25</v>
      </c>
      <c r="D59" s="16"/>
      <c r="E59" s="16">
        <f t="shared" si="4"/>
        <v>3</v>
      </c>
      <c r="F59" s="48"/>
      <c r="J59" s="30">
        <v>1013</v>
      </c>
    </row>
    <row r="60" spans="1:14">
      <c r="B60" s="16">
        <v>2012</v>
      </c>
      <c r="C60" s="4" t="s">
        <v>26</v>
      </c>
      <c r="D60" s="16"/>
      <c r="E60" s="16">
        <f t="shared" si="4"/>
        <v>3</v>
      </c>
      <c r="F60" s="48"/>
      <c r="J60" s="30">
        <v>1014</v>
      </c>
    </row>
    <row r="61" spans="1:14">
      <c r="B61" s="16">
        <v>2012</v>
      </c>
      <c r="C61" s="4" t="s">
        <v>27</v>
      </c>
      <c r="D61" s="16"/>
      <c r="E61" s="16">
        <f t="shared" si="4"/>
        <v>3</v>
      </c>
      <c r="F61" s="48"/>
      <c r="J61" s="30">
        <v>1014</v>
      </c>
    </row>
    <row r="62" spans="1:14">
      <c r="B62" s="16">
        <v>2012</v>
      </c>
      <c r="C62" s="4" t="s">
        <v>28</v>
      </c>
      <c r="D62" s="16"/>
      <c r="E62" s="16">
        <f t="shared" si="4"/>
        <v>3</v>
      </c>
      <c r="F62" s="48"/>
      <c r="J62" s="50">
        <v>1014.5</v>
      </c>
    </row>
    <row r="63" spans="1:14">
      <c r="B63" s="16">
        <v>2012</v>
      </c>
      <c r="C63" s="4" t="s">
        <v>29</v>
      </c>
      <c r="D63" s="16"/>
      <c r="E63" s="16">
        <f t="shared" si="4"/>
        <v>3</v>
      </c>
      <c r="F63" s="48"/>
      <c r="J63" s="30">
        <v>1013</v>
      </c>
    </row>
    <row r="64" spans="1:14">
      <c r="B64" s="16">
        <v>2012</v>
      </c>
      <c r="C64" s="4" t="s">
        <v>30</v>
      </c>
      <c r="D64" s="16"/>
      <c r="E64" s="16">
        <f t="shared" si="4"/>
        <v>3</v>
      </c>
      <c r="F64" s="48"/>
      <c r="J64" s="30">
        <v>1014</v>
      </c>
      <c r="K64" s="30">
        <v>1033</v>
      </c>
    </row>
    <row r="65" spans="1:17" ht="17">
      <c r="B65" s="16">
        <v>2012</v>
      </c>
      <c r="C65" s="4" t="s">
        <v>31</v>
      </c>
      <c r="D65" s="16" t="s">
        <v>211</v>
      </c>
      <c r="E65" s="16">
        <f t="shared" si="4"/>
        <v>3</v>
      </c>
      <c r="F65" s="48"/>
      <c r="J65" s="30">
        <v>1013</v>
      </c>
      <c r="K65" s="30">
        <v>1033</v>
      </c>
    </row>
    <row r="66" spans="1:17">
      <c r="A66" s="9" t="s">
        <v>32</v>
      </c>
      <c r="B66" s="16">
        <v>2000</v>
      </c>
      <c r="C66" s="4" t="s">
        <v>33</v>
      </c>
      <c r="D66" s="16" t="s">
        <v>193</v>
      </c>
      <c r="E66" s="16">
        <f t="shared" si="4"/>
        <v>3</v>
      </c>
      <c r="F66" s="48"/>
      <c r="J66" s="30">
        <v>1013</v>
      </c>
      <c r="K66" s="30">
        <v>1033</v>
      </c>
    </row>
    <row r="67" spans="1:17">
      <c r="B67" s="16">
        <v>2000</v>
      </c>
      <c r="C67" s="4" t="s">
        <v>34</v>
      </c>
      <c r="D67" s="16"/>
      <c r="E67" s="16">
        <f t="shared" si="4"/>
        <v>3</v>
      </c>
      <c r="F67" s="48"/>
      <c r="J67" s="30">
        <v>1006</v>
      </c>
      <c r="K67" s="30">
        <v>1025</v>
      </c>
    </row>
    <row r="68" spans="1:17">
      <c r="B68" s="16">
        <v>2000</v>
      </c>
      <c r="C68" s="4" t="s">
        <v>35</v>
      </c>
      <c r="D68" s="16"/>
      <c r="E68" s="16">
        <f t="shared" si="4"/>
        <v>3</v>
      </c>
      <c r="F68" s="48"/>
      <c r="J68" s="30">
        <v>1007</v>
      </c>
      <c r="K68" s="30">
        <v>1022</v>
      </c>
    </row>
    <row r="69" spans="1:17">
      <c r="B69" s="16">
        <v>2000</v>
      </c>
      <c r="C69" s="4" t="s">
        <v>36</v>
      </c>
      <c r="D69" s="16"/>
      <c r="E69" s="16">
        <f t="shared" si="4"/>
        <v>3</v>
      </c>
      <c r="F69" s="48"/>
      <c r="J69" s="30">
        <v>1004</v>
      </c>
      <c r="K69" s="30">
        <v>1013</v>
      </c>
    </row>
    <row r="70" spans="1:17">
      <c r="B70" s="16">
        <v>2000</v>
      </c>
      <c r="C70" s="4" t="s">
        <v>37</v>
      </c>
      <c r="D70" s="16"/>
      <c r="E70" s="16">
        <f t="shared" si="4"/>
        <v>3</v>
      </c>
      <c r="F70" s="48"/>
      <c r="J70" s="30">
        <v>1003</v>
      </c>
    </row>
    <row r="71" spans="1:17">
      <c r="B71" s="16">
        <v>2000</v>
      </c>
      <c r="C71" s="4" t="s">
        <v>38</v>
      </c>
      <c r="D71" s="16"/>
      <c r="E71" s="16">
        <f t="shared" si="4"/>
        <v>3</v>
      </c>
      <c r="F71" s="48"/>
      <c r="J71" s="30">
        <v>998</v>
      </c>
    </row>
    <row r="72" spans="1:17">
      <c r="B72" s="16">
        <v>2000</v>
      </c>
      <c r="C72" s="4" t="s">
        <v>39</v>
      </c>
      <c r="D72" s="16"/>
      <c r="E72" s="16">
        <f t="shared" si="4"/>
        <v>3</v>
      </c>
      <c r="F72" s="48"/>
      <c r="J72" s="30">
        <v>994</v>
      </c>
    </row>
    <row r="73" spans="1:17">
      <c r="B73" s="16">
        <v>2000</v>
      </c>
      <c r="C73" s="4" t="s">
        <v>40</v>
      </c>
      <c r="D73" s="16"/>
      <c r="E73" s="16">
        <f t="shared" si="4"/>
        <v>3</v>
      </c>
      <c r="F73" s="48"/>
      <c r="J73" s="30">
        <v>995</v>
      </c>
    </row>
    <row r="74" spans="1:17">
      <c r="B74" s="16">
        <v>2000</v>
      </c>
      <c r="C74" s="4" t="s">
        <v>41</v>
      </c>
      <c r="D74" s="16"/>
      <c r="E74" s="16">
        <f t="shared" si="4"/>
        <v>3</v>
      </c>
      <c r="F74" s="48"/>
      <c r="J74" s="30">
        <v>993</v>
      </c>
    </row>
    <row r="75" spans="1:17">
      <c r="B75" s="16">
        <v>2000</v>
      </c>
      <c r="C75" s="4" t="s">
        <v>42</v>
      </c>
      <c r="D75" s="16"/>
      <c r="E75" s="16">
        <f t="shared" si="4"/>
        <v>3</v>
      </c>
      <c r="F75" s="48"/>
      <c r="J75" s="30">
        <v>992</v>
      </c>
    </row>
    <row r="76" spans="1:17">
      <c r="B76" s="16">
        <v>2000</v>
      </c>
      <c r="C76" s="4" t="s">
        <v>43</v>
      </c>
      <c r="D76" s="16"/>
      <c r="E76" s="16">
        <f t="shared" si="4"/>
        <v>3</v>
      </c>
      <c r="F76" s="48"/>
      <c r="J76" s="30">
        <v>991</v>
      </c>
    </row>
    <row r="77" spans="1:17">
      <c r="B77" s="16">
        <v>2000</v>
      </c>
      <c r="C77" s="4" t="s">
        <v>44</v>
      </c>
      <c r="D77" s="16"/>
      <c r="E77" s="16">
        <f t="shared" si="4"/>
        <v>3</v>
      </c>
      <c r="F77" s="48"/>
      <c r="J77" s="30">
        <v>988</v>
      </c>
    </row>
    <row r="78" spans="1:17">
      <c r="B78" s="16">
        <v>2000</v>
      </c>
      <c r="C78" s="4" t="s">
        <v>45</v>
      </c>
      <c r="D78" s="16"/>
      <c r="E78" s="16">
        <f t="shared" si="4"/>
        <v>3</v>
      </c>
      <c r="F78" s="48"/>
      <c r="J78" s="30">
        <v>1010</v>
      </c>
      <c r="K78" s="30">
        <v>1025</v>
      </c>
      <c r="P78" s="3"/>
      <c r="Q78" s="3"/>
    </row>
    <row r="79" spans="1:17">
      <c r="B79" s="16">
        <v>2000</v>
      </c>
      <c r="C79" s="4" t="s">
        <v>46</v>
      </c>
      <c r="D79" s="16"/>
      <c r="E79" s="16">
        <f t="shared" si="4"/>
        <v>3</v>
      </c>
      <c r="F79" s="48"/>
      <c r="J79" s="30">
        <v>1009</v>
      </c>
      <c r="K79" s="30">
        <v>1025</v>
      </c>
      <c r="P79" s="3"/>
      <c r="Q79" s="3"/>
    </row>
    <row r="80" spans="1:17">
      <c r="B80" s="16">
        <v>2000</v>
      </c>
      <c r="C80" s="4" t="s">
        <v>34</v>
      </c>
      <c r="D80" s="16"/>
      <c r="E80" s="16">
        <f t="shared" si="4"/>
        <v>3</v>
      </c>
      <c r="F80" s="48"/>
      <c r="J80" s="30">
        <v>1003</v>
      </c>
      <c r="K80" s="30">
        <v>1019</v>
      </c>
      <c r="P80" s="3"/>
      <c r="Q80" s="3"/>
    </row>
    <row r="81" spans="1:17">
      <c r="B81" s="16">
        <v>2000</v>
      </c>
      <c r="C81" s="4" t="s">
        <v>47</v>
      </c>
      <c r="D81" s="16"/>
      <c r="E81" s="16">
        <f t="shared" si="4"/>
        <v>3</v>
      </c>
      <c r="F81" s="48"/>
      <c r="J81" s="30">
        <v>1004</v>
      </c>
      <c r="K81" s="30">
        <v>1014</v>
      </c>
      <c r="P81" s="3"/>
      <c r="Q81" s="3"/>
    </row>
    <row r="82" spans="1:17">
      <c r="B82" s="16">
        <v>2000</v>
      </c>
      <c r="C82" s="4" t="s">
        <v>48</v>
      </c>
      <c r="D82" s="16"/>
      <c r="E82" s="16">
        <f>6/2</f>
        <v>3</v>
      </c>
      <c r="F82" s="48"/>
      <c r="J82" s="30">
        <v>1003</v>
      </c>
      <c r="K82" s="30">
        <v>1014</v>
      </c>
      <c r="P82" s="3"/>
      <c r="Q82" s="3"/>
    </row>
    <row r="83" spans="1:17">
      <c r="B83" s="16">
        <v>2000</v>
      </c>
      <c r="C83" s="4" t="s">
        <v>49</v>
      </c>
      <c r="D83" s="16"/>
      <c r="E83" s="16">
        <f t="shared" si="4"/>
        <v>3</v>
      </c>
      <c r="F83" s="48"/>
      <c r="J83" s="30">
        <v>997</v>
      </c>
      <c r="K83" s="30">
        <v>1008</v>
      </c>
      <c r="P83" s="3"/>
      <c r="Q83" s="3"/>
    </row>
    <row r="84" spans="1:17">
      <c r="B84" s="16">
        <v>2000</v>
      </c>
      <c r="C84" s="4" t="s">
        <v>56</v>
      </c>
      <c r="D84" s="16"/>
      <c r="E84" s="16">
        <f t="shared" si="4"/>
        <v>3</v>
      </c>
      <c r="F84" s="48"/>
      <c r="J84" s="30">
        <v>1011</v>
      </c>
      <c r="P84" s="3"/>
      <c r="Q84" s="3"/>
    </row>
    <row r="85" spans="1:17">
      <c r="B85" s="16">
        <v>2000</v>
      </c>
      <c r="C85" s="4" t="s">
        <v>50</v>
      </c>
      <c r="D85" s="16"/>
      <c r="E85" s="16">
        <f t="shared" si="4"/>
        <v>3</v>
      </c>
      <c r="F85" s="48"/>
      <c r="J85" s="30">
        <v>1011</v>
      </c>
      <c r="P85" s="3"/>
      <c r="Q85" s="3"/>
    </row>
    <row r="86" spans="1:17">
      <c r="B86" s="16">
        <v>2000</v>
      </c>
      <c r="C86" s="4" t="s">
        <v>51</v>
      </c>
      <c r="D86" s="16"/>
      <c r="E86" s="16">
        <f t="shared" si="4"/>
        <v>3</v>
      </c>
      <c r="F86" s="48"/>
      <c r="J86" s="30">
        <v>1012</v>
      </c>
      <c r="P86" s="3"/>
      <c r="Q86" s="3"/>
    </row>
    <row r="87" spans="1:17">
      <c r="B87" s="16">
        <v>2000</v>
      </c>
      <c r="C87" s="4" t="s">
        <v>52</v>
      </c>
      <c r="D87" s="16"/>
      <c r="E87" s="16">
        <f t="shared" si="4"/>
        <v>3</v>
      </c>
      <c r="F87" s="48"/>
      <c r="J87" s="30">
        <v>1011</v>
      </c>
      <c r="P87" s="3"/>
      <c r="Q87" s="3"/>
    </row>
    <row r="88" spans="1:17">
      <c r="B88" s="16">
        <v>2000</v>
      </c>
      <c r="C88" s="4" t="s">
        <v>53</v>
      </c>
      <c r="D88" s="16"/>
      <c r="E88" s="16">
        <f t="shared" si="4"/>
        <v>3</v>
      </c>
      <c r="F88" s="48"/>
      <c r="J88" s="30">
        <v>1011</v>
      </c>
      <c r="P88" s="3"/>
      <c r="Q88" s="3"/>
    </row>
    <row r="89" spans="1:17">
      <c r="B89" s="16">
        <v>2000</v>
      </c>
      <c r="C89" s="4" t="s">
        <v>54</v>
      </c>
      <c r="D89" s="16"/>
      <c r="E89" s="16">
        <f t="shared" si="4"/>
        <v>3</v>
      </c>
      <c r="F89" s="48"/>
      <c r="J89" s="30">
        <v>1012</v>
      </c>
      <c r="P89" s="3"/>
      <c r="Q89" s="3"/>
    </row>
    <row r="90" spans="1:17">
      <c r="B90" s="16">
        <v>2000</v>
      </c>
      <c r="C90" s="4" t="s">
        <v>55</v>
      </c>
      <c r="D90" s="16" t="s">
        <v>194</v>
      </c>
      <c r="E90" s="16">
        <f t="shared" si="4"/>
        <v>3</v>
      </c>
      <c r="F90" s="48"/>
      <c r="J90" s="30">
        <v>1012</v>
      </c>
      <c r="P90" s="22"/>
      <c r="Q90" s="3"/>
    </row>
    <row r="91" spans="1:17" ht="17">
      <c r="B91" s="16">
        <v>2000</v>
      </c>
      <c r="C91" s="9" t="s">
        <v>19</v>
      </c>
      <c r="D91" s="21" t="s">
        <v>172</v>
      </c>
      <c r="E91" s="21">
        <f t="shared" si="4"/>
        <v>3</v>
      </c>
      <c r="F91" s="30"/>
      <c r="J91" s="30">
        <v>997</v>
      </c>
      <c r="N91" s="21"/>
      <c r="O91" s="21"/>
      <c r="P91" s="22"/>
      <c r="Q91" s="3"/>
    </row>
    <row r="92" spans="1:17" ht="17">
      <c r="A92" s="19" t="s">
        <v>82</v>
      </c>
      <c r="B92" s="21"/>
      <c r="C92" s="9" t="s">
        <v>67</v>
      </c>
      <c r="D92" s="21" t="s">
        <v>173</v>
      </c>
      <c r="E92" s="20">
        <f>11/3</f>
        <v>3.6666666666666665</v>
      </c>
      <c r="F92" s="30"/>
      <c r="G92" s="30">
        <v>56</v>
      </c>
      <c r="H92" s="30">
        <v>915</v>
      </c>
      <c r="N92" s="9" t="s">
        <v>68</v>
      </c>
      <c r="O92" s="21"/>
    </row>
    <row r="93" spans="1:17" ht="17">
      <c r="A93" s="25"/>
      <c r="B93" s="21"/>
      <c r="C93" s="9" t="s">
        <v>67</v>
      </c>
      <c r="D93" s="21" t="s">
        <v>173</v>
      </c>
      <c r="E93" s="20">
        <f>11/3</f>
        <v>3.6666666666666665</v>
      </c>
      <c r="F93" s="30"/>
      <c r="G93" s="30">
        <v>56</v>
      </c>
      <c r="H93" s="30">
        <v>913</v>
      </c>
      <c r="N93" s="9" t="s">
        <v>69</v>
      </c>
      <c r="O93" s="21"/>
    </row>
    <row r="94" spans="1:17" ht="16">
      <c r="B94" s="21"/>
      <c r="C94" s="9" t="s">
        <v>71</v>
      </c>
      <c r="D94" s="26" t="s">
        <v>72</v>
      </c>
      <c r="E94" s="26">
        <f>7/2</f>
        <v>3.5</v>
      </c>
      <c r="F94" s="30"/>
      <c r="G94" s="30">
        <v>56</v>
      </c>
      <c r="H94" s="50">
        <v>930.4</v>
      </c>
      <c r="N94" s="23" t="s">
        <v>70</v>
      </c>
      <c r="O94" s="21"/>
    </row>
    <row r="95" spans="1:17" ht="16">
      <c r="B95" s="21"/>
      <c r="C95" s="9" t="s">
        <v>73</v>
      </c>
      <c r="D95" s="26" t="s">
        <v>74</v>
      </c>
      <c r="E95" s="26">
        <f>7/2</f>
        <v>3.5</v>
      </c>
      <c r="F95" s="30"/>
      <c r="G95" s="30">
        <v>56</v>
      </c>
      <c r="H95" s="50">
        <v>958.88390000000004</v>
      </c>
      <c r="N95" s="9" t="s">
        <v>75</v>
      </c>
      <c r="O95" s="21"/>
    </row>
    <row r="96" spans="1:17">
      <c r="B96" s="9" t="s">
        <v>150</v>
      </c>
      <c r="C96" s="9" t="s">
        <v>77</v>
      </c>
      <c r="D96" s="21" t="s">
        <v>78</v>
      </c>
      <c r="E96" s="20">
        <f>(14+20)/(5+4)</f>
        <v>3.7777777777777777</v>
      </c>
      <c r="F96" s="30"/>
      <c r="G96" s="30">
        <v>56</v>
      </c>
      <c r="H96" s="30">
        <v>925</v>
      </c>
      <c r="N96" s="9" t="s">
        <v>76</v>
      </c>
      <c r="O96" s="21"/>
    </row>
    <row r="97" spans="1:24" ht="16">
      <c r="B97" s="9" t="s">
        <v>150</v>
      </c>
      <c r="C97" s="9" t="s">
        <v>79</v>
      </c>
      <c r="D97" s="26" t="s">
        <v>80</v>
      </c>
      <c r="E97" s="20">
        <f>11/3</f>
        <v>3.6666666666666665</v>
      </c>
      <c r="F97" s="30"/>
      <c r="G97" s="30">
        <v>56</v>
      </c>
      <c r="H97" s="30">
        <v>926</v>
      </c>
      <c r="N97" s="9" t="s">
        <v>81</v>
      </c>
      <c r="O97" s="21"/>
    </row>
    <row r="98" spans="1:24" ht="17">
      <c r="B98" s="31"/>
      <c r="C98" s="9" t="s">
        <v>102</v>
      </c>
      <c r="D98" s="21" t="s">
        <v>160</v>
      </c>
      <c r="E98" s="21">
        <f>7/2</f>
        <v>3.5</v>
      </c>
      <c r="F98" s="30"/>
      <c r="G98" s="30">
        <v>56</v>
      </c>
      <c r="H98" s="50">
        <v>873</v>
      </c>
      <c r="N98" s="9" t="s">
        <v>107</v>
      </c>
      <c r="O98" s="21"/>
    </row>
    <row r="99" spans="1:24" ht="18">
      <c r="B99" s="31"/>
      <c r="C99" s="9" t="s">
        <v>95</v>
      </c>
      <c r="D99" s="26" t="s">
        <v>163</v>
      </c>
      <c r="E99" s="26">
        <f>7/2</f>
        <v>3.5</v>
      </c>
      <c r="F99" s="30"/>
      <c r="G99" s="30">
        <v>56</v>
      </c>
      <c r="H99" s="30">
        <v>914</v>
      </c>
      <c r="N99" s="9" t="s">
        <v>96</v>
      </c>
      <c r="O99" s="21"/>
    </row>
    <row r="100" spans="1:24" ht="18">
      <c r="B100" s="31"/>
      <c r="C100" s="9" t="s">
        <v>95</v>
      </c>
      <c r="D100" s="26" t="s">
        <v>163</v>
      </c>
      <c r="E100" s="26">
        <f>7/2</f>
        <v>3.5</v>
      </c>
      <c r="F100" s="30"/>
      <c r="G100" s="30">
        <v>56</v>
      </c>
      <c r="H100" s="50">
        <v>918.5</v>
      </c>
      <c r="N100" s="9" t="s">
        <v>97</v>
      </c>
      <c r="O100" s="21"/>
    </row>
    <row r="101" spans="1:24" ht="18">
      <c r="B101" s="31"/>
      <c r="C101" s="9" t="s">
        <v>114</v>
      </c>
      <c r="D101" s="26" t="s">
        <v>164</v>
      </c>
      <c r="E101" s="26">
        <f>7/2</f>
        <v>3.5</v>
      </c>
      <c r="F101" s="30"/>
      <c r="H101" s="50">
        <v>908.3</v>
      </c>
      <c r="N101" s="9" t="s">
        <v>115</v>
      </c>
      <c r="O101" s="21"/>
    </row>
    <row r="102" spans="1:24" ht="17">
      <c r="B102" s="21"/>
      <c r="C102" s="9" t="s">
        <v>116</v>
      </c>
      <c r="D102" s="21" t="s">
        <v>174</v>
      </c>
      <c r="E102" s="21">
        <f>7/2</f>
        <v>3.5</v>
      </c>
      <c r="F102" s="30"/>
      <c r="H102" s="50">
        <v>919.98</v>
      </c>
      <c r="N102" s="9" t="s">
        <v>117</v>
      </c>
      <c r="O102" s="21"/>
    </row>
    <row r="103" spans="1:24" ht="17">
      <c r="A103" s="19" t="s">
        <v>108</v>
      </c>
      <c r="B103" s="21"/>
      <c r="C103" s="9" t="s">
        <v>109</v>
      </c>
      <c r="D103" s="21" t="s">
        <v>175</v>
      </c>
      <c r="E103" s="21">
        <f>10/4</f>
        <v>2.5</v>
      </c>
      <c r="F103" s="30"/>
      <c r="H103" s="50"/>
      <c r="L103" s="30">
        <v>1052</v>
      </c>
      <c r="N103" s="9" t="s">
        <v>110</v>
      </c>
      <c r="O103" s="21"/>
    </row>
    <row r="104" spans="1:24" ht="17">
      <c r="A104" s="25"/>
      <c r="B104" s="21"/>
      <c r="C104" s="9" t="s">
        <v>112</v>
      </c>
      <c r="D104" s="21" t="s">
        <v>181</v>
      </c>
      <c r="E104" s="21">
        <f>5/2</f>
        <v>2.5</v>
      </c>
      <c r="F104" s="30"/>
      <c r="H104" s="50"/>
      <c r="L104" s="30">
        <v>1045</v>
      </c>
      <c r="N104" s="9" t="s">
        <v>113</v>
      </c>
      <c r="O104" s="21"/>
    </row>
    <row r="105" spans="1:24" ht="17">
      <c r="A105" s="25"/>
      <c r="B105" s="21"/>
      <c r="C105" s="9" t="s">
        <v>134</v>
      </c>
      <c r="D105" s="21" t="s">
        <v>176</v>
      </c>
      <c r="E105" s="21">
        <f>10/4</f>
        <v>2.5</v>
      </c>
      <c r="F105" s="30"/>
      <c r="H105" s="50"/>
      <c r="L105" s="30">
        <v>1051</v>
      </c>
      <c r="N105" s="9" t="s">
        <v>135</v>
      </c>
      <c r="O105" s="21"/>
    </row>
    <row r="106" spans="1:24" ht="17">
      <c r="A106" s="25"/>
      <c r="B106" s="21"/>
      <c r="C106" s="9" t="s">
        <v>134</v>
      </c>
      <c r="D106" s="21" t="s">
        <v>176</v>
      </c>
      <c r="E106" s="21">
        <f>10/4</f>
        <v>2.5</v>
      </c>
      <c r="F106" s="30"/>
      <c r="H106" s="50"/>
      <c r="L106" s="30">
        <v>1052</v>
      </c>
      <c r="N106" s="9" t="s">
        <v>136</v>
      </c>
      <c r="O106" s="21"/>
    </row>
    <row r="107" spans="1:24" ht="17">
      <c r="A107" s="9" t="s">
        <v>83</v>
      </c>
      <c r="B107" s="21">
        <v>2015</v>
      </c>
      <c r="C107" s="9" t="s">
        <v>177</v>
      </c>
      <c r="D107" s="46" t="s">
        <v>84</v>
      </c>
      <c r="E107" s="46">
        <f>6/2</f>
        <v>3</v>
      </c>
      <c r="F107" s="30"/>
      <c r="J107" s="50">
        <v>1011.7</v>
      </c>
      <c r="K107" s="50">
        <v>1031.5</v>
      </c>
      <c r="N107" s="21"/>
      <c r="O107" s="21"/>
      <c r="P107" s="24"/>
    </row>
    <row r="108" spans="1:24">
      <c r="B108" s="21">
        <v>2015</v>
      </c>
      <c r="C108" s="9"/>
      <c r="D108" s="21" t="s">
        <v>86</v>
      </c>
      <c r="E108" s="46">
        <f t="shared" ref="E108:E116" si="5">6/2</f>
        <v>3</v>
      </c>
      <c r="F108" s="30"/>
      <c r="J108" s="50">
        <v>1012.8</v>
      </c>
      <c r="K108" s="50">
        <v>1035</v>
      </c>
      <c r="N108" s="21"/>
      <c r="O108" s="21"/>
      <c r="P108" s="24"/>
      <c r="X108" s="5"/>
    </row>
    <row r="109" spans="1:24" ht="16">
      <c r="B109" s="21">
        <v>2015</v>
      </c>
      <c r="C109" s="9"/>
      <c r="D109" s="46" t="s">
        <v>85</v>
      </c>
      <c r="E109" s="46">
        <f t="shared" si="5"/>
        <v>3</v>
      </c>
      <c r="F109" s="30"/>
      <c r="J109" s="50">
        <v>1011.4</v>
      </c>
      <c r="K109" s="50">
        <v>1029.7</v>
      </c>
      <c r="N109" s="21"/>
      <c r="O109" s="21"/>
      <c r="P109" s="9"/>
    </row>
    <row r="110" spans="1:24">
      <c r="B110" s="21">
        <v>2015</v>
      </c>
      <c r="C110" s="9"/>
      <c r="D110" s="21" t="s">
        <v>87</v>
      </c>
      <c r="E110" s="46">
        <f t="shared" si="5"/>
        <v>3</v>
      </c>
      <c r="F110" s="30"/>
      <c r="J110" s="50">
        <v>1011.7</v>
      </c>
      <c r="K110" s="50">
        <v>1031.2</v>
      </c>
      <c r="N110" s="21"/>
      <c r="O110" s="21"/>
      <c r="P110" s="9"/>
    </row>
    <row r="111" spans="1:24" ht="16">
      <c r="B111" s="21">
        <v>2015</v>
      </c>
      <c r="C111" s="9"/>
      <c r="D111" s="46" t="s">
        <v>88</v>
      </c>
      <c r="E111" s="46">
        <f t="shared" si="5"/>
        <v>3</v>
      </c>
      <c r="F111" s="30"/>
      <c r="J111" s="50">
        <v>1009.3</v>
      </c>
      <c r="K111" s="50">
        <v>1035.3</v>
      </c>
      <c r="N111" s="21"/>
      <c r="O111" s="21"/>
      <c r="P111" s="9"/>
    </row>
    <row r="112" spans="1:24">
      <c r="B112" s="21">
        <v>2015</v>
      </c>
      <c r="C112" s="9"/>
      <c r="D112" s="21" t="s">
        <v>89</v>
      </c>
      <c r="E112" s="46">
        <f t="shared" si="5"/>
        <v>3</v>
      </c>
      <c r="F112" s="30"/>
      <c r="J112" s="50">
        <v>1006.7</v>
      </c>
      <c r="K112" s="50">
        <v>1034.5999999999999</v>
      </c>
      <c r="N112" s="21"/>
      <c r="O112" s="21"/>
      <c r="P112" s="9"/>
    </row>
    <row r="113" spans="1:16" ht="16">
      <c r="B113" s="21">
        <v>2015</v>
      </c>
      <c r="C113" s="9"/>
      <c r="D113" s="46" t="s">
        <v>90</v>
      </c>
      <c r="E113" s="46">
        <f t="shared" si="5"/>
        <v>3</v>
      </c>
      <c r="F113" s="30"/>
      <c r="J113" s="50">
        <v>998.6</v>
      </c>
      <c r="K113" s="50">
        <v>1030.9000000000001</v>
      </c>
      <c r="N113" s="21"/>
      <c r="O113" s="21"/>
    </row>
    <row r="114" spans="1:16">
      <c r="B114" s="21">
        <v>2015</v>
      </c>
      <c r="C114" s="9"/>
      <c r="D114" s="21" t="s">
        <v>91</v>
      </c>
      <c r="E114" s="46">
        <f t="shared" si="5"/>
        <v>3</v>
      </c>
      <c r="F114" s="30"/>
      <c r="J114" s="50">
        <v>997.4</v>
      </c>
      <c r="K114" s="50">
        <v>1029</v>
      </c>
      <c r="N114" s="21"/>
      <c r="O114" s="21"/>
    </row>
    <row r="115" spans="1:16" ht="16">
      <c r="B115" s="21">
        <v>2015</v>
      </c>
      <c r="C115" s="9"/>
      <c r="D115" s="46" t="s">
        <v>92</v>
      </c>
      <c r="E115" s="46">
        <f t="shared" si="5"/>
        <v>3</v>
      </c>
      <c r="F115" s="30"/>
      <c r="J115" s="50">
        <v>995.6</v>
      </c>
      <c r="K115" s="50">
        <v>1027.4000000000001</v>
      </c>
      <c r="N115" s="21"/>
      <c r="O115" s="21"/>
      <c r="P115" s="8"/>
    </row>
    <row r="116" spans="1:16" ht="17">
      <c r="B116" s="21">
        <v>2015</v>
      </c>
      <c r="C116" s="4" t="s">
        <v>212</v>
      </c>
      <c r="D116" s="16" t="s">
        <v>93</v>
      </c>
      <c r="E116" s="15">
        <f t="shared" si="5"/>
        <v>3</v>
      </c>
      <c r="F116" s="48"/>
      <c r="J116" s="50">
        <v>992.1</v>
      </c>
      <c r="K116" s="50">
        <v>1031</v>
      </c>
    </row>
    <row r="117" spans="1:16" ht="18">
      <c r="A117" s="9" t="s">
        <v>94</v>
      </c>
      <c r="B117" s="16">
        <v>1979</v>
      </c>
      <c r="C117" s="4"/>
      <c r="D117" s="15" t="s">
        <v>213</v>
      </c>
      <c r="E117" s="15">
        <f t="shared" ref="E117:E122" si="6">7/2</f>
        <v>3.5</v>
      </c>
      <c r="F117" s="48"/>
      <c r="H117" s="30">
        <v>901</v>
      </c>
    </row>
    <row r="118" spans="1:16">
      <c r="B118" s="16">
        <v>1979</v>
      </c>
      <c r="C118" s="4"/>
      <c r="D118" s="16" t="s">
        <v>103</v>
      </c>
      <c r="E118" s="16">
        <f t="shared" si="6"/>
        <v>3.5</v>
      </c>
      <c r="F118" s="48"/>
      <c r="H118" s="30">
        <v>901</v>
      </c>
    </row>
    <row r="119" spans="1:16" ht="16">
      <c r="B119" s="16">
        <v>1979</v>
      </c>
      <c r="C119" s="4"/>
      <c r="D119" s="15" t="s">
        <v>104</v>
      </c>
      <c r="E119" s="15">
        <f t="shared" si="6"/>
        <v>3.5</v>
      </c>
      <c r="F119" s="48"/>
      <c r="H119" s="30">
        <v>904</v>
      </c>
    </row>
    <row r="120" spans="1:16" ht="16">
      <c r="B120" s="16">
        <v>1979</v>
      </c>
      <c r="C120" s="4"/>
      <c r="D120" s="15" t="s">
        <v>105</v>
      </c>
      <c r="E120" s="15">
        <f t="shared" si="6"/>
        <v>3.5</v>
      </c>
      <c r="F120" s="48"/>
      <c r="H120" s="30">
        <v>896</v>
      </c>
    </row>
    <row r="121" spans="1:16">
      <c r="B121" s="16">
        <v>1979</v>
      </c>
      <c r="C121" s="4"/>
      <c r="D121" s="16" t="s">
        <v>106</v>
      </c>
      <c r="E121" s="16">
        <f t="shared" si="6"/>
        <v>3.5</v>
      </c>
      <c r="F121" s="48"/>
      <c r="H121" s="30">
        <v>894</v>
      </c>
    </row>
    <row r="122" spans="1:16">
      <c r="A122" s="9" t="s">
        <v>98</v>
      </c>
      <c r="B122" s="16">
        <v>1973</v>
      </c>
      <c r="C122" s="4"/>
      <c r="D122" s="16" t="s">
        <v>99</v>
      </c>
      <c r="E122" s="16">
        <f t="shared" si="6"/>
        <v>3.5</v>
      </c>
      <c r="F122" s="48"/>
      <c r="H122" s="30">
        <v>902</v>
      </c>
    </row>
    <row r="123" spans="1:16">
      <c r="B123" s="16">
        <v>1973</v>
      </c>
      <c r="C123" s="4"/>
      <c r="D123" s="16" t="s">
        <v>100</v>
      </c>
      <c r="E123" s="16">
        <f t="shared" ref="E123:E124" si="7">7/2</f>
        <v>3.5</v>
      </c>
      <c r="F123" s="48"/>
      <c r="H123" s="30">
        <v>889</v>
      </c>
    </row>
    <row r="124" spans="1:16">
      <c r="B124" s="16">
        <v>1973</v>
      </c>
      <c r="C124" s="9"/>
      <c r="D124" s="21" t="s">
        <v>101</v>
      </c>
      <c r="E124" s="21">
        <f t="shared" si="7"/>
        <v>3.5</v>
      </c>
      <c r="F124" s="48"/>
      <c r="H124" s="30">
        <v>890</v>
      </c>
    </row>
    <row r="125" spans="1:16" ht="17">
      <c r="A125" s="9" t="s">
        <v>94</v>
      </c>
      <c r="B125" s="16">
        <v>1981</v>
      </c>
      <c r="C125" s="9" t="s">
        <v>102</v>
      </c>
      <c r="D125" s="21" t="s">
        <v>160</v>
      </c>
      <c r="E125" s="21">
        <f>7/2</f>
        <v>3.5</v>
      </c>
      <c r="F125" s="48"/>
      <c r="H125" s="30">
        <v>860</v>
      </c>
    </row>
    <row r="126" spans="1:16" ht="17">
      <c r="B126" s="16">
        <v>1981</v>
      </c>
      <c r="C126" s="9"/>
      <c r="D126" s="21" t="s">
        <v>161</v>
      </c>
      <c r="E126" s="21">
        <f t="shared" ref="E126:E127" si="8">7/2</f>
        <v>3.5</v>
      </c>
      <c r="F126" s="48"/>
      <c r="H126" s="30">
        <v>860</v>
      </c>
    </row>
    <row r="127" spans="1:16" ht="17">
      <c r="B127" s="16">
        <v>1981</v>
      </c>
      <c r="C127" s="9"/>
      <c r="D127" s="21" t="s">
        <v>162</v>
      </c>
      <c r="E127" s="21">
        <f t="shared" si="8"/>
        <v>3.5</v>
      </c>
      <c r="F127" s="48"/>
      <c r="H127" s="30">
        <v>862</v>
      </c>
    </row>
    <row r="128" spans="1:16" ht="17">
      <c r="A128" s="9" t="s">
        <v>118</v>
      </c>
      <c r="B128" s="16">
        <v>1988</v>
      </c>
      <c r="C128" s="9" t="s">
        <v>95</v>
      </c>
      <c r="D128" s="21" t="s">
        <v>163</v>
      </c>
      <c r="E128" s="21">
        <f>7/2</f>
        <v>3.5</v>
      </c>
      <c r="F128" s="48"/>
      <c r="H128" s="30">
        <v>908</v>
      </c>
    </row>
    <row r="129" spans="1:17" ht="17">
      <c r="B129" s="16">
        <v>1988</v>
      </c>
      <c r="C129" s="9" t="s">
        <v>114</v>
      </c>
      <c r="D129" s="21" t="s">
        <v>164</v>
      </c>
      <c r="E129" s="21">
        <f t="shared" ref="E129:E132" si="9">7/2</f>
        <v>3.5</v>
      </c>
      <c r="F129" s="48"/>
      <c r="H129" s="30">
        <v>902</v>
      </c>
    </row>
    <row r="130" spans="1:17" ht="17">
      <c r="B130" s="16">
        <v>1988</v>
      </c>
      <c r="C130" s="9" t="s">
        <v>119</v>
      </c>
      <c r="D130" s="21" t="s">
        <v>165</v>
      </c>
      <c r="E130" s="21">
        <f t="shared" si="9"/>
        <v>3.5</v>
      </c>
      <c r="F130" s="48"/>
      <c r="H130" s="30">
        <v>930</v>
      </c>
    </row>
    <row r="131" spans="1:17" ht="17">
      <c r="B131" s="16">
        <v>1988</v>
      </c>
      <c r="C131" s="9" t="s">
        <v>116</v>
      </c>
      <c r="D131" s="21" t="s">
        <v>166</v>
      </c>
      <c r="E131" s="21">
        <f t="shared" si="9"/>
        <v>3.5</v>
      </c>
      <c r="F131" s="48"/>
      <c r="H131" s="30">
        <v>914</v>
      </c>
    </row>
    <row r="132" spans="1:17" ht="17">
      <c r="A132" s="9" t="s">
        <v>141</v>
      </c>
      <c r="B132" s="17">
        <v>2002</v>
      </c>
      <c r="C132" s="9" t="s">
        <v>116</v>
      </c>
      <c r="D132" s="21" t="s">
        <v>166</v>
      </c>
      <c r="E132" s="21">
        <f t="shared" si="9"/>
        <v>3.5</v>
      </c>
      <c r="F132" s="48"/>
      <c r="H132" s="30">
        <v>917</v>
      </c>
      <c r="N132" s="11"/>
      <c r="O132" s="11"/>
    </row>
    <row r="133" spans="1:17" ht="17">
      <c r="A133" s="9" t="s">
        <v>121</v>
      </c>
      <c r="B133" s="16">
        <v>1993</v>
      </c>
      <c r="C133" s="9" t="s">
        <v>3</v>
      </c>
      <c r="D133" s="21" t="s">
        <v>167</v>
      </c>
      <c r="E133" s="21">
        <f>4/1</f>
        <v>4</v>
      </c>
      <c r="F133" s="48">
        <v>824</v>
      </c>
      <c r="G133" s="30">
        <v>855</v>
      </c>
    </row>
    <row r="134" spans="1:17">
      <c r="B134" s="16">
        <v>1993</v>
      </c>
      <c r="C134" s="9"/>
      <c r="D134" s="21" t="s">
        <v>122</v>
      </c>
      <c r="E134" s="21">
        <f t="shared" ref="E134:E141" si="10">4/1</f>
        <v>4</v>
      </c>
      <c r="F134" s="48">
        <v>822</v>
      </c>
      <c r="G134" s="30">
        <v>854.5</v>
      </c>
    </row>
    <row r="135" spans="1:17">
      <c r="B135" s="16">
        <v>1993</v>
      </c>
      <c r="C135" s="9"/>
      <c r="D135" s="21" t="s">
        <v>6</v>
      </c>
      <c r="E135" s="21">
        <f t="shared" si="10"/>
        <v>4</v>
      </c>
      <c r="F135" s="48">
        <v>819.5</v>
      </c>
      <c r="G135" s="30">
        <v>853.2</v>
      </c>
    </row>
    <row r="136" spans="1:17">
      <c r="B136" s="16">
        <v>1993</v>
      </c>
      <c r="C136" s="9"/>
      <c r="D136" s="21" t="s">
        <v>123</v>
      </c>
      <c r="E136" s="21">
        <f t="shared" si="10"/>
        <v>4</v>
      </c>
      <c r="F136" s="48">
        <v>818.1</v>
      </c>
      <c r="G136" s="30">
        <v>851.8</v>
      </c>
    </row>
    <row r="137" spans="1:17">
      <c r="B137" s="16">
        <v>1993</v>
      </c>
      <c r="C137" s="9"/>
      <c r="D137" s="21" t="s">
        <v>124</v>
      </c>
      <c r="E137" s="21">
        <f t="shared" si="10"/>
        <v>4</v>
      </c>
      <c r="F137" s="48">
        <v>816.8</v>
      </c>
      <c r="G137" s="30">
        <v>847.8</v>
      </c>
    </row>
    <row r="138" spans="1:17">
      <c r="B138" s="16">
        <v>1993</v>
      </c>
      <c r="C138" s="9"/>
      <c r="D138" s="21" t="s">
        <v>125</v>
      </c>
      <c r="E138" s="21">
        <f t="shared" si="10"/>
        <v>4</v>
      </c>
      <c r="F138" s="48">
        <v>816.8</v>
      </c>
      <c r="G138" s="30">
        <v>847.8</v>
      </c>
    </row>
    <row r="139" spans="1:17">
      <c r="B139" s="16">
        <v>1993</v>
      </c>
      <c r="C139" s="9"/>
      <c r="D139" s="21" t="s">
        <v>126</v>
      </c>
      <c r="E139" s="21">
        <f t="shared" si="10"/>
        <v>4</v>
      </c>
      <c r="F139" s="48">
        <v>816.8</v>
      </c>
      <c r="G139" s="30">
        <v>850.5</v>
      </c>
    </row>
    <row r="140" spans="1:17" ht="17">
      <c r="B140" s="16">
        <v>1993</v>
      </c>
      <c r="C140" s="9" t="s">
        <v>4</v>
      </c>
      <c r="D140" s="21" t="s">
        <v>168</v>
      </c>
      <c r="E140" s="21">
        <f t="shared" si="10"/>
        <v>4</v>
      </c>
      <c r="F140" s="48">
        <v>818</v>
      </c>
      <c r="G140" s="30">
        <v>851</v>
      </c>
    </row>
    <row r="141" spans="1:17" ht="17">
      <c r="B141" s="16">
        <v>1993</v>
      </c>
      <c r="C141" s="9" t="s">
        <v>8</v>
      </c>
      <c r="D141" s="21" t="s">
        <v>169</v>
      </c>
      <c r="E141" s="21">
        <f t="shared" si="10"/>
        <v>4</v>
      </c>
      <c r="F141" s="48">
        <v>813.6</v>
      </c>
      <c r="G141" s="30">
        <v>839.4</v>
      </c>
      <c r="M141" s="30"/>
    </row>
    <row r="142" spans="1:17">
      <c r="A142" s="9" t="s">
        <v>137</v>
      </c>
      <c r="B142" s="16">
        <v>1998</v>
      </c>
      <c r="C142" s="9" t="s">
        <v>138</v>
      </c>
      <c r="D142" s="21" t="s">
        <v>139</v>
      </c>
      <c r="E142" s="21">
        <f>10/4</f>
        <v>2.5</v>
      </c>
      <c r="F142" s="48"/>
      <c r="L142" s="50">
        <v>1018</v>
      </c>
      <c r="M142" s="30"/>
    </row>
    <row r="143" spans="1:17">
      <c r="A143" s="9" t="s">
        <v>147</v>
      </c>
      <c r="B143" s="16">
        <v>2012</v>
      </c>
      <c r="C143" s="9" t="s">
        <v>142</v>
      </c>
      <c r="D143" s="21" t="s">
        <v>144</v>
      </c>
      <c r="E143" s="20">
        <f>17/6</f>
        <v>2.8333333333333335</v>
      </c>
      <c r="F143" s="48"/>
      <c r="J143" s="30">
        <v>962.46</v>
      </c>
      <c r="L143" s="50">
        <v>1044</v>
      </c>
      <c r="M143" s="30"/>
      <c r="N143" t="s">
        <v>143</v>
      </c>
      <c r="Q143" s="12"/>
    </row>
    <row r="144" spans="1:17">
      <c r="A144" s="9" t="s">
        <v>146</v>
      </c>
      <c r="B144" s="16">
        <v>2010</v>
      </c>
      <c r="C144" s="9" t="s">
        <v>145</v>
      </c>
      <c r="D144" s="21" t="s">
        <v>149</v>
      </c>
      <c r="E144" s="21">
        <f>22/8</f>
        <v>2.75</v>
      </c>
      <c r="F144" s="48"/>
      <c r="J144" s="51">
        <v>929.03</v>
      </c>
      <c r="L144" s="30">
        <v>1058.5</v>
      </c>
      <c r="M144" s="30"/>
    </row>
    <row r="145" spans="1:14" ht="17">
      <c r="A145" s="9" t="s">
        <v>23</v>
      </c>
      <c r="B145" s="16">
        <v>2019</v>
      </c>
      <c r="C145" s="9" t="s">
        <v>151</v>
      </c>
      <c r="D145" s="21" t="s">
        <v>170</v>
      </c>
      <c r="E145" s="21">
        <v>3</v>
      </c>
      <c r="F145" s="48"/>
      <c r="J145" s="30">
        <v>987.3</v>
      </c>
      <c r="M145" s="30"/>
    </row>
    <row r="146" spans="1:14">
      <c r="B146" s="16">
        <v>2019</v>
      </c>
      <c r="C146" s="9" t="s">
        <v>152</v>
      </c>
      <c r="D146" s="21">
        <v>0.2</v>
      </c>
      <c r="E146" s="21">
        <v>3</v>
      </c>
      <c r="F146" s="48"/>
      <c r="J146" s="30">
        <v>1000.5</v>
      </c>
      <c r="M146" s="30"/>
    </row>
    <row r="147" spans="1:14">
      <c r="B147" s="16">
        <v>2019</v>
      </c>
      <c r="C147" s="9"/>
      <c r="D147" s="21">
        <v>0.3</v>
      </c>
      <c r="E147" s="21">
        <v>3</v>
      </c>
      <c r="F147" s="48"/>
      <c r="J147" s="52">
        <v>1001.3</v>
      </c>
    </row>
    <row r="148" spans="1:14">
      <c r="B148" s="16">
        <v>2019</v>
      </c>
      <c r="C148" s="9"/>
      <c r="D148" s="21">
        <v>0.5</v>
      </c>
      <c r="E148" s="21">
        <v>3</v>
      </c>
      <c r="F148" s="48"/>
      <c r="J148" s="52">
        <v>1006.4</v>
      </c>
    </row>
    <row r="149" spans="1:14">
      <c r="B149" s="16">
        <v>2019</v>
      </c>
      <c r="C149" s="9"/>
      <c r="D149" s="21">
        <v>0.7</v>
      </c>
      <c r="E149" s="21">
        <v>3</v>
      </c>
      <c r="F149" s="48"/>
      <c r="J149" s="52">
        <v>1008.8</v>
      </c>
    </row>
    <row r="150" spans="1:14" ht="18" thickBot="1">
      <c r="A150" s="32"/>
      <c r="B150" s="28">
        <v>2019</v>
      </c>
      <c r="C150" s="32"/>
      <c r="D150" s="33" t="s">
        <v>171</v>
      </c>
      <c r="E150" s="33">
        <v>3</v>
      </c>
      <c r="F150" s="53"/>
      <c r="G150" s="54"/>
      <c r="H150" s="54"/>
      <c r="I150" s="54"/>
      <c r="J150" s="55">
        <v>1011</v>
      </c>
      <c r="K150" s="54"/>
      <c r="L150" s="54"/>
      <c r="M150" s="33"/>
      <c r="N150" s="28"/>
    </row>
    <row r="151" spans="1:14">
      <c r="A151" s="19" t="s">
        <v>216</v>
      </c>
      <c r="C151" s="9"/>
      <c r="D151" s="21"/>
      <c r="E151" s="21"/>
      <c r="M151" s="30"/>
    </row>
    <row r="152" spans="1:14">
      <c r="M152" s="30"/>
    </row>
    <row r="153" spans="1:14">
      <c r="M153" s="30"/>
    </row>
    <row r="154" spans="1:14">
      <c r="M154" s="30"/>
    </row>
    <row r="155" spans="1:14">
      <c r="M155" s="30"/>
    </row>
  </sheetData>
  <mergeCells count="11">
    <mergeCell ref="A3:N3"/>
    <mergeCell ref="A4:B4"/>
    <mergeCell ref="B5:B7"/>
    <mergeCell ref="A5:A7"/>
    <mergeCell ref="D5:D7"/>
    <mergeCell ref="C5:C7"/>
    <mergeCell ref="C4:D4"/>
    <mergeCell ref="F4:G4"/>
    <mergeCell ref="H4:I4"/>
    <mergeCell ref="J4:K4"/>
    <mergeCell ref="L4:M4"/>
  </mergeCells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J A Moulton</dc:creator>
  <cp:lastModifiedBy>Christine Elrod</cp:lastModifiedBy>
  <cp:lastPrinted>2020-10-22T14:01:20Z</cp:lastPrinted>
  <dcterms:created xsi:type="dcterms:W3CDTF">2020-03-06T12:02:15Z</dcterms:created>
  <dcterms:modified xsi:type="dcterms:W3CDTF">2022-02-15T00:36:15Z</dcterms:modified>
</cp:coreProperties>
</file>