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04 April 2018/6268_Cottrell-Centennial/AM-18-46268/"/>
    </mc:Choice>
  </mc:AlternateContent>
  <bookViews>
    <workbookView xWindow="0" yWindow="460" windowWidth="44800" windowHeight="28340" tabRatio="500"/>
  </bookViews>
  <sheets>
    <sheet name="Supplemental Table, B1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D8" i="1"/>
  <c r="D9" i="1"/>
  <c r="D10" i="1"/>
  <c r="D11" i="1"/>
  <c r="D12" i="1"/>
  <c r="D13" i="1"/>
  <c r="D14" i="1"/>
  <c r="D15" i="1"/>
  <c r="D16" i="1"/>
  <c r="D19" i="1"/>
  <c r="D20" i="1"/>
  <c r="D21" i="1"/>
  <c r="D22" i="1"/>
  <c r="D23" i="1"/>
  <c r="D24" i="1"/>
  <c r="D25" i="1"/>
  <c r="D26" i="1"/>
  <c r="D27" i="1"/>
  <c r="D31" i="1"/>
  <c r="D32" i="1"/>
  <c r="D33" i="1"/>
  <c r="D34" i="1"/>
  <c r="D35" i="1"/>
  <c r="D38" i="1"/>
  <c r="D39" i="1"/>
  <c r="D40" i="1"/>
  <c r="D41" i="1"/>
  <c r="D42" i="1"/>
  <c r="R7" i="1"/>
  <c r="T7" i="1"/>
  <c r="U7" i="1"/>
  <c r="V7" i="1"/>
  <c r="W7" i="1"/>
  <c r="E8" i="1"/>
  <c r="R8" i="1"/>
  <c r="T8" i="1"/>
  <c r="U8" i="1"/>
  <c r="V8" i="1"/>
  <c r="W8" i="1"/>
  <c r="E9" i="1"/>
  <c r="R9" i="1"/>
  <c r="T9" i="1"/>
  <c r="U9" i="1"/>
  <c r="V9" i="1"/>
  <c r="W9" i="1"/>
  <c r="E10" i="1"/>
  <c r="R10" i="1"/>
  <c r="T10" i="1"/>
  <c r="U10" i="1"/>
  <c r="V10" i="1"/>
  <c r="W10" i="1"/>
  <c r="E11" i="1"/>
  <c r="R11" i="1"/>
  <c r="T11" i="1"/>
  <c r="U11" i="1"/>
  <c r="V11" i="1"/>
  <c r="W11" i="1"/>
  <c r="E12" i="1"/>
  <c r="R12" i="1"/>
  <c r="T12" i="1"/>
  <c r="U12" i="1"/>
  <c r="V12" i="1"/>
  <c r="W12" i="1"/>
  <c r="E13" i="1"/>
  <c r="R13" i="1"/>
  <c r="T13" i="1"/>
  <c r="U13" i="1"/>
  <c r="V13" i="1"/>
  <c r="W13" i="1"/>
  <c r="E14" i="1"/>
  <c r="R14" i="1"/>
  <c r="T14" i="1"/>
  <c r="U14" i="1"/>
  <c r="V14" i="1"/>
  <c r="W14" i="1"/>
  <c r="E15" i="1"/>
  <c r="R15" i="1"/>
  <c r="T15" i="1"/>
  <c r="U15" i="1"/>
  <c r="V15" i="1"/>
  <c r="W15" i="1"/>
  <c r="E16" i="1"/>
  <c r="R16" i="1"/>
  <c r="T16" i="1"/>
  <c r="U16" i="1"/>
  <c r="V16" i="1"/>
  <c r="W16" i="1"/>
  <c r="B18" i="1"/>
  <c r="E18" i="1"/>
  <c r="R18" i="1"/>
  <c r="T18" i="1"/>
  <c r="U18" i="1"/>
  <c r="V18" i="1"/>
  <c r="W18" i="1"/>
  <c r="B19" i="1"/>
  <c r="E19" i="1"/>
  <c r="R19" i="1"/>
  <c r="T19" i="1"/>
  <c r="U19" i="1"/>
  <c r="V19" i="1"/>
  <c r="W19" i="1"/>
  <c r="B20" i="1"/>
  <c r="E20" i="1"/>
  <c r="R20" i="1"/>
  <c r="T20" i="1"/>
  <c r="U20" i="1"/>
  <c r="V20" i="1"/>
  <c r="W20" i="1"/>
  <c r="B21" i="1"/>
  <c r="E21" i="1"/>
  <c r="R21" i="1"/>
  <c r="T21" i="1"/>
  <c r="U21" i="1"/>
  <c r="V21" i="1"/>
  <c r="W21" i="1"/>
  <c r="B22" i="1"/>
  <c r="E22" i="1"/>
  <c r="R22" i="1"/>
  <c r="T22" i="1"/>
  <c r="U22" i="1"/>
  <c r="V22" i="1"/>
  <c r="W22" i="1"/>
  <c r="B23" i="1"/>
  <c r="E23" i="1"/>
  <c r="R23" i="1"/>
  <c r="T23" i="1"/>
  <c r="U23" i="1"/>
  <c r="V23" i="1"/>
  <c r="W23" i="1"/>
  <c r="B24" i="1"/>
  <c r="E24" i="1"/>
  <c r="R24" i="1"/>
  <c r="T24" i="1"/>
  <c r="U24" i="1"/>
  <c r="V24" i="1"/>
  <c r="W24" i="1"/>
  <c r="B25" i="1"/>
  <c r="E25" i="1"/>
  <c r="R25" i="1"/>
  <c r="T25" i="1"/>
  <c r="U25" i="1"/>
  <c r="V25" i="1"/>
  <c r="W25" i="1"/>
  <c r="B26" i="1"/>
  <c r="E26" i="1"/>
  <c r="R26" i="1"/>
  <c r="T26" i="1"/>
  <c r="U26" i="1"/>
  <c r="V26" i="1"/>
  <c r="W26" i="1"/>
  <c r="B27" i="1"/>
  <c r="E27" i="1"/>
  <c r="R27" i="1"/>
  <c r="T27" i="1"/>
  <c r="U27" i="1"/>
  <c r="V27" i="1"/>
  <c r="W27" i="1"/>
</calcChain>
</file>

<file path=xl/sharedStrings.xml><?xml version="1.0" encoding="utf-8"?>
<sst xmlns="http://schemas.openxmlformats.org/spreadsheetml/2006/main" count="39" uniqueCount="30">
  <si>
    <t>XANES 3</t>
  </si>
  <si>
    <t>Spot 2</t>
  </si>
  <si>
    <t>XANES 4</t>
  </si>
  <si>
    <t>Spot 1</t>
  </si>
  <si>
    <t>Anhydrous Glass AII_0</t>
  </si>
  <si>
    <t>Hydrous Glass B11</t>
  </si>
  <si>
    <t>Drift Corrected Centroid</t>
  </si>
  <si>
    <t>(Gauss2-Gauss1)/2</t>
  </si>
  <si>
    <t>Raw Centroid</t>
  </si>
  <si>
    <t>spot cumm dose (photons)</t>
  </si>
  <si>
    <t>flux density per spectra (photons/um2)</t>
  </si>
  <si>
    <t>CHI SQUARED</t>
  </si>
  <si>
    <t>I1+I2</t>
  </si>
  <si>
    <t>FWHM</t>
  </si>
  <si>
    <t>CTR</t>
  </si>
  <si>
    <t>AREA</t>
  </si>
  <si>
    <t xml:space="preserve"> AMP</t>
  </si>
  <si>
    <t>SLOPE</t>
  </si>
  <si>
    <t>OFFSET</t>
  </si>
  <si>
    <t>IO Flux</t>
  </si>
  <si>
    <t>collection time sec</t>
  </si>
  <si>
    <t>spectra collection time</t>
  </si>
  <si>
    <t>Time Stamp</t>
  </si>
  <si>
    <t>Gaussian 2 (2nd multiplet)</t>
  </si>
  <si>
    <t>Gaussian 1 (first multiplet)</t>
  </si>
  <si>
    <t>DHO</t>
  </si>
  <si>
    <t>background</t>
  </si>
  <si>
    <r>
      <t>spot size,</t>
    </r>
    <r>
      <rPr>
        <sz val="12"/>
        <color theme="1"/>
        <rFont val="Symbol"/>
        <charset val="2"/>
      </rPr>
      <t xml:space="preserve"> m</t>
    </r>
    <r>
      <rPr>
        <sz val="12"/>
        <color theme="1"/>
        <rFont val="Arial"/>
      </rPr>
      <t>m</t>
    </r>
    <r>
      <rPr>
        <vertAlign val="superscript"/>
        <sz val="12"/>
        <color theme="1"/>
        <rFont val="Arial"/>
      </rPr>
      <t>2</t>
    </r>
  </si>
  <si>
    <t>American Mineralogist: April 2018 Deposit AM-18-46268</t>
  </si>
  <si>
    <t>Cottrell et al.: Oxidation of Fe during XANES analysis of hydrous glass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</si>
</sst>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m/d/yy\ h:mm;@"/>
    <numFmt numFmtId="166" formatCode="0.0000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sz val="12"/>
      <color rgb="FF000000"/>
      <name val="Arial"/>
    </font>
    <font>
      <b/>
      <sz val="12"/>
      <color theme="1"/>
      <name val="Arial"/>
    </font>
    <font>
      <vertAlign val="superscript"/>
      <sz val="12"/>
      <color theme="1"/>
      <name val="Arial"/>
    </font>
    <font>
      <sz val="11"/>
      <color theme="1"/>
      <name val="Arial"/>
      <family val="2"/>
    </font>
    <font>
      <sz val="12"/>
      <color theme="1"/>
      <name val="Symbol"/>
      <charset val="2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1" fontId="2" fillId="0" borderId="0" xfId="0" applyNumberFormat="1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Border="1"/>
    <xf numFmtId="0" fontId="1" fillId="0" borderId="0" xfId="0" applyFont="1" applyAlignment="1">
      <alignment horizontal="center" wrapText="1"/>
    </xf>
    <xf numFmtId="164" fontId="1" fillId="0" borderId="0" xfId="0" applyNumberFormat="1" applyFont="1" applyFill="1" applyBorder="1" applyAlignment="1">
      <alignment horizontal="center"/>
    </xf>
    <xf numFmtId="11" fontId="1" fillId="0" borderId="0" xfId="0" applyNumberFormat="1" applyFont="1" applyBorder="1" applyAlignment="1">
      <alignment horizontal="center"/>
    </xf>
    <xf numFmtId="11" fontId="2" fillId="0" borderId="0" xfId="0" applyNumberFormat="1" applyFont="1" applyBorder="1"/>
    <xf numFmtId="164" fontId="1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11" fontId="2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11" fontId="1" fillId="0" borderId="0" xfId="0" applyNumberFormat="1" applyFont="1" applyBorder="1"/>
    <xf numFmtId="164" fontId="1" fillId="0" borderId="0" xfId="0" applyNumberFormat="1" applyFont="1" applyFill="1" applyAlignment="1">
      <alignment horizontal="center"/>
    </xf>
    <xf numFmtId="11" fontId="1" fillId="0" borderId="0" xfId="0" applyNumberFormat="1" applyFont="1" applyAlignment="1">
      <alignment horizontal="center"/>
    </xf>
    <xf numFmtId="11" fontId="1" fillId="0" borderId="0" xfId="0" applyNumberFormat="1" applyFont="1"/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165" fontId="1" fillId="0" borderId="0" xfId="0" applyNumberFormat="1" applyFont="1"/>
    <xf numFmtId="11" fontId="2" fillId="0" borderId="0" xfId="0" applyNumberFormat="1" applyFont="1"/>
    <xf numFmtId="0" fontId="1" fillId="0" borderId="0" xfId="0" applyFont="1" applyFill="1" applyAlignment="1">
      <alignment horizontal="center" wrapText="1"/>
    </xf>
    <xf numFmtId="166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166" fontId="1" fillId="0" borderId="0" xfId="0" applyNumberFormat="1" applyFont="1" applyAlignment="1">
      <alignment horizontal="center"/>
    </xf>
    <xf numFmtId="166" fontId="1" fillId="0" borderId="0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abSelected="1" workbookViewId="0">
      <pane ySplit="2360" topLeftCell="A5" activePane="bottomLeft"/>
      <selection sqref="A1:A2"/>
      <selection pane="bottomLeft" activeCell="A43" sqref="A43"/>
    </sheetView>
  </sheetViews>
  <sheetFormatPr baseColWidth="10" defaultRowHeight="16" x14ac:dyDescent="0.2"/>
  <cols>
    <col min="1" max="1" width="10.83203125" style="53"/>
    <col min="2" max="2" width="11.1640625" style="2" bestFit="1" customWidth="1"/>
    <col min="3" max="3" width="12.5" style="1" bestFit="1" customWidth="1"/>
    <col min="4" max="4" width="11.33203125" style="50" bestFit="1" customWidth="1"/>
    <col min="5" max="6" width="11.1640625" style="2" bestFit="1" customWidth="1"/>
    <col min="7" max="19" width="11.1640625" style="1" bestFit="1" customWidth="1"/>
    <col min="20" max="20" width="14.5" style="2" customWidth="1"/>
    <col min="21" max="24" width="11.1640625" style="2" bestFit="1" customWidth="1"/>
    <col min="25" max="26" width="11" style="1" bestFit="1" customWidth="1"/>
    <col min="27" max="27" width="10.83203125" style="1"/>
    <col min="28" max="33" width="11" style="1" bestFit="1" customWidth="1"/>
    <col min="34" max="36" width="10.83203125" style="1"/>
    <col min="37" max="37" width="11" style="1" bestFit="1" customWidth="1"/>
    <col min="38" max="39" width="10.83203125" style="1"/>
    <col min="40" max="40" width="11" style="1" bestFit="1" customWidth="1"/>
    <col min="41" max="16384" width="10.83203125" style="1"/>
  </cols>
  <sheetData>
    <row r="1" spans="1:24" x14ac:dyDescent="0.2">
      <c r="A1" s="59" t="s">
        <v>28</v>
      </c>
      <c r="B1" s="49"/>
      <c r="E1" s="49"/>
      <c r="F1" s="49"/>
      <c r="T1" s="49"/>
      <c r="U1" s="49"/>
      <c r="V1" s="49"/>
      <c r="W1" s="49"/>
      <c r="X1" s="49"/>
    </row>
    <row r="2" spans="1:24" x14ac:dyDescent="0.2">
      <c r="A2" s="59" t="s">
        <v>29</v>
      </c>
      <c r="B2" s="49"/>
      <c r="E2" s="49"/>
      <c r="F2" s="49"/>
      <c r="T2" s="49"/>
      <c r="U2" s="49"/>
      <c r="V2" s="49"/>
      <c r="W2" s="49"/>
      <c r="X2" s="49"/>
    </row>
    <row r="3" spans="1:24" x14ac:dyDescent="0.2">
      <c r="G3" s="58" t="s">
        <v>26</v>
      </c>
      <c r="H3" s="58"/>
      <c r="I3" s="58" t="s">
        <v>25</v>
      </c>
      <c r="J3" s="58"/>
      <c r="K3" s="58"/>
      <c r="L3" s="58" t="s">
        <v>24</v>
      </c>
      <c r="M3" s="58"/>
      <c r="N3" s="58"/>
      <c r="O3" s="58" t="s">
        <v>23</v>
      </c>
      <c r="P3" s="58"/>
      <c r="Q3" s="58"/>
    </row>
    <row r="4" spans="1:24" ht="48" x14ac:dyDescent="0.2">
      <c r="B4" s="18" t="s">
        <v>27</v>
      </c>
      <c r="C4" s="42" t="s">
        <v>22</v>
      </c>
      <c r="D4" s="45" t="s">
        <v>21</v>
      </c>
      <c r="E4" s="48" t="s">
        <v>20</v>
      </c>
      <c r="F4" s="2" t="s">
        <v>19</v>
      </c>
      <c r="G4" s="18" t="s">
        <v>18</v>
      </c>
      <c r="H4" s="18" t="s">
        <v>17</v>
      </c>
      <c r="I4" s="47" t="s">
        <v>16</v>
      </c>
      <c r="J4" s="47" t="s">
        <v>14</v>
      </c>
      <c r="K4" s="47" t="s">
        <v>13</v>
      </c>
      <c r="L4" s="47" t="s">
        <v>15</v>
      </c>
      <c r="M4" s="47" t="s">
        <v>14</v>
      </c>
      <c r="N4" s="47" t="s">
        <v>13</v>
      </c>
      <c r="O4" s="47" t="s">
        <v>15</v>
      </c>
      <c r="P4" s="47" t="s">
        <v>14</v>
      </c>
      <c r="Q4" s="47" t="s">
        <v>13</v>
      </c>
      <c r="R4" s="46" t="s">
        <v>12</v>
      </c>
      <c r="S4" s="45" t="s">
        <v>11</v>
      </c>
      <c r="T4" s="45" t="s">
        <v>10</v>
      </c>
      <c r="U4" s="45" t="s">
        <v>9</v>
      </c>
      <c r="V4" s="44" t="s">
        <v>8</v>
      </c>
      <c r="W4" s="44" t="s">
        <v>7</v>
      </c>
      <c r="X4" s="44" t="s">
        <v>6</v>
      </c>
    </row>
    <row r="5" spans="1:24" x14ac:dyDescent="0.2">
      <c r="B5" s="18"/>
      <c r="C5" s="42"/>
      <c r="D5" s="45"/>
      <c r="E5" s="48"/>
      <c r="G5" s="18"/>
      <c r="H5" s="18"/>
      <c r="I5" s="47"/>
      <c r="J5" s="47"/>
      <c r="K5" s="47"/>
      <c r="L5" s="47"/>
      <c r="M5" s="47"/>
      <c r="N5" s="47"/>
      <c r="O5" s="47"/>
      <c r="P5" s="47"/>
      <c r="Q5" s="47"/>
      <c r="R5" s="46"/>
      <c r="S5" s="45"/>
      <c r="T5" s="45"/>
      <c r="U5" s="45"/>
      <c r="V5" s="44"/>
      <c r="W5" s="44"/>
      <c r="X5" s="44"/>
    </row>
    <row r="6" spans="1:24" x14ac:dyDescent="0.2">
      <c r="A6" s="54" t="s">
        <v>5</v>
      </c>
      <c r="B6" s="18"/>
      <c r="C6" s="42"/>
      <c r="D6" s="45"/>
      <c r="E6" s="48"/>
      <c r="G6" s="18"/>
      <c r="H6" s="18"/>
      <c r="I6" s="47"/>
      <c r="J6" s="46"/>
      <c r="K6" s="46"/>
      <c r="L6" s="46"/>
      <c r="M6" s="46"/>
      <c r="N6" s="46"/>
      <c r="O6" s="47"/>
      <c r="P6" s="47"/>
      <c r="Q6" s="47"/>
      <c r="R6" s="46"/>
      <c r="S6" s="45"/>
      <c r="T6" s="45"/>
      <c r="U6" s="45"/>
      <c r="V6" s="44"/>
      <c r="W6" s="44"/>
      <c r="X6" s="44"/>
    </row>
    <row r="7" spans="1:24" s="18" customFormat="1" x14ac:dyDescent="0.2">
      <c r="A7" s="55" t="s">
        <v>3</v>
      </c>
      <c r="B7" s="2">
        <v>2500</v>
      </c>
      <c r="C7" s="42">
        <v>42158.54351851852</v>
      </c>
      <c r="D7" s="50">
        <v>6.064814813726116E-3</v>
      </c>
      <c r="E7" s="41">
        <f t="shared" ref="E7:E16" si="0">(D7-INT(D7))*24*3600</f>
        <v>523.99999990593642</v>
      </c>
      <c r="F7" s="37">
        <v>8622000000</v>
      </c>
      <c r="G7" s="3">
        <v>-48.7836</v>
      </c>
      <c r="H7" s="3">
        <v>6.8663800000000001E-3</v>
      </c>
      <c r="I7" s="12">
        <v>0.190443</v>
      </c>
      <c r="J7" s="12">
        <v>7116.72</v>
      </c>
      <c r="K7" s="12">
        <v>1.53864</v>
      </c>
      <c r="L7" s="12">
        <v>6.22845E-2</v>
      </c>
      <c r="M7" s="12">
        <v>7111.48</v>
      </c>
      <c r="N7" s="12">
        <v>1.4155</v>
      </c>
      <c r="O7" s="12">
        <v>4.12468E-2</v>
      </c>
      <c r="P7" s="13">
        <v>7113.08</v>
      </c>
      <c r="Q7" s="13">
        <v>1.47237</v>
      </c>
      <c r="R7" s="39">
        <f t="shared" ref="R7:R16" si="1">L7+O7</f>
        <v>0.10353129999999999</v>
      </c>
      <c r="S7" s="43">
        <v>0.42320000000000002</v>
      </c>
      <c r="T7" s="37">
        <f t="shared" ref="T7:T16" si="2">F7*E7/B7</f>
        <v>1807171199.6755934</v>
      </c>
      <c r="U7" s="37">
        <f>T7</f>
        <v>1807171199.6755934</v>
      </c>
      <c r="V7" s="36">
        <f t="shared" ref="V7:V16" si="3">(M7*L7)/(L7+O7)+(P7*O7)/(L7+O7)</f>
        <v>7112.1174389194384</v>
      </c>
      <c r="W7" s="36">
        <f t="shared" ref="W7:W16" si="4">((P7-M7)/2)+M7</f>
        <v>7112.28</v>
      </c>
      <c r="X7" s="36">
        <v>7112.3900607675341</v>
      </c>
    </row>
    <row r="8" spans="1:24" x14ac:dyDescent="0.2">
      <c r="A8" s="53" t="s">
        <v>2</v>
      </c>
      <c r="B8" s="2">
        <v>2500</v>
      </c>
      <c r="C8" s="42">
        <v>42158.549583333333</v>
      </c>
      <c r="D8" s="50">
        <f t="shared" ref="D8:D16" si="5">C8-C7</f>
        <v>6.064814813726116E-3</v>
      </c>
      <c r="E8" s="41">
        <f t="shared" si="0"/>
        <v>523.99999990593642</v>
      </c>
      <c r="F8" s="37">
        <v>8559000000</v>
      </c>
      <c r="G8" s="3">
        <v>-46.228900000000003</v>
      </c>
      <c r="H8" s="3">
        <v>6.5069400000000001E-3</v>
      </c>
      <c r="I8" s="12">
        <v>0.21390799999999999</v>
      </c>
      <c r="J8" s="12">
        <v>7116.81</v>
      </c>
      <c r="K8" s="12">
        <v>1.6293200000000001</v>
      </c>
      <c r="L8" s="12">
        <v>5.7360899999999999E-2</v>
      </c>
      <c r="M8" s="12">
        <v>7111.46</v>
      </c>
      <c r="N8" s="12">
        <v>1.3816600000000001</v>
      </c>
      <c r="O8" s="12">
        <v>5.14417E-2</v>
      </c>
      <c r="P8" s="13">
        <v>7113.09</v>
      </c>
      <c r="Q8" s="13">
        <v>1.61998</v>
      </c>
      <c r="R8" s="39">
        <f t="shared" si="1"/>
        <v>0.1088026</v>
      </c>
      <c r="S8" s="43">
        <v>0.35980000000000001</v>
      </c>
      <c r="T8" s="37">
        <f t="shared" si="2"/>
        <v>1793966399.677964</v>
      </c>
      <c r="U8" s="37">
        <f t="shared" ref="U8:U16" si="6">U7+T8</f>
        <v>3601137599.3535576</v>
      </c>
      <c r="V8" s="36">
        <f t="shared" si="3"/>
        <v>7112.2306614639729</v>
      </c>
      <c r="W8" s="36">
        <f t="shared" si="4"/>
        <v>7112.2749999999996</v>
      </c>
      <c r="X8" s="36">
        <v>7112.5032876521182</v>
      </c>
    </row>
    <row r="9" spans="1:24" x14ac:dyDescent="0.2">
      <c r="B9" s="2">
        <v>2500</v>
      </c>
      <c r="C9" s="42">
        <v>42158.55568287037</v>
      </c>
      <c r="D9" s="50">
        <f t="shared" si="5"/>
        <v>6.0995370367891155E-3</v>
      </c>
      <c r="E9" s="41">
        <f t="shared" si="0"/>
        <v>526.99999997857958</v>
      </c>
      <c r="F9" s="37">
        <v>8661000000</v>
      </c>
      <c r="G9" s="3">
        <v>-48.259700000000002</v>
      </c>
      <c r="H9" s="3">
        <v>6.7925700000000004E-3</v>
      </c>
      <c r="I9" s="12">
        <v>0.18618100000000001</v>
      </c>
      <c r="J9" s="12">
        <v>7116.74</v>
      </c>
      <c r="K9" s="12">
        <v>1.5789599999999999</v>
      </c>
      <c r="L9" s="12">
        <v>5.50048E-2</v>
      </c>
      <c r="M9" s="12">
        <v>7111.45</v>
      </c>
      <c r="N9" s="12">
        <v>1.3743799999999999</v>
      </c>
      <c r="O9" s="12">
        <v>5.2651099999999999E-2</v>
      </c>
      <c r="P9" s="13">
        <v>7113.08</v>
      </c>
      <c r="Q9" s="13">
        <v>1.6451800000000001</v>
      </c>
      <c r="R9" s="39">
        <f t="shared" si="1"/>
        <v>0.1076559</v>
      </c>
      <c r="S9" s="43">
        <v>0.29060000000000002</v>
      </c>
      <c r="T9" s="37">
        <f t="shared" si="2"/>
        <v>1825738799.925791</v>
      </c>
      <c r="U9" s="37">
        <f t="shared" si="6"/>
        <v>5426876399.2793484</v>
      </c>
      <c r="V9" s="36">
        <f t="shared" si="3"/>
        <v>7112.2471815107201</v>
      </c>
      <c r="W9" s="36">
        <f t="shared" si="4"/>
        <v>7112.2649999999994</v>
      </c>
      <c r="X9" s="36">
        <v>7112.519808332112</v>
      </c>
    </row>
    <row r="10" spans="1:24" x14ac:dyDescent="0.2">
      <c r="B10" s="2">
        <v>2500</v>
      </c>
      <c r="C10" s="42">
        <v>42158.561736111114</v>
      </c>
      <c r="D10" s="50">
        <f t="shared" si="5"/>
        <v>6.0532407442224212E-3</v>
      </c>
      <c r="E10" s="41">
        <f t="shared" si="0"/>
        <v>523.00000030081719</v>
      </c>
      <c r="F10" s="37">
        <v>8646000000</v>
      </c>
      <c r="G10" s="2">
        <v>-44.3827</v>
      </c>
      <c r="H10" s="2">
        <v>6.2471000000000002E-3</v>
      </c>
      <c r="I10" s="39">
        <v>0.38476700000000003</v>
      </c>
      <c r="J10" s="39">
        <v>7117.28</v>
      </c>
      <c r="K10" s="39">
        <v>1.5978600000000001</v>
      </c>
      <c r="L10" s="39">
        <v>5.7939400000000002E-2</v>
      </c>
      <c r="M10" s="39">
        <v>7111.48</v>
      </c>
      <c r="N10" s="39">
        <v>1.4056</v>
      </c>
      <c r="O10" s="39">
        <v>5.3110400000000002E-2</v>
      </c>
      <c r="P10" s="40">
        <v>7113.11</v>
      </c>
      <c r="Q10" s="40">
        <v>1.5908100000000001</v>
      </c>
      <c r="R10" s="39">
        <f t="shared" si="1"/>
        <v>0.1110498</v>
      </c>
      <c r="S10" s="38">
        <v>0.25940000000000002</v>
      </c>
      <c r="T10" s="37">
        <f t="shared" si="2"/>
        <v>1808743201.0403461</v>
      </c>
      <c r="U10" s="37">
        <f t="shared" si="6"/>
        <v>7235619600.3196945</v>
      </c>
      <c r="V10" s="36">
        <f t="shared" si="3"/>
        <v>7112.2595597290583</v>
      </c>
      <c r="W10" s="36">
        <f t="shared" si="4"/>
        <v>7112.2950000000001</v>
      </c>
      <c r="X10" s="36">
        <v>7112.5321870249336</v>
      </c>
    </row>
    <row r="11" spans="1:24" x14ac:dyDescent="0.2">
      <c r="B11" s="2">
        <v>2500</v>
      </c>
      <c r="C11" s="42">
        <v>42158.567800925928</v>
      </c>
      <c r="D11" s="50">
        <f t="shared" si="5"/>
        <v>6.064814813726116E-3</v>
      </c>
      <c r="E11" s="41">
        <f t="shared" si="0"/>
        <v>523.99999990593642</v>
      </c>
      <c r="F11" s="37">
        <v>8677000000</v>
      </c>
      <c r="G11" s="2">
        <v>-48.514600000000002</v>
      </c>
      <c r="H11" s="2">
        <v>6.82841E-3</v>
      </c>
      <c r="I11" s="39">
        <v>0.159523</v>
      </c>
      <c r="J11" s="39">
        <v>7116.64</v>
      </c>
      <c r="K11" s="39">
        <v>1.56352</v>
      </c>
      <c r="L11" s="39">
        <v>5.3886799999999999E-2</v>
      </c>
      <c r="M11" s="39">
        <v>7111.46</v>
      </c>
      <c r="N11" s="39">
        <v>1.3610599999999999</v>
      </c>
      <c r="O11" s="39">
        <v>5.4780799999999998E-2</v>
      </c>
      <c r="P11" s="40">
        <v>7113.1</v>
      </c>
      <c r="Q11" s="40">
        <v>1.66466</v>
      </c>
      <c r="R11" s="39">
        <f t="shared" si="1"/>
        <v>0.1086676</v>
      </c>
      <c r="S11" s="38">
        <v>0.42849999999999999</v>
      </c>
      <c r="T11" s="37">
        <f t="shared" si="2"/>
        <v>1818699199.6735241</v>
      </c>
      <c r="U11" s="37">
        <f t="shared" si="6"/>
        <v>9054318799.9932194</v>
      </c>
      <c r="V11" s="36">
        <f t="shared" si="3"/>
        <v>7112.2867460770267</v>
      </c>
      <c r="W11" s="36">
        <f t="shared" si="4"/>
        <v>7112.2800000000007</v>
      </c>
      <c r="X11" s="36">
        <v>7112.5593744150083</v>
      </c>
    </row>
    <row r="12" spans="1:24" x14ac:dyDescent="0.2">
      <c r="B12" s="2">
        <v>2500</v>
      </c>
      <c r="C12" s="42">
        <v>42158.573877314811</v>
      </c>
      <c r="D12" s="50">
        <f t="shared" si="5"/>
        <v>6.0763888832298107E-3</v>
      </c>
      <c r="E12" s="41">
        <f t="shared" si="0"/>
        <v>524.99999951105565</v>
      </c>
      <c r="F12" s="37">
        <v>8626000000</v>
      </c>
      <c r="G12" s="2">
        <v>-42.327800000000003</v>
      </c>
      <c r="H12" s="2">
        <v>5.9579999999999998E-3</v>
      </c>
      <c r="I12" s="39">
        <v>0.48893500000000001</v>
      </c>
      <c r="J12" s="39">
        <v>7117.46</v>
      </c>
      <c r="K12" s="39">
        <v>1.5792999999999999</v>
      </c>
      <c r="L12" s="39">
        <v>5.7776099999999997E-2</v>
      </c>
      <c r="M12" s="39">
        <v>7111.48</v>
      </c>
      <c r="N12" s="39">
        <v>1.4293</v>
      </c>
      <c r="O12" s="39">
        <v>5.5229399999999998E-2</v>
      </c>
      <c r="P12" s="40">
        <v>7113.12</v>
      </c>
      <c r="Q12" s="40">
        <v>1.60141</v>
      </c>
      <c r="R12" s="39">
        <f t="shared" si="1"/>
        <v>0.11300549999999999</v>
      </c>
      <c r="S12" s="38">
        <v>0.47660000000000002</v>
      </c>
      <c r="T12" s="37">
        <f t="shared" si="2"/>
        <v>1811459998.3129466</v>
      </c>
      <c r="U12" s="37">
        <f t="shared" si="6"/>
        <v>10865778798.306166</v>
      </c>
      <c r="V12" s="36">
        <f t="shared" si="3"/>
        <v>7112.2815204215722</v>
      </c>
      <c r="W12" s="36">
        <f t="shared" si="4"/>
        <v>7112.2999999999993</v>
      </c>
      <c r="X12" s="36">
        <v>7112.5541485592439</v>
      </c>
    </row>
    <row r="13" spans="1:24" x14ac:dyDescent="0.2">
      <c r="B13" s="2">
        <v>2500</v>
      </c>
      <c r="C13" s="42">
        <v>42158.579953703702</v>
      </c>
      <c r="D13" s="50">
        <f t="shared" si="5"/>
        <v>6.0763888905057684E-3</v>
      </c>
      <c r="E13" s="41">
        <f t="shared" si="0"/>
        <v>525.00000013969839</v>
      </c>
      <c r="F13" s="37">
        <v>8567000000</v>
      </c>
      <c r="G13" s="2">
        <v>-43.844900000000003</v>
      </c>
      <c r="H13" s="2">
        <v>6.1714400000000003E-3</v>
      </c>
      <c r="I13" s="39">
        <v>0.28661500000000001</v>
      </c>
      <c r="J13" s="39">
        <v>7117.06</v>
      </c>
      <c r="K13" s="39">
        <v>1.71976</v>
      </c>
      <c r="L13" s="39">
        <v>5.3247799999999998E-2</v>
      </c>
      <c r="M13" s="39">
        <v>7111.44</v>
      </c>
      <c r="N13" s="39">
        <v>1.3523400000000001</v>
      </c>
      <c r="O13" s="39">
        <v>6.0024000000000001E-2</v>
      </c>
      <c r="P13" s="40">
        <v>7113.09</v>
      </c>
      <c r="Q13" s="40">
        <v>1.7367600000000001</v>
      </c>
      <c r="R13" s="39">
        <f t="shared" si="1"/>
        <v>0.11327180000000001</v>
      </c>
      <c r="S13" s="38">
        <v>0.32479999999999998</v>
      </c>
      <c r="T13" s="37">
        <f t="shared" si="2"/>
        <v>1799070000.4787183</v>
      </c>
      <c r="U13" s="37">
        <f t="shared" si="6"/>
        <v>12664848798.784883</v>
      </c>
      <c r="V13" s="36">
        <f t="shared" si="3"/>
        <v>7112.3143535460713</v>
      </c>
      <c r="W13" s="36">
        <f t="shared" si="4"/>
        <v>7112.2649999999994</v>
      </c>
      <c r="X13" s="36">
        <v>7112.5869829423036</v>
      </c>
    </row>
    <row r="14" spans="1:24" x14ac:dyDescent="0.2">
      <c r="B14" s="2">
        <v>2500</v>
      </c>
      <c r="C14" s="42">
        <v>42158.585972222223</v>
      </c>
      <c r="D14" s="50">
        <f t="shared" si="5"/>
        <v>6.0185185211594217E-3</v>
      </c>
      <c r="E14" s="41">
        <f t="shared" si="0"/>
        <v>520.00000022817403</v>
      </c>
      <c r="F14" s="37">
        <v>8622000000</v>
      </c>
      <c r="G14" s="2">
        <v>-47.444000000000003</v>
      </c>
      <c r="H14" s="2">
        <v>6.6777700000000004E-3</v>
      </c>
      <c r="I14" s="39">
        <v>0.209596</v>
      </c>
      <c r="J14" s="39">
        <v>7116.87</v>
      </c>
      <c r="K14" s="39">
        <v>1.60425</v>
      </c>
      <c r="L14" s="39">
        <v>5.3923699999999998E-2</v>
      </c>
      <c r="M14" s="39">
        <v>7111.46</v>
      </c>
      <c r="N14" s="39">
        <v>1.37452</v>
      </c>
      <c r="O14" s="39">
        <v>5.4821500000000002E-2</v>
      </c>
      <c r="P14" s="40">
        <v>7113.1</v>
      </c>
      <c r="Q14" s="40">
        <v>1.6253200000000001</v>
      </c>
      <c r="R14" s="39">
        <f t="shared" si="1"/>
        <v>0.1087452</v>
      </c>
      <c r="S14" s="38">
        <v>0.39660000000000001</v>
      </c>
      <c r="T14" s="37">
        <f t="shared" si="2"/>
        <v>1793376000.7869265</v>
      </c>
      <c r="U14" s="37">
        <f t="shared" si="6"/>
        <v>14458224799.57181</v>
      </c>
      <c r="V14" s="36">
        <f t="shared" si="3"/>
        <v>7112.2867699172011</v>
      </c>
      <c r="W14" s="36">
        <f t="shared" si="4"/>
        <v>7112.2800000000007</v>
      </c>
      <c r="X14" s="36">
        <v>7112.5593982560968</v>
      </c>
    </row>
    <row r="15" spans="1:24" x14ac:dyDescent="0.2">
      <c r="B15" s="2">
        <v>2500</v>
      </c>
      <c r="C15" s="42">
        <v>42158.592060185183</v>
      </c>
      <c r="D15" s="50">
        <f t="shared" si="5"/>
        <v>6.0879629600094631E-3</v>
      </c>
      <c r="E15" s="41">
        <f t="shared" si="0"/>
        <v>525.99999974481761</v>
      </c>
      <c r="F15" s="37">
        <v>8350000000</v>
      </c>
      <c r="G15" s="2">
        <v>-42.403500000000001</v>
      </c>
      <c r="H15" s="2">
        <v>5.9686699999999997E-3</v>
      </c>
      <c r="I15" s="39">
        <v>0.36777599999999999</v>
      </c>
      <c r="J15" s="39">
        <v>7117.25</v>
      </c>
      <c r="K15" s="39">
        <v>1.6594100000000001</v>
      </c>
      <c r="L15" s="39">
        <v>5.36716E-2</v>
      </c>
      <c r="M15" s="39">
        <v>7111.45</v>
      </c>
      <c r="N15" s="39">
        <v>1.37225</v>
      </c>
      <c r="O15" s="39">
        <v>6.0350300000000003E-2</v>
      </c>
      <c r="P15" s="40">
        <v>7113.09</v>
      </c>
      <c r="Q15" s="40">
        <v>1.70133</v>
      </c>
      <c r="R15" s="39">
        <f t="shared" si="1"/>
        <v>0.11402190000000001</v>
      </c>
      <c r="S15" s="38">
        <v>0.28349999999999997</v>
      </c>
      <c r="T15" s="37">
        <f t="shared" si="2"/>
        <v>1756839999.1476908</v>
      </c>
      <c r="U15" s="37">
        <f t="shared" si="6"/>
        <v>16215064798.719501</v>
      </c>
      <c r="V15" s="36">
        <f t="shared" si="3"/>
        <v>7112.3180305450087</v>
      </c>
      <c r="W15" s="36">
        <f t="shared" si="4"/>
        <v>7112.27</v>
      </c>
      <c r="X15" s="36">
        <v>7112.5906600821882</v>
      </c>
    </row>
    <row r="16" spans="1:24" s="17" customFormat="1" x14ac:dyDescent="0.2">
      <c r="A16" s="56"/>
      <c r="B16" s="27">
        <v>2500</v>
      </c>
      <c r="C16" s="26">
        <v>42158.598090277781</v>
      </c>
      <c r="D16" s="51">
        <f t="shared" si="5"/>
        <v>6.030092597939074E-3</v>
      </c>
      <c r="E16" s="25">
        <f t="shared" si="0"/>
        <v>521.000000461936</v>
      </c>
      <c r="F16" s="20">
        <v>8315000000</v>
      </c>
      <c r="G16" s="27">
        <v>-42.618299999999998</v>
      </c>
      <c r="H16" s="27">
        <v>5.9988799999999998E-3</v>
      </c>
      <c r="I16" s="22">
        <v>0.30015399999999998</v>
      </c>
      <c r="J16" s="22">
        <v>7117.08</v>
      </c>
      <c r="K16" s="22">
        <v>1.7980499999999999</v>
      </c>
      <c r="L16" s="22">
        <v>5.55439E-2</v>
      </c>
      <c r="M16" s="22">
        <v>7111.46</v>
      </c>
      <c r="N16" s="22">
        <v>1.4018900000000001</v>
      </c>
      <c r="O16" s="22">
        <v>5.8653999999999998E-2</v>
      </c>
      <c r="P16" s="14">
        <v>7113.13</v>
      </c>
      <c r="Q16" s="14">
        <v>1.6759900000000001</v>
      </c>
      <c r="R16" s="22">
        <f t="shared" si="1"/>
        <v>0.11419789999999999</v>
      </c>
      <c r="S16" s="35">
        <v>0.39550000000000002</v>
      </c>
      <c r="T16" s="20">
        <f t="shared" si="2"/>
        <v>1732846001.5363991</v>
      </c>
      <c r="U16" s="20">
        <f t="shared" si="6"/>
        <v>17947910800.255901</v>
      </c>
      <c r="V16" s="19">
        <f t="shared" si="3"/>
        <v>7112.3177406414661</v>
      </c>
      <c r="W16" s="19">
        <f t="shared" si="4"/>
        <v>7112.2950000000001</v>
      </c>
      <c r="X16" s="19">
        <v>7112.5903701675325</v>
      </c>
    </row>
    <row r="17" spans="1:25" s="17" customFormat="1" x14ac:dyDescent="0.2">
      <c r="A17" s="56"/>
      <c r="B17" s="27"/>
      <c r="C17" s="26"/>
      <c r="D17" s="51"/>
      <c r="E17" s="25"/>
      <c r="F17" s="20"/>
      <c r="G17" s="27"/>
      <c r="H17" s="27"/>
      <c r="I17" s="22"/>
      <c r="J17" s="22"/>
      <c r="K17" s="22"/>
      <c r="L17" s="22"/>
      <c r="M17" s="22"/>
      <c r="N17" s="22"/>
      <c r="O17" s="22"/>
      <c r="P17" s="14"/>
      <c r="Q17" s="14"/>
      <c r="R17" s="22"/>
      <c r="S17" s="35"/>
      <c r="T17" s="20"/>
      <c r="U17" s="20"/>
      <c r="V17" s="19"/>
      <c r="W17" s="19"/>
      <c r="X17" s="19"/>
    </row>
    <row r="18" spans="1:25" s="17" customFormat="1" x14ac:dyDescent="0.2">
      <c r="A18" s="56" t="s">
        <v>1</v>
      </c>
      <c r="B18" s="27" t="str">
        <f>IF(ISNUMBER(SEARCH("focus3",#REF!)),"2500","4")</f>
        <v>4</v>
      </c>
      <c r="C18" s="26">
        <v>42158.605162037034</v>
      </c>
      <c r="D18" s="51">
        <v>6.030092597939074E-3</v>
      </c>
      <c r="E18" s="25">
        <f t="shared" ref="E18:E27" si="7">(D18-INT(D18))*24*3600</f>
        <v>521.000000461936</v>
      </c>
      <c r="F18" s="20">
        <v>8283000000</v>
      </c>
      <c r="G18" s="24">
        <v>-43.667200000000001</v>
      </c>
      <c r="H18" s="24">
        <v>6.1464199999999997E-3</v>
      </c>
      <c r="I18" s="9">
        <v>0.25347500000000001</v>
      </c>
      <c r="J18" s="9">
        <v>7116.98</v>
      </c>
      <c r="K18" s="9">
        <v>1.7809699999999999</v>
      </c>
      <c r="L18" s="9">
        <v>5.3455200000000001E-2</v>
      </c>
      <c r="M18" s="9">
        <v>7111.47</v>
      </c>
      <c r="N18" s="9">
        <v>1.41255</v>
      </c>
      <c r="O18" s="9">
        <v>6.0280199999999999E-2</v>
      </c>
      <c r="P18" s="23">
        <v>7113.13</v>
      </c>
      <c r="Q18" s="23">
        <v>1.6857800000000001</v>
      </c>
      <c r="R18" s="22">
        <f t="shared" ref="R18:R27" si="8">L18+O18</f>
        <v>0.1137354</v>
      </c>
      <c r="S18" s="21">
        <v>0.40489999999999998</v>
      </c>
      <c r="T18" s="20">
        <f t="shared" ref="T18:T27" si="9">F18*E18/B18</f>
        <v>1078860750956.554</v>
      </c>
      <c r="U18" s="20">
        <f>T18</f>
        <v>1078860750956.554</v>
      </c>
      <c r="V18" s="19">
        <f t="shared" ref="V18:V27" si="10">(M18*L18)/(L18+O18)+(P18*O18)/(L18+O18)</f>
        <v>7112.3498063927327</v>
      </c>
      <c r="W18" s="19">
        <f t="shared" ref="W18:W27" si="11">((P18-M18)/2)+M18</f>
        <v>7112.3</v>
      </c>
      <c r="X18" s="19">
        <v>7112.6224371479448</v>
      </c>
    </row>
    <row r="19" spans="1:25" s="17" customFormat="1" x14ac:dyDescent="0.2">
      <c r="A19" s="56" t="s">
        <v>0</v>
      </c>
      <c r="B19" s="27" t="str">
        <f>IF(ISNUMBER(SEARCH("focus3",#REF!)),"2500","4")</f>
        <v>4</v>
      </c>
      <c r="C19" s="26">
        <v>42158.611180555556</v>
      </c>
      <c r="D19" s="51">
        <f t="shared" ref="D19:D27" si="12">C19-C18</f>
        <v>6.0185185211594217E-3</v>
      </c>
      <c r="E19" s="25">
        <f t="shared" si="7"/>
        <v>520.00000022817403</v>
      </c>
      <c r="F19" s="20">
        <v>8177000000</v>
      </c>
      <c r="G19" s="24">
        <v>-37.577500000000001</v>
      </c>
      <c r="H19" s="24">
        <v>5.2896999999999996E-3</v>
      </c>
      <c r="I19" s="9">
        <v>0.42207800000000001</v>
      </c>
      <c r="J19" s="9">
        <v>7117.38</v>
      </c>
      <c r="K19" s="9">
        <v>2.0426799999999998</v>
      </c>
      <c r="L19" s="9">
        <v>5.3123799999999999E-2</v>
      </c>
      <c r="M19" s="9">
        <v>7111.45</v>
      </c>
      <c r="N19" s="9">
        <v>1.4059299999999999</v>
      </c>
      <c r="O19" s="9">
        <v>6.8021200000000004E-2</v>
      </c>
      <c r="P19" s="23">
        <v>7113.15</v>
      </c>
      <c r="Q19" s="23">
        <v>1.73573</v>
      </c>
      <c r="R19" s="22">
        <f t="shared" si="8"/>
        <v>0.121145</v>
      </c>
      <c r="S19" s="21">
        <v>0.316</v>
      </c>
      <c r="T19" s="20">
        <f t="shared" si="9"/>
        <v>1063010000466.4447</v>
      </c>
      <c r="U19" s="20">
        <f t="shared" ref="U19:U27" si="13">U18+T19</f>
        <v>2141870751422.9985</v>
      </c>
      <c r="V19" s="19">
        <f t="shared" si="10"/>
        <v>7112.4045258987162</v>
      </c>
      <c r="W19" s="19">
        <f t="shared" si="11"/>
        <v>7112.2999999999993</v>
      </c>
      <c r="X19" s="19">
        <v>7112.6771587514377</v>
      </c>
    </row>
    <row r="20" spans="1:25" s="17" customFormat="1" x14ac:dyDescent="0.2">
      <c r="A20" s="56"/>
      <c r="B20" s="27" t="str">
        <f>IF(ISNUMBER(SEARCH("focus3",#REF!)),"2500","4")</f>
        <v>4</v>
      </c>
      <c r="C20" s="26">
        <v>42158.617210648146</v>
      </c>
      <c r="D20" s="51">
        <f t="shared" si="12"/>
        <v>6.0300925906631164E-3</v>
      </c>
      <c r="E20" s="25">
        <f t="shared" si="7"/>
        <v>520.99999983329326</v>
      </c>
      <c r="F20" s="20">
        <v>8145000000</v>
      </c>
      <c r="G20" s="24">
        <v>-42.081800000000001</v>
      </c>
      <c r="H20" s="24">
        <v>5.9233200000000001E-3</v>
      </c>
      <c r="I20" s="9">
        <v>0.53682600000000003</v>
      </c>
      <c r="J20" s="9">
        <v>7117.52</v>
      </c>
      <c r="K20" s="9">
        <v>1.3348800000000001</v>
      </c>
      <c r="L20" s="9">
        <v>5.0702799999999999E-2</v>
      </c>
      <c r="M20" s="9">
        <v>7111.45</v>
      </c>
      <c r="N20" s="9">
        <v>1.3908700000000001</v>
      </c>
      <c r="O20" s="9">
        <v>6.5691799999999995E-2</v>
      </c>
      <c r="P20" s="23">
        <v>7113.14</v>
      </c>
      <c r="Q20" s="23">
        <v>1.71306</v>
      </c>
      <c r="R20" s="22">
        <f t="shared" si="8"/>
        <v>0.11639459999999999</v>
      </c>
      <c r="S20" s="21">
        <v>0.39269999999999999</v>
      </c>
      <c r="T20" s="20">
        <f t="shared" si="9"/>
        <v>1060886249660.5435</v>
      </c>
      <c r="U20" s="20">
        <f t="shared" si="13"/>
        <v>3202757001083.542</v>
      </c>
      <c r="V20" s="19">
        <f t="shared" si="10"/>
        <v>7112.4038169468349</v>
      </c>
      <c r="W20" s="19">
        <f t="shared" si="11"/>
        <v>7112.2950000000001</v>
      </c>
      <c r="X20" s="19">
        <v>7112.6764497723816</v>
      </c>
    </row>
    <row r="21" spans="1:25" s="17" customFormat="1" x14ac:dyDescent="0.2">
      <c r="A21" s="56"/>
      <c r="B21" s="27" t="str">
        <f>IF(ISNUMBER(SEARCH("focus3",#REF!)),"2500","4")</f>
        <v>4</v>
      </c>
      <c r="C21" s="26">
        <v>42158.623240740744</v>
      </c>
      <c r="D21" s="51">
        <f t="shared" si="12"/>
        <v>6.030092597939074E-3</v>
      </c>
      <c r="E21" s="25">
        <f t="shared" si="7"/>
        <v>521.000000461936</v>
      </c>
      <c r="F21" s="20">
        <v>8019000000</v>
      </c>
      <c r="G21" s="24">
        <v>-45.9</v>
      </c>
      <c r="H21" s="24">
        <v>6.4604700000000003E-3</v>
      </c>
      <c r="I21" s="9">
        <v>0.25915700000000003</v>
      </c>
      <c r="J21" s="9">
        <v>7117.07</v>
      </c>
      <c r="K21" s="9">
        <v>1.57927</v>
      </c>
      <c r="L21" s="9">
        <v>4.9287999999999998E-2</v>
      </c>
      <c r="M21" s="9">
        <v>7111.46</v>
      </c>
      <c r="N21" s="9">
        <v>1.3403499999999999</v>
      </c>
      <c r="O21" s="9">
        <v>6.3444899999999999E-2</v>
      </c>
      <c r="P21" s="23">
        <v>7113.13</v>
      </c>
      <c r="Q21" s="23">
        <v>1.68188</v>
      </c>
      <c r="R21" s="22">
        <f t="shared" si="8"/>
        <v>0.1127329</v>
      </c>
      <c r="S21" s="21">
        <v>0.41980000000000001</v>
      </c>
      <c r="T21" s="20">
        <f t="shared" si="9"/>
        <v>1044474750926.0662</v>
      </c>
      <c r="U21" s="20">
        <f t="shared" si="13"/>
        <v>4247231752009.6084</v>
      </c>
      <c r="V21" s="19">
        <f t="shared" si="10"/>
        <v>7112.3998585772206</v>
      </c>
      <c r="W21" s="19">
        <f t="shared" si="11"/>
        <v>7112.2950000000001</v>
      </c>
      <c r="X21" s="19">
        <v>7112.6724912510344</v>
      </c>
    </row>
    <row r="22" spans="1:25" s="17" customFormat="1" x14ac:dyDescent="0.2">
      <c r="A22" s="56"/>
      <c r="B22" s="27" t="str">
        <f>IF(ISNUMBER(SEARCH("focus3",#REF!)),"2500","4")</f>
        <v>4</v>
      </c>
      <c r="C22" s="26">
        <v>42158.629282407404</v>
      </c>
      <c r="D22" s="51">
        <f t="shared" si="12"/>
        <v>6.0416666601668112E-3</v>
      </c>
      <c r="E22" s="25">
        <f t="shared" si="7"/>
        <v>521.99999943841249</v>
      </c>
      <c r="F22" s="20">
        <v>8011000000</v>
      </c>
      <c r="G22" s="24">
        <v>-45.477600000000002</v>
      </c>
      <c r="H22" s="24">
        <v>6.4010400000000002E-3</v>
      </c>
      <c r="I22" s="9">
        <v>0.172567</v>
      </c>
      <c r="J22" s="9">
        <v>7116.71</v>
      </c>
      <c r="K22" s="9">
        <v>1.6995</v>
      </c>
      <c r="L22" s="9">
        <v>4.9843499999999999E-2</v>
      </c>
      <c r="M22" s="9">
        <v>7111.46</v>
      </c>
      <c r="N22" s="9">
        <v>1.37225</v>
      </c>
      <c r="O22" s="9">
        <v>6.5690899999999997E-2</v>
      </c>
      <c r="P22" s="23">
        <v>7113.15</v>
      </c>
      <c r="Q22" s="23">
        <v>1.7110300000000001</v>
      </c>
      <c r="R22" s="22">
        <f t="shared" si="8"/>
        <v>0.1155344</v>
      </c>
      <c r="S22" s="21">
        <v>0.3569</v>
      </c>
      <c r="T22" s="20">
        <f t="shared" si="9"/>
        <v>1045435498875.2806</v>
      </c>
      <c r="U22" s="20">
        <f t="shared" si="13"/>
        <v>5292667250884.8887</v>
      </c>
      <c r="V22" s="19">
        <f t="shared" si="10"/>
        <v>7112.4209053320919</v>
      </c>
      <c r="W22" s="19">
        <f t="shared" si="11"/>
        <v>7112.3050000000003</v>
      </c>
      <c r="X22" s="19">
        <v>7112.6935388126703</v>
      </c>
    </row>
    <row r="23" spans="1:25" s="17" customFormat="1" x14ac:dyDescent="0.2">
      <c r="A23" s="56"/>
      <c r="B23" s="27" t="str">
        <f>IF(ISNUMBER(SEARCH("focus3",#REF!)),"2500","4")</f>
        <v>4</v>
      </c>
      <c r="C23" s="26">
        <v>42158.635312500002</v>
      </c>
      <c r="D23" s="51">
        <f t="shared" si="12"/>
        <v>6.030092597939074E-3</v>
      </c>
      <c r="E23" s="25">
        <f t="shared" si="7"/>
        <v>521.000000461936</v>
      </c>
      <c r="F23" s="20">
        <v>7688000000</v>
      </c>
      <c r="G23" s="24">
        <v>-45.535400000000003</v>
      </c>
      <c r="H23" s="24">
        <v>6.4092100000000003E-3</v>
      </c>
      <c r="I23" s="9">
        <v>0.18946399999999999</v>
      </c>
      <c r="J23" s="9">
        <v>7116.8</v>
      </c>
      <c r="K23" s="9">
        <v>1.68838</v>
      </c>
      <c r="L23" s="9">
        <v>5.0034500000000003E-2</v>
      </c>
      <c r="M23" s="9">
        <v>7111.46</v>
      </c>
      <c r="N23" s="9">
        <v>1.3763099999999999</v>
      </c>
      <c r="O23" s="9">
        <v>6.4291200000000007E-2</v>
      </c>
      <c r="P23" s="23">
        <v>7113.16</v>
      </c>
      <c r="Q23" s="23">
        <v>1.69156</v>
      </c>
      <c r="R23" s="22">
        <f t="shared" si="8"/>
        <v>0.1143257</v>
      </c>
      <c r="S23" s="21">
        <v>0.35820000000000002</v>
      </c>
      <c r="T23" s="20">
        <f t="shared" si="9"/>
        <v>1001362000887.8409</v>
      </c>
      <c r="U23" s="20">
        <f t="shared" si="13"/>
        <v>6294029251772.7295</v>
      </c>
      <c r="V23" s="19">
        <f t="shared" si="10"/>
        <v>7112.4159971205081</v>
      </c>
      <c r="W23" s="19">
        <f t="shared" si="11"/>
        <v>7112.3099999999995</v>
      </c>
      <c r="X23" s="19">
        <v>7112.6886304129457</v>
      </c>
    </row>
    <row r="24" spans="1:25" s="17" customFormat="1" x14ac:dyDescent="0.2">
      <c r="A24" s="56"/>
      <c r="B24" s="27" t="str">
        <f>IF(ISNUMBER(SEARCH("focus3",#REF!)),"2500","4")</f>
        <v>4</v>
      </c>
      <c r="C24" s="26">
        <v>42158.641342592593</v>
      </c>
      <c r="D24" s="51">
        <f t="shared" si="12"/>
        <v>6.0300925906631164E-3</v>
      </c>
      <c r="E24" s="25">
        <f t="shared" si="7"/>
        <v>520.99999983329326</v>
      </c>
      <c r="F24" s="20">
        <v>7838000000</v>
      </c>
      <c r="G24" s="24">
        <v>-47.44</v>
      </c>
      <c r="H24" s="24">
        <v>6.6770800000000002E-3</v>
      </c>
      <c r="I24" s="9">
        <v>0.168216</v>
      </c>
      <c r="J24" s="9">
        <v>7116.74</v>
      </c>
      <c r="K24" s="9">
        <v>1.5936999999999999</v>
      </c>
      <c r="L24" s="9">
        <v>4.9560600000000003E-2</v>
      </c>
      <c r="M24" s="9">
        <v>7111.47</v>
      </c>
      <c r="N24" s="9">
        <v>1.3684499999999999</v>
      </c>
      <c r="O24" s="9">
        <v>6.2889100000000003E-2</v>
      </c>
      <c r="P24" s="23">
        <v>7113.16</v>
      </c>
      <c r="Q24" s="23">
        <v>1.66235</v>
      </c>
      <c r="R24" s="22">
        <f t="shared" si="8"/>
        <v>0.11244970000000001</v>
      </c>
      <c r="S24" s="21">
        <v>0.42770000000000002</v>
      </c>
      <c r="T24" s="20">
        <f t="shared" si="9"/>
        <v>1020899499673.3381</v>
      </c>
      <c r="U24" s="20">
        <f t="shared" si="13"/>
        <v>7314928751446.0674</v>
      </c>
      <c r="V24" s="19">
        <f t="shared" si="10"/>
        <v>7112.4151566255841</v>
      </c>
      <c r="W24" s="19">
        <f t="shared" si="11"/>
        <v>7112.3150000000005</v>
      </c>
      <c r="X24" s="19">
        <v>7112.687789885802</v>
      </c>
    </row>
    <row r="25" spans="1:25" s="17" customFormat="1" x14ac:dyDescent="0.2">
      <c r="A25" s="56"/>
      <c r="B25" s="27" t="str">
        <f>IF(ISNUMBER(SEARCH("focus3",#REF!)),"2500","4")</f>
        <v>4</v>
      </c>
      <c r="C25" s="26">
        <v>42158.647361111114</v>
      </c>
      <c r="D25" s="51">
        <f t="shared" si="12"/>
        <v>6.0185185211594217E-3</v>
      </c>
      <c r="E25" s="25">
        <f t="shared" si="7"/>
        <v>520.00000022817403</v>
      </c>
      <c r="F25" s="20">
        <v>7834000000</v>
      </c>
      <c r="G25" s="24">
        <v>-47.8354</v>
      </c>
      <c r="H25" s="24">
        <v>6.7327400000000001E-3</v>
      </c>
      <c r="I25" s="9">
        <v>0.16017100000000001</v>
      </c>
      <c r="J25" s="9">
        <v>7116.74</v>
      </c>
      <c r="K25" s="9">
        <v>1.57483</v>
      </c>
      <c r="L25" s="9">
        <v>4.9495600000000001E-2</v>
      </c>
      <c r="M25" s="9">
        <v>7111.48</v>
      </c>
      <c r="N25" s="9">
        <v>1.3770800000000001</v>
      </c>
      <c r="O25" s="9">
        <v>6.2327199999999999E-2</v>
      </c>
      <c r="P25" s="23">
        <v>7113.16</v>
      </c>
      <c r="Q25" s="23">
        <v>1.63991</v>
      </c>
      <c r="R25" s="22">
        <f t="shared" si="8"/>
        <v>0.1118228</v>
      </c>
      <c r="S25" s="21">
        <v>0.46910000000000002</v>
      </c>
      <c r="T25" s="20">
        <f t="shared" si="9"/>
        <v>1018420000446.8788</v>
      </c>
      <c r="U25" s="20">
        <f t="shared" si="13"/>
        <v>8333348751892.9463</v>
      </c>
      <c r="V25" s="19">
        <f t="shared" si="10"/>
        <v>7112.4163895019619</v>
      </c>
      <c r="W25" s="19">
        <f t="shared" si="11"/>
        <v>7112.32</v>
      </c>
      <c r="X25" s="19">
        <v>7112.6890228094389</v>
      </c>
    </row>
    <row r="26" spans="1:25" s="17" customFormat="1" x14ac:dyDescent="0.2">
      <c r="A26" s="56"/>
      <c r="B26" s="27" t="str">
        <f>IF(ISNUMBER(SEARCH("focus3",#REF!)),"2500","4")</f>
        <v>4</v>
      </c>
      <c r="C26" s="26">
        <v>42158.653414351851</v>
      </c>
      <c r="D26" s="51">
        <f t="shared" si="12"/>
        <v>6.0532407369464636E-3</v>
      </c>
      <c r="E26" s="25">
        <f t="shared" si="7"/>
        <v>522.99999967217445</v>
      </c>
      <c r="F26" s="20">
        <v>7539000000</v>
      </c>
      <c r="G26" s="24">
        <v>-38.948</v>
      </c>
      <c r="H26" s="24">
        <v>5.4823700000000003E-3</v>
      </c>
      <c r="I26" s="9">
        <v>2.4047000000000001</v>
      </c>
      <c r="J26" s="9">
        <v>7117.97</v>
      </c>
      <c r="K26" s="9">
        <v>0.45936300000000002</v>
      </c>
      <c r="L26" s="9">
        <v>5.1882600000000001E-2</v>
      </c>
      <c r="M26" s="9">
        <v>7111.46</v>
      </c>
      <c r="N26" s="9">
        <v>1.4062399999999999</v>
      </c>
      <c r="O26" s="9">
        <v>6.7697400000000005E-2</v>
      </c>
      <c r="P26" s="23">
        <v>7113.16</v>
      </c>
      <c r="Q26" s="23">
        <v>1.70427</v>
      </c>
      <c r="R26" s="22">
        <f t="shared" si="8"/>
        <v>0.11958000000000001</v>
      </c>
      <c r="S26" s="21">
        <v>0.29609999999999997</v>
      </c>
      <c r="T26" s="20">
        <f t="shared" si="9"/>
        <v>985724249382.13086</v>
      </c>
      <c r="U26" s="20">
        <f t="shared" si="13"/>
        <v>9319073001275.0781</v>
      </c>
      <c r="V26" s="19">
        <f t="shared" si="10"/>
        <v>7112.4224149523325</v>
      </c>
      <c r="W26" s="19">
        <f t="shared" si="11"/>
        <v>7112.3099999999995</v>
      </c>
      <c r="X26" s="19">
        <v>7112.6950484907775</v>
      </c>
    </row>
    <row r="27" spans="1:25" s="17" customFormat="1" ht="17" thickBot="1" x14ac:dyDescent="0.25">
      <c r="A27" s="57"/>
      <c r="B27" s="34" t="str">
        <f>IF(ISNUMBER(SEARCH("focus3",#REF!)),"2500","4")</f>
        <v>4</v>
      </c>
      <c r="C27" s="33">
        <v>42158.659467592595</v>
      </c>
      <c r="D27" s="52">
        <f t="shared" si="12"/>
        <v>6.0532407442224212E-3</v>
      </c>
      <c r="E27" s="32">
        <f t="shared" si="7"/>
        <v>523.00000030081719</v>
      </c>
      <c r="F27" s="29">
        <v>7539000000</v>
      </c>
      <c r="G27" s="7">
        <v>-47.552900000000001</v>
      </c>
      <c r="H27" s="7">
        <v>6.6929900000000002E-3</v>
      </c>
      <c r="I27" s="4">
        <v>0.157776</v>
      </c>
      <c r="J27" s="4">
        <v>7116.72</v>
      </c>
      <c r="K27" s="4">
        <v>1.5955299999999999</v>
      </c>
      <c r="L27" s="4">
        <v>4.9022700000000002E-2</v>
      </c>
      <c r="M27" s="4">
        <v>7111.47</v>
      </c>
      <c r="N27" s="4">
        <v>1.38252</v>
      </c>
      <c r="O27" s="4">
        <v>6.3772200000000001E-2</v>
      </c>
      <c r="P27" s="6">
        <v>7113.16</v>
      </c>
      <c r="Q27" s="6">
        <v>1.6746099999999999</v>
      </c>
      <c r="R27" s="31">
        <f t="shared" si="8"/>
        <v>0.1127949</v>
      </c>
      <c r="S27" s="30">
        <v>0.4153</v>
      </c>
      <c r="T27" s="29">
        <f t="shared" si="9"/>
        <v>985724250566.96521</v>
      </c>
      <c r="U27" s="29">
        <f t="shared" si="13"/>
        <v>10304797251842.043</v>
      </c>
      <c r="V27" s="28">
        <f t="shared" si="10"/>
        <v>7112.4254954878279</v>
      </c>
      <c r="W27" s="28">
        <f t="shared" si="11"/>
        <v>7112.3150000000005</v>
      </c>
      <c r="X27" s="28">
        <v>7112.6981291443562</v>
      </c>
    </row>
    <row r="28" spans="1:25" s="17" customFormat="1" x14ac:dyDescent="0.2">
      <c r="A28" s="56"/>
      <c r="B28" s="27"/>
      <c r="C28" s="26"/>
      <c r="D28" s="51"/>
      <c r="E28" s="25"/>
      <c r="F28" s="20"/>
      <c r="G28" s="24"/>
      <c r="H28" s="24"/>
      <c r="I28" s="9"/>
      <c r="J28" s="9"/>
      <c r="K28" s="9"/>
      <c r="L28" s="9"/>
      <c r="M28" s="9"/>
      <c r="N28" s="9"/>
      <c r="O28" s="9"/>
      <c r="P28" s="23"/>
      <c r="Q28" s="23"/>
      <c r="R28" s="22"/>
      <c r="S28" s="21"/>
      <c r="T28" s="20"/>
      <c r="U28" s="20"/>
      <c r="V28" s="19"/>
      <c r="W28" s="19"/>
      <c r="X28" s="19"/>
    </row>
    <row r="29" spans="1:25" x14ac:dyDescent="0.2">
      <c r="A29" s="54" t="s">
        <v>4</v>
      </c>
      <c r="D29" s="51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25" x14ac:dyDescent="0.2">
      <c r="A30" s="55" t="s">
        <v>3</v>
      </c>
      <c r="B30" s="3">
        <v>2500</v>
      </c>
      <c r="C30" s="15">
        <v>42160.01666666667</v>
      </c>
      <c r="D30" s="51">
        <v>0.01</v>
      </c>
      <c r="E30" s="3">
        <v>767.00000009999997</v>
      </c>
      <c r="F30" s="11">
        <v>1540000000</v>
      </c>
      <c r="G30" s="3">
        <v>-46.854900000000001</v>
      </c>
      <c r="H30" s="3">
        <v>6.5954899999999999E-3</v>
      </c>
      <c r="I30" s="13">
        <v>0.21</v>
      </c>
      <c r="J30" s="13">
        <v>7116.57</v>
      </c>
      <c r="K30" s="13">
        <v>1.46</v>
      </c>
      <c r="L30" s="13">
        <v>0.08</v>
      </c>
      <c r="M30" s="13">
        <v>7111.54</v>
      </c>
      <c r="N30" s="13">
        <v>1.45</v>
      </c>
      <c r="O30" s="13">
        <v>0.03</v>
      </c>
      <c r="P30" s="13">
        <v>7113.08</v>
      </c>
      <c r="Q30" s="13">
        <v>1.34</v>
      </c>
      <c r="R30" s="12">
        <v>0.114</v>
      </c>
      <c r="S30" s="11">
        <v>0.83899999999999997</v>
      </c>
      <c r="T30" s="10">
        <v>472000000</v>
      </c>
      <c r="U30" s="10">
        <v>472000000</v>
      </c>
      <c r="V30" s="9">
        <v>7112.0020000000004</v>
      </c>
      <c r="W30" s="9">
        <v>7112.31</v>
      </c>
      <c r="X30" s="9">
        <v>7112.2740000000003</v>
      </c>
      <c r="Y30" s="3"/>
    </row>
    <row r="31" spans="1:25" x14ac:dyDescent="0.2">
      <c r="A31" s="53" t="s">
        <v>2</v>
      </c>
      <c r="B31" s="3">
        <v>2500</v>
      </c>
      <c r="C31" s="15">
        <v>42160.025694444441</v>
      </c>
      <c r="D31" s="51">
        <f>C31-C30</f>
        <v>9.0277777708251961E-3</v>
      </c>
      <c r="E31" s="3">
        <v>769</v>
      </c>
      <c r="F31" s="11">
        <v>1520000000</v>
      </c>
      <c r="G31" s="3">
        <v>-48.143900000000002</v>
      </c>
      <c r="H31" s="3">
        <v>6.7768200000000002E-3</v>
      </c>
      <c r="I31" s="13">
        <v>0.21</v>
      </c>
      <c r="J31" s="13">
        <v>7116.59</v>
      </c>
      <c r="K31" s="13">
        <v>1.44</v>
      </c>
      <c r="L31" s="13">
        <v>0.08</v>
      </c>
      <c r="M31" s="13">
        <v>7111.51</v>
      </c>
      <c r="N31" s="13">
        <v>1.41</v>
      </c>
      <c r="O31" s="13">
        <v>0.04</v>
      </c>
      <c r="P31" s="13">
        <v>7113.02</v>
      </c>
      <c r="Q31" s="13">
        <v>1.37</v>
      </c>
      <c r="R31" s="12">
        <v>0.113</v>
      </c>
      <c r="S31" s="11">
        <v>1.03</v>
      </c>
      <c r="T31" s="10">
        <v>466000000</v>
      </c>
      <c r="U31" s="10">
        <v>939000000</v>
      </c>
      <c r="V31" s="9">
        <v>7111.9859999999999</v>
      </c>
      <c r="W31" s="9">
        <v>7112.2650000000003</v>
      </c>
      <c r="X31" s="9">
        <v>7112.2579999999998</v>
      </c>
      <c r="Y31" s="3"/>
    </row>
    <row r="32" spans="1:25" x14ac:dyDescent="0.2">
      <c r="B32" s="3">
        <v>2500</v>
      </c>
      <c r="C32" s="15">
        <v>42160.03402777778</v>
      </c>
      <c r="D32" s="51">
        <f>C32-C31</f>
        <v>8.3333333386690356E-3</v>
      </c>
      <c r="E32" s="3">
        <v>767.00000009999997</v>
      </c>
      <c r="F32" s="11">
        <v>1520000000</v>
      </c>
      <c r="G32" s="3">
        <v>-44.580500000000001</v>
      </c>
      <c r="H32" s="3">
        <v>6.2755299999999997E-3</v>
      </c>
      <c r="I32" s="13">
        <v>0.27</v>
      </c>
      <c r="J32" s="13">
        <v>7116.72</v>
      </c>
      <c r="K32" s="13">
        <v>1.57</v>
      </c>
      <c r="L32" s="13">
        <v>0.08</v>
      </c>
      <c r="M32" s="13">
        <v>7111.51</v>
      </c>
      <c r="N32" s="13">
        <v>1.43</v>
      </c>
      <c r="O32" s="13">
        <v>0.04</v>
      </c>
      <c r="P32" s="13">
        <v>7113.04</v>
      </c>
      <c r="Q32" s="13">
        <v>1.43</v>
      </c>
      <c r="R32" s="12">
        <v>0.11700000000000001</v>
      </c>
      <c r="S32" s="11">
        <v>1.1200000000000001</v>
      </c>
      <c r="T32" s="10">
        <v>467000000</v>
      </c>
      <c r="U32" s="10">
        <v>1410000000</v>
      </c>
      <c r="V32" s="9">
        <v>7112.0140000000001</v>
      </c>
      <c r="W32" s="9">
        <v>7112.2749999999996</v>
      </c>
      <c r="X32" s="9">
        <v>7112.2870000000003</v>
      </c>
      <c r="Y32" s="3"/>
    </row>
    <row r="33" spans="1:25" x14ac:dyDescent="0.2">
      <c r="B33" s="3">
        <v>2500</v>
      </c>
      <c r="C33" s="15">
        <v>42160.043055555558</v>
      </c>
      <c r="D33" s="51">
        <f>C33-C32</f>
        <v>9.0277777781011537E-3</v>
      </c>
      <c r="E33" s="3">
        <v>767.99999969999999</v>
      </c>
      <c r="F33" s="11">
        <v>1510000000</v>
      </c>
      <c r="G33" s="3">
        <v>-48.014499999999998</v>
      </c>
      <c r="H33" s="3">
        <v>6.7586299999999998E-3</v>
      </c>
      <c r="I33" s="13">
        <v>0.19</v>
      </c>
      <c r="J33" s="13">
        <v>7116.51</v>
      </c>
      <c r="K33" s="13">
        <v>1.39</v>
      </c>
      <c r="L33" s="13">
        <v>0.08</v>
      </c>
      <c r="M33" s="13">
        <v>7111.54</v>
      </c>
      <c r="N33" s="13">
        <v>1.47</v>
      </c>
      <c r="O33" s="13">
        <v>0.03</v>
      </c>
      <c r="P33" s="13">
        <v>7113.1</v>
      </c>
      <c r="Q33" s="13">
        <v>1.3</v>
      </c>
      <c r="R33" s="12">
        <v>0.11600000000000001</v>
      </c>
      <c r="S33" s="11">
        <v>0.88700000000000001</v>
      </c>
      <c r="T33" s="10">
        <v>464000000</v>
      </c>
      <c r="U33" s="10">
        <v>1870000000</v>
      </c>
      <c r="V33" s="9">
        <v>7111.9949999999999</v>
      </c>
      <c r="W33" s="9">
        <v>7112.32</v>
      </c>
      <c r="X33" s="9">
        <v>7112.268</v>
      </c>
      <c r="Y33" s="3"/>
    </row>
    <row r="34" spans="1:25" x14ac:dyDescent="0.2">
      <c r="B34" s="3">
        <v>2500</v>
      </c>
      <c r="C34" s="15">
        <v>42160.052083333336</v>
      </c>
      <c r="D34" s="51">
        <f>C34-C33</f>
        <v>9.0277777781011537E-3</v>
      </c>
      <c r="E34" s="3">
        <v>770.00000020000004</v>
      </c>
      <c r="F34" s="11">
        <v>1500000000</v>
      </c>
      <c r="G34" s="3">
        <v>-49.401400000000002</v>
      </c>
      <c r="H34" s="3">
        <v>6.9537699999999997E-3</v>
      </c>
      <c r="I34" s="13">
        <v>0.16</v>
      </c>
      <c r="J34" s="13">
        <v>7116.41</v>
      </c>
      <c r="K34" s="13">
        <v>1.35</v>
      </c>
      <c r="L34" s="13">
        <v>0.08</v>
      </c>
      <c r="M34" s="13">
        <v>7111.52</v>
      </c>
      <c r="N34" s="13">
        <v>1.4</v>
      </c>
      <c r="O34" s="13">
        <v>0.03</v>
      </c>
      <c r="P34" s="13">
        <v>7113.08</v>
      </c>
      <c r="Q34" s="13">
        <v>1.31</v>
      </c>
      <c r="R34" s="12">
        <v>0.113</v>
      </c>
      <c r="S34" s="11">
        <v>1.18</v>
      </c>
      <c r="T34" s="10">
        <v>461000000</v>
      </c>
      <c r="U34" s="10">
        <v>2330000000</v>
      </c>
      <c r="V34" s="9">
        <v>7111.9930000000004</v>
      </c>
      <c r="W34" s="9">
        <v>7112.3</v>
      </c>
      <c r="X34" s="9">
        <v>7112.2659999999996</v>
      </c>
      <c r="Y34" s="3"/>
    </row>
    <row r="35" spans="1:25" x14ac:dyDescent="0.2">
      <c r="B35" s="3">
        <v>2500</v>
      </c>
      <c r="C35" s="15">
        <v>42160.061111111114</v>
      </c>
      <c r="D35" s="51">
        <f>C35-C34</f>
        <v>9.0277777781011537E-3</v>
      </c>
      <c r="E35" s="3">
        <v>769</v>
      </c>
      <c r="F35" s="11">
        <v>1500000000</v>
      </c>
      <c r="G35" s="3">
        <v>-43.367699999999999</v>
      </c>
      <c r="H35" s="3">
        <v>6.1048600000000001E-3</v>
      </c>
      <c r="I35" s="13">
        <v>0.33</v>
      </c>
      <c r="J35" s="13">
        <v>7116.86</v>
      </c>
      <c r="K35" s="13">
        <v>1.56</v>
      </c>
      <c r="L35" s="13">
        <v>0.08</v>
      </c>
      <c r="M35" s="13">
        <v>7111.54</v>
      </c>
      <c r="N35" s="13">
        <v>1.49</v>
      </c>
      <c r="O35" s="13">
        <v>0.04</v>
      </c>
      <c r="P35" s="13">
        <v>7113.1</v>
      </c>
      <c r="Q35" s="13">
        <v>1.33</v>
      </c>
      <c r="R35" s="12">
        <v>0.11899999999999999</v>
      </c>
      <c r="S35" s="11">
        <v>0.95599999999999996</v>
      </c>
      <c r="T35" s="10">
        <v>460000000</v>
      </c>
      <c r="U35" s="10">
        <v>2790000000</v>
      </c>
      <c r="V35" s="9">
        <v>7112.0060000000003</v>
      </c>
      <c r="W35" s="9">
        <v>7112.32</v>
      </c>
      <c r="X35" s="9">
        <v>7112.2780000000002</v>
      </c>
      <c r="Y35" s="3"/>
    </row>
    <row r="36" spans="1:25" x14ac:dyDescent="0.2">
      <c r="B36" s="3"/>
      <c r="C36" s="15"/>
      <c r="D36" s="51"/>
      <c r="E36" s="3"/>
      <c r="F36" s="11"/>
      <c r="G36" s="3"/>
      <c r="H36" s="3"/>
      <c r="I36" s="13"/>
      <c r="J36" s="13"/>
      <c r="K36" s="13"/>
      <c r="L36" s="13"/>
      <c r="M36" s="13"/>
      <c r="N36" s="13"/>
      <c r="O36" s="13"/>
      <c r="P36" s="13"/>
      <c r="Q36" s="13"/>
      <c r="R36" s="12"/>
      <c r="S36" s="11"/>
      <c r="T36" s="10"/>
      <c r="U36" s="10"/>
      <c r="V36" s="9"/>
      <c r="W36" s="9"/>
      <c r="X36" s="9"/>
      <c r="Y36" s="3"/>
    </row>
    <row r="37" spans="1:25" x14ac:dyDescent="0.2">
      <c r="A37" s="56" t="s">
        <v>1</v>
      </c>
      <c r="B37" s="3">
        <v>4</v>
      </c>
      <c r="C37" s="15">
        <v>42160.070138888892</v>
      </c>
      <c r="D37" s="51">
        <v>0.01</v>
      </c>
      <c r="E37" s="3">
        <v>773.99999990000003</v>
      </c>
      <c r="F37" s="11">
        <v>1490000000</v>
      </c>
      <c r="G37" s="3">
        <v>-46.594799999999999</v>
      </c>
      <c r="H37" s="3">
        <v>6.5588E-3</v>
      </c>
      <c r="I37" s="13">
        <v>0.19</v>
      </c>
      <c r="J37" s="13">
        <v>7116.51</v>
      </c>
      <c r="K37" s="13">
        <v>1.42</v>
      </c>
      <c r="L37" s="13">
        <v>0.08</v>
      </c>
      <c r="M37" s="13">
        <v>7111.52</v>
      </c>
      <c r="N37" s="13">
        <v>1.43</v>
      </c>
      <c r="O37" s="13">
        <v>0.04</v>
      </c>
      <c r="P37" s="13">
        <v>7113.03</v>
      </c>
      <c r="Q37" s="13">
        <v>1.4</v>
      </c>
      <c r="R37" s="12">
        <v>0.114</v>
      </c>
      <c r="S37" s="11">
        <v>1.02</v>
      </c>
      <c r="T37" s="10">
        <v>288000000000</v>
      </c>
      <c r="U37" s="10">
        <v>288000000000</v>
      </c>
      <c r="V37" s="9">
        <v>7112</v>
      </c>
      <c r="W37" s="9">
        <v>7112.2749999999996</v>
      </c>
      <c r="X37" s="9">
        <v>7112.2719999999999</v>
      </c>
      <c r="Y37" s="3"/>
    </row>
    <row r="38" spans="1:25" x14ac:dyDescent="0.2">
      <c r="A38" s="56" t="s">
        <v>0</v>
      </c>
      <c r="B38" s="3">
        <v>4</v>
      </c>
      <c r="C38" s="15">
        <v>42160.07916666667</v>
      </c>
      <c r="D38" s="51">
        <f>C38-C37</f>
        <v>9.0277777781011537E-3</v>
      </c>
      <c r="E38" s="3">
        <v>767.99999969999999</v>
      </c>
      <c r="F38" s="11">
        <v>1490000000</v>
      </c>
      <c r="G38" s="3">
        <v>-45.8904</v>
      </c>
      <c r="H38" s="3">
        <v>6.4597300000000003E-3</v>
      </c>
      <c r="I38" s="13">
        <v>0.22</v>
      </c>
      <c r="J38" s="13">
        <v>7116.61</v>
      </c>
      <c r="K38" s="13">
        <v>1.44</v>
      </c>
      <c r="L38" s="13">
        <v>0.08</v>
      </c>
      <c r="M38" s="13">
        <v>7111.53</v>
      </c>
      <c r="N38" s="13">
        <v>1.42</v>
      </c>
      <c r="O38" s="13">
        <v>0.03</v>
      </c>
      <c r="P38" s="13">
        <v>7113.05</v>
      </c>
      <c r="Q38" s="13">
        <v>1.33</v>
      </c>
      <c r="R38" s="12">
        <v>0.112</v>
      </c>
      <c r="S38" s="11">
        <v>0.77600000000000002</v>
      </c>
      <c r="T38" s="10">
        <v>285000000000</v>
      </c>
      <c r="U38" s="10">
        <v>573000000000</v>
      </c>
      <c r="V38" s="9">
        <v>7111.9930000000004</v>
      </c>
      <c r="W38" s="9">
        <v>7112.29</v>
      </c>
      <c r="X38" s="9">
        <v>7112.2650000000003</v>
      </c>
      <c r="Y38" s="3"/>
    </row>
    <row r="39" spans="1:25" s="16" customFormat="1" x14ac:dyDescent="0.2">
      <c r="A39" s="53"/>
      <c r="B39" s="3">
        <v>4</v>
      </c>
      <c r="C39" s="15">
        <v>42160.087500000001</v>
      </c>
      <c r="D39" s="51">
        <f>C39-C38</f>
        <v>8.333333331393078E-3</v>
      </c>
      <c r="E39" s="3">
        <v>767.00000009999997</v>
      </c>
      <c r="F39" s="11">
        <v>1500000000</v>
      </c>
      <c r="G39" s="3">
        <v>-43.200899999999997</v>
      </c>
      <c r="H39" s="3">
        <v>6.0813400000000002E-3</v>
      </c>
      <c r="I39" s="13">
        <v>0.27</v>
      </c>
      <c r="J39" s="13">
        <v>7116.72</v>
      </c>
      <c r="K39" s="13">
        <v>1.64</v>
      </c>
      <c r="L39" s="13">
        <v>0.08</v>
      </c>
      <c r="M39" s="13">
        <v>7111.54</v>
      </c>
      <c r="N39" s="13">
        <v>1.49</v>
      </c>
      <c r="O39" s="13">
        <v>0.03</v>
      </c>
      <c r="P39" s="13">
        <v>7113.12</v>
      </c>
      <c r="Q39" s="13">
        <v>1.33</v>
      </c>
      <c r="R39" s="12">
        <v>0.11600000000000001</v>
      </c>
      <c r="S39" s="11">
        <v>0.99099999999999999</v>
      </c>
      <c r="T39" s="10">
        <v>287000000000</v>
      </c>
      <c r="U39" s="10">
        <v>860000000000</v>
      </c>
      <c r="V39" s="9">
        <v>7111.9970000000003</v>
      </c>
      <c r="W39" s="9">
        <v>7112.33</v>
      </c>
      <c r="X39" s="9">
        <v>7112.27</v>
      </c>
      <c r="Y39" s="3"/>
    </row>
    <row r="40" spans="1:25" s="16" customFormat="1" x14ac:dyDescent="0.2">
      <c r="A40" s="56"/>
      <c r="B40" s="3">
        <v>4</v>
      </c>
      <c r="C40" s="15">
        <v>42160.09652777778</v>
      </c>
      <c r="D40" s="51">
        <f>C40-C39</f>
        <v>9.0277777781011537E-3</v>
      </c>
      <c r="E40" s="3">
        <v>769</v>
      </c>
      <c r="F40" s="11">
        <v>1520000000</v>
      </c>
      <c r="G40" s="3">
        <v>-45.686599999999999</v>
      </c>
      <c r="H40" s="3">
        <v>6.43102E-3</v>
      </c>
      <c r="I40" s="13">
        <v>0.21</v>
      </c>
      <c r="J40" s="13">
        <v>7116.57</v>
      </c>
      <c r="K40" s="13">
        <v>1.47</v>
      </c>
      <c r="L40" s="13">
        <v>0.08</v>
      </c>
      <c r="M40" s="13">
        <v>7111.51</v>
      </c>
      <c r="N40" s="13">
        <v>1.41</v>
      </c>
      <c r="O40" s="13">
        <v>0.04</v>
      </c>
      <c r="P40" s="13">
        <v>7113.03</v>
      </c>
      <c r="Q40" s="13">
        <v>1.44</v>
      </c>
      <c r="R40" s="12">
        <v>0.11600000000000001</v>
      </c>
      <c r="S40" s="11">
        <v>0.78500000000000003</v>
      </c>
      <c r="T40" s="10">
        <v>293000000000</v>
      </c>
      <c r="U40" s="10">
        <v>1150000000000</v>
      </c>
      <c r="V40" s="9">
        <v>7112.018</v>
      </c>
      <c r="W40" s="9">
        <v>7112.27</v>
      </c>
      <c r="X40" s="9">
        <v>7112.29</v>
      </c>
      <c r="Y40" s="3"/>
    </row>
    <row r="41" spans="1:25" x14ac:dyDescent="0.2">
      <c r="B41" s="3">
        <v>4</v>
      </c>
      <c r="C41" s="15">
        <v>42160.105555555558</v>
      </c>
      <c r="D41" s="51">
        <f>C41-C40</f>
        <v>9.0277777781011537E-3</v>
      </c>
      <c r="E41" s="3">
        <v>770.00000020000004</v>
      </c>
      <c r="F41" s="11">
        <v>1530000000</v>
      </c>
      <c r="G41" s="3">
        <v>-42.672199999999997</v>
      </c>
      <c r="H41" s="3">
        <v>6.0069900000000002E-3</v>
      </c>
      <c r="I41" s="13">
        <v>0.27</v>
      </c>
      <c r="J41" s="13">
        <v>7116.7</v>
      </c>
      <c r="K41" s="13">
        <v>1.64</v>
      </c>
      <c r="L41" s="13">
        <v>0.08</v>
      </c>
      <c r="M41" s="13">
        <v>7111.54</v>
      </c>
      <c r="N41" s="13">
        <v>1.47</v>
      </c>
      <c r="O41" s="13">
        <v>0.04</v>
      </c>
      <c r="P41" s="13">
        <v>7113.09</v>
      </c>
      <c r="Q41" s="13">
        <v>1.37</v>
      </c>
      <c r="R41" s="12">
        <v>0.11600000000000001</v>
      </c>
      <c r="S41" s="11">
        <v>0.94199999999999995</v>
      </c>
      <c r="T41" s="10">
        <v>295000000000</v>
      </c>
      <c r="U41" s="10">
        <v>1450000000000</v>
      </c>
      <c r="V41" s="9">
        <v>7112.0140000000001</v>
      </c>
      <c r="W41" s="9">
        <v>7112.3149999999996</v>
      </c>
      <c r="X41" s="9">
        <v>7112.2870000000003</v>
      </c>
      <c r="Y41" s="3"/>
    </row>
    <row r="42" spans="1:25" ht="17" thickBot="1" x14ac:dyDescent="0.25">
      <c r="A42" s="57"/>
      <c r="B42" s="7">
        <v>4</v>
      </c>
      <c r="C42" s="8">
        <v>42160.114583333336</v>
      </c>
      <c r="D42" s="52">
        <f>C42-C41</f>
        <v>9.0277777781011537E-3</v>
      </c>
      <c r="E42" s="7">
        <v>767.99999969999999</v>
      </c>
      <c r="F42" s="5">
        <v>1660000000</v>
      </c>
      <c r="G42" s="7">
        <v>-44.577500000000001</v>
      </c>
      <c r="H42" s="7">
        <v>6.27503E-3</v>
      </c>
      <c r="I42" s="6">
        <v>0.22</v>
      </c>
      <c r="J42" s="6">
        <v>7116.57</v>
      </c>
      <c r="K42" s="6">
        <v>1.5</v>
      </c>
      <c r="L42" s="6">
        <v>0.08</v>
      </c>
      <c r="M42" s="6">
        <v>7111.54</v>
      </c>
      <c r="N42" s="6">
        <v>1.45</v>
      </c>
      <c r="O42" s="6">
        <v>0.04</v>
      </c>
      <c r="P42" s="6">
        <v>7113.09</v>
      </c>
      <c r="Q42" s="6">
        <v>1.39</v>
      </c>
      <c r="R42" s="4">
        <v>0.115</v>
      </c>
      <c r="S42" s="5">
        <v>1.1499999999999999</v>
      </c>
      <c r="T42" s="5">
        <v>318000000000</v>
      </c>
      <c r="U42" s="5">
        <v>1770000000000</v>
      </c>
      <c r="V42" s="4">
        <v>7112.0140000000001</v>
      </c>
      <c r="W42" s="4">
        <v>7112.3149999999996</v>
      </c>
      <c r="X42" s="4">
        <v>7112.2860000000001</v>
      </c>
      <c r="Y42" s="3"/>
    </row>
  </sheetData>
  <mergeCells count="4">
    <mergeCell ref="G3:H3"/>
    <mergeCell ref="I3:K3"/>
    <mergeCell ref="L3:N3"/>
    <mergeCell ref="O3:Q3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Table, B11</vt:lpstr>
    </vt:vector>
  </TitlesOfParts>
  <Company>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Cottrell</dc:creator>
  <cp:lastModifiedBy>Microsoft Office User</cp:lastModifiedBy>
  <dcterms:created xsi:type="dcterms:W3CDTF">2017-07-17T14:28:48Z</dcterms:created>
  <dcterms:modified xsi:type="dcterms:W3CDTF">2018-02-05T18:36:33Z</dcterms:modified>
</cp:coreProperties>
</file>