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0" yWindow="0" windowWidth="30160" windowHeight="181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2" i="1" l="1"/>
  <c r="E22" i="1"/>
  <c r="F22" i="1"/>
  <c r="H22" i="1"/>
  <c r="I22" i="1"/>
  <c r="K22" i="1"/>
  <c r="L22" i="1"/>
  <c r="M22" i="1"/>
  <c r="N22" i="1"/>
  <c r="O22" i="1"/>
  <c r="P22" i="1"/>
  <c r="R22" i="1"/>
  <c r="S22" i="1"/>
  <c r="U22" i="1"/>
  <c r="P27" i="1"/>
  <c r="Q27" i="1"/>
  <c r="N27" i="1"/>
  <c r="S26" i="1"/>
  <c r="R26" i="1"/>
  <c r="M26" i="1"/>
  <c r="K26" i="1"/>
  <c r="E27" i="1"/>
  <c r="S25" i="1"/>
  <c r="S27" i="1"/>
  <c r="R27" i="1"/>
  <c r="M25" i="1"/>
  <c r="M27" i="1"/>
  <c r="K25" i="1"/>
  <c r="K27" i="1"/>
  <c r="Q15" i="1"/>
  <c r="P15" i="1"/>
  <c r="N15" i="1"/>
  <c r="K15" i="1"/>
  <c r="E15" i="1"/>
</calcChain>
</file>

<file path=xl/sharedStrings.xml><?xml version="1.0" encoding="utf-8"?>
<sst xmlns="http://schemas.openxmlformats.org/spreadsheetml/2006/main" count="285" uniqueCount="115">
  <si>
    <t>Melt inclusion ID</t>
  </si>
  <si>
    <t>P1D50_1_8_MI_1</t>
  </si>
  <si>
    <t>SCL12_3_3MI1</t>
  </si>
  <si>
    <t>P2D53_2_5</t>
  </si>
  <si>
    <t>LFL2_D44_3_2</t>
  </si>
  <si>
    <t>P2_D53_3_6</t>
  </si>
  <si>
    <t>SCL12_5_5MI2</t>
  </si>
  <si>
    <t>P1D50_1_8_MI_3</t>
  </si>
  <si>
    <t>LM8_D57_4_4</t>
  </si>
  <si>
    <r>
      <t>LFL2_D44_1_1</t>
    </r>
    <r>
      <rPr>
        <vertAlign val="superscript"/>
        <sz val="12"/>
        <rFont val="Calibri"/>
        <scheme val="minor"/>
      </rPr>
      <t>b</t>
    </r>
  </si>
  <si>
    <t>P2_D53_4-4</t>
  </si>
  <si>
    <t>P1D49_2_7</t>
  </si>
  <si>
    <t>LFL1_D38_2_10</t>
  </si>
  <si>
    <t>P1D50_2_5</t>
  </si>
  <si>
    <t>LFL2_D44_4_1</t>
  </si>
  <si>
    <t>P2_D53_4_1</t>
  </si>
  <si>
    <t>R6_D54_4_2</t>
  </si>
  <si>
    <t>SCL14_D92_3_1</t>
  </si>
  <si>
    <t>SCL12_3_3MI2</t>
  </si>
  <si>
    <t>SCL12_5_5MI1</t>
  </si>
  <si>
    <t>LFL1_D38_2_4</t>
  </si>
  <si>
    <t>Sample Description</t>
  </si>
  <si>
    <t>Eruption</t>
  </si>
  <si>
    <t>AD 79 Pompeii</t>
  </si>
  <si>
    <t>Pre-Codola</t>
  </si>
  <si>
    <t>Avellino</t>
  </si>
  <si>
    <t>Pollena</t>
  </si>
  <si>
    <t>AD 1631</t>
  </si>
  <si>
    <t>AD 79</t>
  </si>
  <si>
    <t>&gt;33 ka</t>
  </si>
  <si>
    <t>4.3 ka</t>
  </si>
  <si>
    <t>AD472</t>
  </si>
  <si>
    <t>Sample type</t>
  </si>
  <si>
    <t xml:space="preserve">white pumice </t>
  </si>
  <si>
    <t>lava</t>
  </si>
  <si>
    <t>grey pumice</t>
  </si>
  <si>
    <t>pumice</t>
  </si>
  <si>
    <t>white pumice</t>
  </si>
  <si>
    <r>
      <t>Fo host</t>
    </r>
    <r>
      <rPr>
        <i/>
        <vertAlign val="superscript"/>
        <sz val="12"/>
        <rFont val="Calibri"/>
        <scheme val="minor"/>
      </rPr>
      <t>#</t>
    </r>
  </si>
  <si>
    <t>87-86</t>
  </si>
  <si>
    <t>88-87</t>
  </si>
  <si>
    <t>85-86</t>
  </si>
  <si>
    <t>87-88</t>
  </si>
  <si>
    <t>85-84</t>
  </si>
  <si>
    <t>76-81</t>
  </si>
  <si>
    <t>Description before heating experiment</t>
  </si>
  <si>
    <t>type MI</t>
  </si>
  <si>
    <t>dark</t>
  </si>
  <si>
    <t>partially glassy</t>
  </si>
  <si>
    <t>highly crystallized</t>
  </si>
  <si>
    <t>partially crystallized</t>
  </si>
  <si>
    <t>black</t>
  </si>
  <si>
    <t>slightly crystallized</t>
  </si>
  <si>
    <t>glass+bubble</t>
  </si>
  <si>
    <t>shape</t>
  </si>
  <si>
    <t>ovoidal</t>
  </si>
  <si>
    <t>sub-spherical, faceted</t>
  </si>
  <si>
    <t>spherical</t>
  </si>
  <si>
    <t>sub-spherical</t>
  </si>
  <si>
    <t>negative crystal shape</t>
  </si>
  <si>
    <t>bubble</t>
  </si>
  <si>
    <t>not visible</t>
  </si>
  <si>
    <t>not visibile</t>
  </si>
  <si>
    <t>MI size µm</t>
  </si>
  <si>
    <t>58x52</t>
  </si>
  <si>
    <t>47x32</t>
  </si>
  <si>
    <t>47x37</t>
  </si>
  <si>
    <t>102x75</t>
  </si>
  <si>
    <t>33x26</t>
  </si>
  <si>
    <t xml:space="preserve">bubble size µm </t>
  </si>
  <si>
    <t>bubble volume ratio</t>
  </si>
  <si>
    <t>MI description during heating</t>
  </si>
  <si>
    <t xml:space="preserve">bubble before quenching </t>
  </si>
  <si>
    <t>na</t>
  </si>
  <si>
    <t>bubble present</t>
  </si>
  <si>
    <t>blind quenching</t>
  </si>
  <si>
    <t>MI description after heating</t>
  </si>
  <si>
    <t>Raman analysis of bubbles</t>
  </si>
  <si>
    <t>yes</t>
  </si>
  <si>
    <t>carbonate</t>
  </si>
  <si>
    <t>gypsum</t>
  </si>
  <si>
    <r>
      <t>H</t>
    </r>
    <r>
      <rPr>
        <i/>
        <vertAlign val="subscript"/>
        <sz val="12"/>
        <rFont val="Calibri"/>
        <scheme val="minor"/>
      </rPr>
      <t>2</t>
    </r>
    <r>
      <rPr>
        <i/>
        <sz val="12"/>
        <rFont val="Calibri"/>
        <scheme val="minor"/>
      </rPr>
      <t>O liquid</t>
    </r>
  </si>
  <si>
    <t>native sulfur</t>
  </si>
  <si>
    <r>
      <t>H</t>
    </r>
    <r>
      <rPr>
        <i/>
        <vertAlign val="subscript"/>
        <sz val="12"/>
        <rFont val="Calibri"/>
        <scheme val="minor"/>
      </rPr>
      <t>2</t>
    </r>
    <r>
      <rPr>
        <i/>
        <sz val="12"/>
        <rFont val="Calibri"/>
        <scheme val="minor"/>
      </rPr>
      <t>O dissolved in CO</t>
    </r>
    <r>
      <rPr>
        <i/>
        <vertAlign val="subscript"/>
        <sz val="12"/>
        <rFont val="Calibri"/>
        <scheme val="minor"/>
      </rPr>
      <t>2</t>
    </r>
    <r>
      <rPr>
        <i/>
        <sz val="12"/>
        <rFont val="Calibri"/>
        <scheme val="minor"/>
      </rPr>
      <t xml:space="preserve"> @150°C</t>
    </r>
  </si>
  <si>
    <r>
      <t>*density CO</t>
    </r>
    <r>
      <rPr>
        <i/>
        <vertAlign val="subscript"/>
        <sz val="12"/>
        <rFont val="Calibri"/>
        <scheme val="minor"/>
      </rPr>
      <t>2</t>
    </r>
  </si>
  <si>
    <t>n.a</t>
  </si>
  <si>
    <t>Microthermometry of bubbles</t>
  </si>
  <si>
    <t>first phase change T°C</t>
  </si>
  <si>
    <t>second phase change T°C</t>
  </si>
  <si>
    <t>~ -2 to 2</t>
  </si>
  <si>
    <t>~ 5 to 7</t>
  </si>
  <si>
    <t>third phase change T°C</t>
  </si>
  <si>
    <t>~ 1 to 3</t>
  </si>
  <si>
    <r>
      <rPr>
        <vertAlign val="superscript"/>
        <sz val="12"/>
        <rFont val="Calibri"/>
        <scheme val="minor"/>
      </rPr>
      <t>#</t>
    </r>
    <r>
      <rPr>
        <sz val="12"/>
        <rFont val="Calibri"/>
        <scheme val="minor"/>
      </rPr>
      <t xml:space="preserve"> From Redi (2014)</t>
    </r>
  </si>
  <si>
    <r>
      <t>CO</t>
    </r>
    <r>
      <rPr>
        <i/>
        <vertAlign val="subscript"/>
        <sz val="12"/>
        <rFont val="Calibri"/>
        <scheme val="minor"/>
      </rPr>
      <t>2</t>
    </r>
    <r>
      <rPr>
        <i/>
        <sz val="12"/>
        <rFont val="Calibri"/>
        <scheme val="minor"/>
      </rPr>
      <t xml:space="preserve"> vapor</t>
    </r>
  </si>
  <si>
    <r>
      <t>MI volume µm</t>
    </r>
    <r>
      <rPr>
        <i/>
        <vertAlign val="superscript"/>
        <sz val="12"/>
        <rFont val="Calibri"/>
        <scheme val="minor"/>
      </rPr>
      <t>3</t>
    </r>
  </si>
  <si>
    <r>
      <t>bubble volume µm</t>
    </r>
    <r>
      <rPr>
        <i/>
        <vertAlign val="superscript"/>
        <sz val="12"/>
        <rFont val="Calibri"/>
        <scheme val="minor"/>
      </rPr>
      <t>3</t>
    </r>
  </si>
  <si>
    <r>
      <t>Vol melt µm</t>
    </r>
    <r>
      <rPr>
        <i/>
        <vertAlign val="superscript"/>
        <sz val="12"/>
        <rFont val="Calibri"/>
        <scheme val="minor"/>
      </rPr>
      <t>3</t>
    </r>
  </si>
  <si>
    <r>
      <t>bubble volume  µm</t>
    </r>
    <r>
      <rPr>
        <i/>
        <vertAlign val="superscript"/>
        <sz val="12"/>
        <rFont val="Calibri"/>
        <scheme val="minor"/>
      </rPr>
      <t>3</t>
    </r>
  </si>
  <si>
    <r>
      <t>T</t>
    </r>
    <r>
      <rPr>
        <i/>
        <vertAlign val="subscript"/>
        <sz val="12"/>
        <rFont val="Calibri"/>
        <scheme val="minor"/>
      </rPr>
      <t>max</t>
    </r>
    <r>
      <rPr>
        <i/>
        <sz val="12"/>
        <rFont val="Calibri"/>
        <scheme val="minor"/>
      </rPr>
      <t xml:space="preserve"> (°C)</t>
    </r>
  </si>
  <si>
    <r>
      <t>T</t>
    </r>
    <r>
      <rPr>
        <i/>
        <vertAlign val="subscript"/>
        <sz val="12"/>
        <rFont val="Calibri"/>
        <scheme val="minor"/>
      </rPr>
      <t>melt</t>
    </r>
    <r>
      <rPr>
        <i/>
        <sz val="12"/>
        <rFont val="Calibri"/>
        <scheme val="minor"/>
      </rPr>
      <t xml:space="preserve"> (°C)</t>
    </r>
  </si>
  <si>
    <r>
      <t>T</t>
    </r>
    <r>
      <rPr>
        <i/>
        <vertAlign val="subscript"/>
        <sz val="12"/>
        <rFont val="Calibri"/>
        <scheme val="minor"/>
      </rPr>
      <t xml:space="preserve">xl </t>
    </r>
    <r>
      <rPr>
        <i/>
        <sz val="12"/>
        <rFont val="Calibri"/>
        <scheme val="minor"/>
      </rPr>
      <t>(°C)</t>
    </r>
  </si>
  <si>
    <t>Total time epxeriment (min.sec)</t>
  </si>
  <si>
    <r>
      <t>Time from T</t>
    </r>
    <r>
      <rPr>
        <i/>
        <vertAlign val="subscript"/>
        <sz val="12"/>
        <rFont val="Calibri"/>
        <scheme val="minor"/>
      </rPr>
      <t>melt</t>
    </r>
    <r>
      <rPr>
        <i/>
        <sz val="12"/>
        <rFont val="Calibri"/>
        <scheme val="minor"/>
      </rPr>
      <t xml:space="preserve"> to T</t>
    </r>
    <r>
      <rPr>
        <i/>
        <vertAlign val="subscript"/>
        <sz val="12"/>
        <rFont val="Calibri"/>
        <scheme val="minor"/>
      </rPr>
      <t xml:space="preserve">max </t>
    </r>
    <r>
      <rPr>
        <i/>
        <sz val="12"/>
        <rFont val="Calibri"/>
        <scheme val="minor"/>
      </rPr>
      <t>(min.sec)</t>
    </r>
  </si>
  <si>
    <r>
      <t>Time at T</t>
    </r>
    <r>
      <rPr>
        <i/>
        <vertAlign val="subscript"/>
        <sz val="12"/>
        <rFont val="Calibri"/>
        <scheme val="minor"/>
      </rPr>
      <t>melt</t>
    </r>
    <r>
      <rPr>
        <i/>
        <sz val="12"/>
        <rFont val="Calibri"/>
        <scheme val="minor"/>
      </rPr>
      <t xml:space="preserve"> (min.sec)</t>
    </r>
  </si>
  <si>
    <r>
      <t>Heating rate from T</t>
    </r>
    <r>
      <rPr>
        <i/>
        <vertAlign val="subscript"/>
        <sz val="12"/>
        <rFont val="Calibri"/>
        <scheme val="minor"/>
      </rPr>
      <t>melt</t>
    </r>
    <r>
      <rPr>
        <i/>
        <sz val="12"/>
        <rFont val="Calibri"/>
        <scheme val="minor"/>
      </rPr>
      <t xml:space="preserve"> (°C/sec)</t>
    </r>
  </si>
  <si>
    <t>* Densities are calculated based on the delta of the Fermi Diad peaks using the equation by Fall et al. (2011) with Ne-correction</t>
  </si>
  <si>
    <r>
      <rPr>
        <vertAlign val="superscript"/>
        <sz val="12"/>
        <rFont val="Calibri"/>
        <scheme val="minor"/>
      </rPr>
      <t xml:space="preserve">$ </t>
    </r>
    <r>
      <rPr>
        <sz val="12"/>
        <rFont val="Calibri"/>
        <scheme val="minor"/>
      </rPr>
      <t>MI described during the experiment is different from the one analyzed by Raman</t>
    </r>
  </si>
  <si>
    <r>
      <t>68-77</t>
    </r>
    <r>
      <rPr>
        <vertAlign val="superscript"/>
        <sz val="12"/>
        <rFont val="Calibri"/>
        <scheme val="minor"/>
      </rPr>
      <t>&amp;</t>
    </r>
  </si>
  <si>
    <r>
      <rPr>
        <vertAlign val="superscript"/>
        <sz val="12"/>
        <color theme="1"/>
        <rFont val="Calibri"/>
        <scheme val="minor"/>
      </rPr>
      <t>&amp;</t>
    </r>
    <r>
      <rPr>
        <sz val="12"/>
        <color theme="1"/>
        <rFont val="Calibri"/>
        <family val="2"/>
        <scheme val="minor"/>
      </rPr>
      <t xml:space="preserve"> Fo mole% from range from all olivines measured in the same sample by Redi (2014) </t>
    </r>
  </si>
  <si>
    <r>
      <t>71-73</t>
    </r>
    <r>
      <rPr>
        <vertAlign val="superscript"/>
        <sz val="12"/>
        <rFont val="Calibri"/>
        <scheme val="minor"/>
      </rPr>
      <t>&amp;</t>
    </r>
  </si>
  <si>
    <t>Eruption Age^</t>
  </si>
  <si>
    <t>^ Age are according to Santacroce et al. (2008)</t>
  </si>
  <si>
    <t xml:space="preserve">TableDR1
Petrography, microthermometry, and Raman analysis of bubble-bearing MI
</t>
  </si>
  <si>
    <t>American Mineralogist: July 2016 Deposit AM-16-75689
ESPOSITO ET AL.: DETECTION OF LIQUID H2O IN VAPOR BUBBLES IN MELT INCLUSIONS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</si>
</sst>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E+00"/>
    <numFmt numFmtId="166" formatCode="0.00E+00;\_x0000_"/>
    <numFmt numFmtId="167" formatCode="0.000"/>
    <numFmt numFmtId="168" formatCode="0.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name val="Calibri"/>
      <scheme val="minor"/>
    </font>
    <font>
      <sz val="12"/>
      <name val="Calibri"/>
      <scheme val="minor"/>
    </font>
    <font>
      <vertAlign val="superscript"/>
      <sz val="12"/>
      <name val="Calibri"/>
      <scheme val="minor"/>
    </font>
    <font>
      <i/>
      <vertAlign val="superscript"/>
      <sz val="12"/>
      <name val="Calibri"/>
      <scheme val="minor"/>
    </font>
    <font>
      <i/>
      <vertAlign val="subscript"/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vertAlign val="superscript"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84">
    <xf numFmtId="0" fontId="0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55">
    <xf numFmtId="0" fontId="0" fillId="0" borderId="0" xfId="0"/>
    <xf numFmtId="0" fontId="4" fillId="0" borderId="2" xfId="0" applyFont="1" applyFill="1" applyBorder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1" fontId="5" fillId="0" borderId="0" xfId="0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10" fontId="5" fillId="0" borderId="0" xfId="0" applyNumberFormat="1" applyFont="1" applyFill="1" applyBorder="1" applyAlignment="1">
      <alignment horizontal="center"/>
    </xf>
    <xf numFmtId="10" fontId="5" fillId="0" borderId="0" xfId="1" applyNumberFormat="1" applyFont="1" applyFill="1" applyBorder="1" applyAlignment="1">
      <alignment horizontal="center"/>
    </xf>
    <xf numFmtId="10" fontId="5" fillId="0" borderId="1" xfId="1" applyNumberFormat="1" applyFont="1" applyFill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1" fontId="5" fillId="0" borderId="0" xfId="1" applyNumberFormat="1" applyFont="1" applyFill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1" fontId="5" fillId="0" borderId="2" xfId="0" applyNumberFormat="1" applyFont="1" applyFill="1" applyBorder="1" applyAlignment="1">
      <alignment horizontal="center"/>
    </xf>
    <xf numFmtId="10" fontId="5" fillId="0" borderId="2" xfId="1" applyNumberFormat="1" applyFont="1" applyFill="1" applyBorder="1" applyAlignment="1">
      <alignment horizontal="center"/>
    </xf>
    <xf numFmtId="10" fontId="5" fillId="0" borderId="3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5" fillId="0" borderId="2" xfId="0" applyNumberFormat="1" applyFont="1" applyFill="1" applyBorder="1" applyAlignment="1">
      <alignment horizontal="center"/>
    </xf>
    <xf numFmtId="167" fontId="5" fillId="0" borderId="3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168" fontId="5" fillId="0" borderId="6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8" fontId="5" fillId="0" borderId="0" xfId="0" applyNumberFormat="1" applyFont="1" applyFill="1" applyBorder="1" applyAlignment="1">
      <alignment horizontal="center"/>
    </xf>
    <xf numFmtId="168" fontId="5" fillId="0" borderId="2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 applyBorder="1"/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left"/>
    </xf>
    <xf numFmtId="0" fontId="0" fillId="0" borderId="1" xfId="0" applyFont="1" applyBorder="1"/>
    <xf numFmtId="0" fontId="4" fillId="0" borderId="2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0" fontId="4" fillId="0" borderId="9" xfId="0" applyFont="1" applyFill="1" applyBorder="1" applyAlignment="1">
      <alignment horizontal="left"/>
    </xf>
    <xf numFmtId="0" fontId="0" fillId="0" borderId="0" xfId="0" applyFont="1"/>
    <xf numFmtId="11" fontId="5" fillId="0" borderId="0" xfId="0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/>
    </xf>
    <xf numFmtId="10" fontId="0" fillId="0" borderId="0" xfId="0" applyNumberFormat="1" applyFill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84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Normal" xfId="0" builtinId="0"/>
    <cellStyle name="Percent" xfId="1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abSelected="1" workbookViewId="0">
      <selection sqref="A1:V1"/>
    </sheetView>
  </sheetViews>
  <sheetFormatPr baseColWidth="10" defaultRowHeight="15" x14ac:dyDescent="0"/>
  <cols>
    <col min="1" max="1" width="33.6640625" customWidth="1"/>
    <col min="2" max="2" width="27.1640625" customWidth="1"/>
    <col min="3" max="3" width="15.83203125" style="39" bestFit="1" customWidth="1"/>
    <col min="4" max="4" width="13.33203125" style="39" bestFit="1" customWidth="1"/>
    <col min="5" max="5" width="13.6640625" style="39" bestFit="1" customWidth="1"/>
    <col min="6" max="6" width="19.1640625" style="39" bestFit="1" customWidth="1"/>
    <col min="7" max="7" width="13.1640625" style="39" bestFit="1" customWidth="1"/>
    <col min="8" max="8" width="13.33203125" style="39" bestFit="1" customWidth="1"/>
    <col min="9" max="9" width="15.83203125" style="39" bestFit="1" customWidth="1"/>
    <col min="10" max="10" width="13.1640625" style="39" bestFit="1" customWidth="1"/>
    <col min="11" max="11" width="20.5" style="39" bestFit="1" customWidth="1"/>
    <col min="12" max="13" width="13.6640625" style="39" bestFit="1" customWidth="1"/>
    <col min="14" max="14" width="14.1640625" style="39" bestFit="1" customWidth="1"/>
    <col min="15" max="15" width="13.6640625" style="39" bestFit="1" customWidth="1"/>
    <col min="16" max="16" width="16.5" style="39" bestFit="1" customWidth="1"/>
    <col min="17" max="17" width="13.1640625" style="39" bestFit="1" customWidth="1"/>
    <col min="18" max="18" width="13.6640625" style="39" bestFit="1" customWidth="1"/>
    <col min="19" max="19" width="19.33203125" style="39" bestFit="1" customWidth="1"/>
    <col min="20" max="21" width="13.33203125" style="39" bestFit="1" customWidth="1"/>
    <col min="22" max="22" width="13.6640625" style="39" bestFit="1" customWidth="1"/>
  </cols>
  <sheetData>
    <row r="1" spans="1:22" ht="33" customHeight="1">
      <c r="A1" s="54" t="s">
        <v>114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</row>
    <row r="2" spans="1:22" ht="35" customHeight="1">
      <c r="A2" s="52" t="s">
        <v>113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</row>
    <row r="3" spans="1:22" ht="16">
      <c r="A3" s="41"/>
      <c r="B3" s="1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6" t="s">
        <v>18</v>
      </c>
      <c r="U3" s="6" t="s">
        <v>19</v>
      </c>
      <c r="V3" s="7" t="s">
        <v>20</v>
      </c>
    </row>
    <row r="4" spans="1:22">
      <c r="A4" s="49" t="s">
        <v>21</v>
      </c>
      <c r="B4" s="2" t="s">
        <v>22</v>
      </c>
      <c r="C4" s="3" t="s">
        <v>23</v>
      </c>
      <c r="D4" s="3" t="s">
        <v>24</v>
      </c>
      <c r="E4" s="3" t="s">
        <v>23</v>
      </c>
      <c r="F4" s="3" t="s">
        <v>25</v>
      </c>
      <c r="G4" s="3" t="s">
        <v>23</v>
      </c>
      <c r="H4" s="3" t="s">
        <v>24</v>
      </c>
      <c r="I4" s="3" t="s">
        <v>23</v>
      </c>
      <c r="J4" s="3" t="s">
        <v>26</v>
      </c>
      <c r="K4" s="3" t="s">
        <v>25</v>
      </c>
      <c r="L4" s="3" t="s">
        <v>23</v>
      </c>
      <c r="M4" s="3" t="s">
        <v>23</v>
      </c>
      <c r="N4" s="3" t="s">
        <v>25</v>
      </c>
      <c r="O4" s="3" t="s">
        <v>23</v>
      </c>
      <c r="P4" s="3" t="s">
        <v>25</v>
      </c>
      <c r="Q4" s="3" t="s">
        <v>23</v>
      </c>
      <c r="R4" s="3" t="s">
        <v>27</v>
      </c>
      <c r="S4" s="3" t="s">
        <v>24</v>
      </c>
      <c r="T4" s="3" t="s">
        <v>24</v>
      </c>
      <c r="U4" s="3" t="s">
        <v>24</v>
      </c>
      <c r="V4" s="4" t="s">
        <v>25</v>
      </c>
    </row>
    <row r="5" spans="1:22">
      <c r="A5" s="53"/>
      <c r="B5" s="2" t="s">
        <v>111</v>
      </c>
      <c r="C5" s="3" t="s">
        <v>28</v>
      </c>
      <c r="D5" s="3" t="s">
        <v>29</v>
      </c>
      <c r="E5" s="3" t="s">
        <v>28</v>
      </c>
      <c r="F5" s="3" t="s">
        <v>30</v>
      </c>
      <c r="G5" s="3" t="s">
        <v>28</v>
      </c>
      <c r="H5" s="3" t="s">
        <v>29</v>
      </c>
      <c r="I5" s="3" t="s">
        <v>28</v>
      </c>
      <c r="J5" s="3" t="s">
        <v>31</v>
      </c>
      <c r="K5" s="3" t="s">
        <v>30</v>
      </c>
      <c r="L5" s="3" t="s">
        <v>28</v>
      </c>
      <c r="M5" s="3" t="s">
        <v>28</v>
      </c>
      <c r="N5" s="3" t="s">
        <v>30</v>
      </c>
      <c r="O5" s="3" t="s">
        <v>28</v>
      </c>
      <c r="P5" s="3" t="s">
        <v>30</v>
      </c>
      <c r="Q5" s="3" t="s">
        <v>28</v>
      </c>
      <c r="R5" s="3" t="s">
        <v>27</v>
      </c>
      <c r="S5" s="3" t="s">
        <v>29</v>
      </c>
      <c r="T5" s="3" t="s">
        <v>29</v>
      </c>
      <c r="U5" s="3" t="s">
        <v>29</v>
      </c>
      <c r="V5" s="4" t="s">
        <v>30</v>
      </c>
    </row>
    <row r="6" spans="1:22">
      <c r="A6" s="53"/>
      <c r="B6" s="2" t="s">
        <v>32</v>
      </c>
      <c r="C6" s="3" t="s">
        <v>33</v>
      </c>
      <c r="D6" s="3" t="s">
        <v>34</v>
      </c>
      <c r="E6" s="3" t="s">
        <v>35</v>
      </c>
      <c r="F6" s="3" t="s">
        <v>35</v>
      </c>
      <c r="G6" s="3" t="s">
        <v>35</v>
      </c>
      <c r="H6" s="3" t="s">
        <v>34</v>
      </c>
      <c r="I6" s="3" t="s">
        <v>33</v>
      </c>
      <c r="J6" s="3" t="s">
        <v>36</v>
      </c>
      <c r="K6" s="3" t="s">
        <v>35</v>
      </c>
      <c r="L6" s="3" t="s">
        <v>35</v>
      </c>
      <c r="M6" s="3" t="s">
        <v>33</v>
      </c>
      <c r="N6" s="3" t="s">
        <v>37</v>
      </c>
      <c r="O6" s="3" t="s">
        <v>33</v>
      </c>
      <c r="P6" s="3" t="s">
        <v>35</v>
      </c>
      <c r="Q6" s="3" t="s">
        <v>35</v>
      </c>
      <c r="R6" s="3" t="s">
        <v>36</v>
      </c>
      <c r="S6" s="3" t="s">
        <v>34</v>
      </c>
      <c r="T6" s="3" t="s">
        <v>34</v>
      </c>
      <c r="U6" s="3" t="s">
        <v>34</v>
      </c>
      <c r="V6" s="4" t="s">
        <v>37</v>
      </c>
    </row>
    <row r="7" spans="1:22" ht="16">
      <c r="A7" s="53"/>
      <c r="B7" s="5" t="s">
        <v>38</v>
      </c>
      <c r="C7" s="6" t="s">
        <v>39</v>
      </c>
      <c r="D7" s="6" t="s">
        <v>110</v>
      </c>
      <c r="E7" s="6" t="s">
        <v>40</v>
      </c>
      <c r="F7" s="6" t="s">
        <v>41</v>
      </c>
      <c r="G7" s="6">
        <v>90</v>
      </c>
      <c r="H7" s="6">
        <v>71</v>
      </c>
      <c r="I7" s="6" t="s">
        <v>39</v>
      </c>
      <c r="J7" s="6">
        <v>90</v>
      </c>
      <c r="K7" s="6" t="s">
        <v>42</v>
      </c>
      <c r="L7" s="6">
        <v>90</v>
      </c>
      <c r="M7" s="6">
        <v>88</v>
      </c>
      <c r="N7" s="6" t="s">
        <v>39</v>
      </c>
      <c r="O7" s="6" t="s">
        <v>43</v>
      </c>
      <c r="P7" s="6">
        <v>84</v>
      </c>
      <c r="Q7" s="6">
        <v>90</v>
      </c>
      <c r="R7" s="6">
        <v>86</v>
      </c>
      <c r="S7" s="6" t="s">
        <v>108</v>
      </c>
      <c r="T7" s="6" t="s">
        <v>110</v>
      </c>
      <c r="U7" s="6">
        <v>71</v>
      </c>
      <c r="V7" s="7" t="s">
        <v>44</v>
      </c>
    </row>
    <row r="8" spans="1:22">
      <c r="A8" s="49" t="s">
        <v>45</v>
      </c>
      <c r="B8" s="2" t="s">
        <v>46</v>
      </c>
      <c r="C8" s="3" t="s">
        <v>47</v>
      </c>
      <c r="D8" s="3" t="s">
        <v>47</v>
      </c>
      <c r="E8" s="3" t="s">
        <v>48</v>
      </c>
      <c r="F8" s="3" t="s">
        <v>49</v>
      </c>
      <c r="G8" s="3" t="s">
        <v>47</v>
      </c>
      <c r="H8" s="3" t="s">
        <v>47</v>
      </c>
      <c r="I8" s="3" t="s">
        <v>47</v>
      </c>
      <c r="J8" s="3" t="s">
        <v>47</v>
      </c>
      <c r="K8" s="3" t="s">
        <v>50</v>
      </c>
      <c r="L8" s="3" t="s">
        <v>47</v>
      </c>
      <c r="M8" s="3" t="s">
        <v>51</v>
      </c>
      <c r="N8" s="3" t="s">
        <v>48</v>
      </c>
      <c r="O8" s="3" t="s">
        <v>48</v>
      </c>
      <c r="P8" s="3" t="s">
        <v>52</v>
      </c>
      <c r="Q8" s="3" t="s">
        <v>53</v>
      </c>
      <c r="R8" s="3" t="s">
        <v>51</v>
      </c>
      <c r="S8" s="3" t="s">
        <v>51</v>
      </c>
      <c r="T8" s="3" t="s">
        <v>47</v>
      </c>
      <c r="U8" s="3" t="s">
        <v>47</v>
      </c>
      <c r="V8" s="4" t="s">
        <v>47</v>
      </c>
    </row>
    <row r="9" spans="1:22">
      <c r="A9" s="53"/>
      <c r="B9" s="2" t="s">
        <v>54</v>
      </c>
      <c r="C9" s="3" t="s">
        <v>55</v>
      </c>
      <c r="D9" s="3" t="s">
        <v>55</v>
      </c>
      <c r="E9" s="3" t="s">
        <v>55</v>
      </c>
      <c r="F9" s="3" t="s">
        <v>56</v>
      </c>
      <c r="G9" s="3" t="s">
        <v>55</v>
      </c>
      <c r="H9" s="3" t="s">
        <v>57</v>
      </c>
      <c r="I9" s="3" t="s">
        <v>55</v>
      </c>
      <c r="J9" s="3" t="s">
        <v>57</v>
      </c>
      <c r="K9" s="3" t="s">
        <v>55</v>
      </c>
      <c r="L9" s="3" t="s">
        <v>55</v>
      </c>
      <c r="M9" s="3" t="s">
        <v>57</v>
      </c>
      <c r="N9" s="3" t="s">
        <v>55</v>
      </c>
      <c r="O9" s="3" t="s">
        <v>58</v>
      </c>
      <c r="P9" s="3" t="s">
        <v>55</v>
      </c>
      <c r="Q9" s="3" t="s">
        <v>55</v>
      </c>
      <c r="R9" s="3" t="s">
        <v>57</v>
      </c>
      <c r="S9" s="3" t="s">
        <v>59</v>
      </c>
      <c r="T9" s="3" t="s">
        <v>55</v>
      </c>
      <c r="U9" s="3" t="s">
        <v>57</v>
      </c>
      <c r="V9" s="4" t="s">
        <v>57</v>
      </c>
    </row>
    <row r="10" spans="1:22">
      <c r="A10" s="53"/>
      <c r="B10" s="2" t="s">
        <v>60</v>
      </c>
      <c r="C10" s="3" t="s">
        <v>61</v>
      </c>
      <c r="D10" s="3" t="s">
        <v>61</v>
      </c>
      <c r="E10" s="3">
        <v>1</v>
      </c>
      <c r="F10" s="3" t="s">
        <v>62</v>
      </c>
      <c r="G10" s="3" t="s">
        <v>61</v>
      </c>
      <c r="H10" s="3" t="s">
        <v>62</v>
      </c>
      <c r="I10" s="3" t="s">
        <v>61</v>
      </c>
      <c r="J10" s="3" t="s">
        <v>61</v>
      </c>
      <c r="K10" s="3">
        <v>1</v>
      </c>
      <c r="L10" s="3" t="s">
        <v>61</v>
      </c>
      <c r="M10" s="3" t="s">
        <v>61</v>
      </c>
      <c r="N10" s="3">
        <v>1</v>
      </c>
      <c r="O10" s="3" t="s">
        <v>61</v>
      </c>
      <c r="P10" s="3">
        <v>1</v>
      </c>
      <c r="Q10" s="3">
        <v>1</v>
      </c>
      <c r="R10" s="3" t="s">
        <v>62</v>
      </c>
      <c r="S10" s="3" t="s">
        <v>62</v>
      </c>
      <c r="T10" s="3" t="s">
        <v>61</v>
      </c>
      <c r="U10" s="3" t="s">
        <v>62</v>
      </c>
      <c r="V10" s="4" t="s">
        <v>61</v>
      </c>
    </row>
    <row r="11" spans="1:22">
      <c r="A11" s="53"/>
      <c r="B11" s="40" t="s">
        <v>63</v>
      </c>
      <c r="C11" s="3"/>
      <c r="D11" s="3"/>
      <c r="E11" s="3" t="s">
        <v>64</v>
      </c>
      <c r="F11" s="8"/>
      <c r="G11" s="8"/>
      <c r="H11" s="8"/>
      <c r="I11" s="3"/>
      <c r="J11" s="8"/>
      <c r="K11" s="8" t="s">
        <v>65</v>
      </c>
      <c r="L11" s="8"/>
      <c r="M11" s="8"/>
      <c r="N11" s="8" t="s">
        <v>66</v>
      </c>
      <c r="O11" s="8"/>
      <c r="P11" s="8" t="s">
        <v>67</v>
      </c>
      <c r="Q11" s="8" t="s">
        <v>68</v>
      </c>
      <c r="R11" s="8"/>
      <c r="S11" s="8"/>
      <c r="T11" s="8"/>
      <c r="U11" s="8"/>
      <c r="V11" s="9"/>
    </row>
    <row r="12" spans="1:22" ht="16">
      <c r="A12" s="53"/>
      <c r="B12" s="40" t="s">
        <v>95</v>
      </c>
      <c r="C12" s="3"/>
      <c r="D12" s="3"/>
      <c r="E12" s="46">
        <v>82200</v>
      </c>
      <c r="F12" s="8"/>
      <c r="G12" s="8"/>
      <c r="H12" s="8"/>
      <c r="I12" s="3"/>
      <c r="J12" s="8"/>
      <c r="K12" s="8">
        <v>25200</v>
      </c>
      <c r="L12" s="8"/>
      <c r="M12" s="8"/>
      <c r="N12" s="8">
        <v>33690</v>
      </c>
      <c r="O12" s="8"/>
      <c r="P12" s="10">
        <v>300000</v>
      </c>
      <c r="Q12" s="8">
        <v>11680</v>
      </c>
      <c r="R12" s="8"/>
      <c r="S12" s="8"/>
      <c r="T12" s="8"/>
      <c r="U12" s="8"/>
      <c r="V12" s="9"/>
    </row>
    <row r="13" spans="1:22">
      <c r="A13" s="53"/>
      <c r="B13" s="40" t="s">
        <v>69</v>
      </c>
      <c r="C13" s="3"/>
      <c r="D13" s="3"/>
      <c r="E13" s="3">
        <v>16</v>
      </c>
      <c r="F13" s="8"/>
      <c r="G13" s="8"/>
      <c r="H13" s="8"/>
      <c r="I13" s="3"/>
      <c r="J13" s="8"/>
      <c r="K13" s="8">
        <v>12</v>
      </c>
      <c r="L13" s="8"/>
      <c r="M13" s="8"/>
      <c r="N13" s="8">
        <v>11</v>
      </c>
      <c r="O13" s="8"/>
      <c r="P13" s="8">
        <v>26</v>
      </c>
      <c r="Q13" s="8">
        <v>9</v>
      </c>
      <c r="R13" s="8"/>
      <c r="S13" s="8"/>
      <c r="T13" s="8"/>
      <c r="U13" s="8"/>
      <c r="V13" s="9"/>
    </row>
    <row r="14" spans="1:22" ht="16">
      <c r="A14" s="53"/>
      <c r="B14" s="40" t="s">
        <v>98</v>
      </c>
      <c r="C14" s="3"/>
      <c r="D14" s="3"/>
      <c r="E14" s="3">
        <v>2145</v>
      </c>
      <c r="F14" s="8"/>
      <c r="G14" s="8"/>
      <c r="H14" s="8"/>
      <c r="I14" s="3"/>
      <c r="J14" s="8"/>
      <c r="K14" s="8">
        <v>1150</v>
      </c>
      <c r="L14" s="8"/>
      <c r="M14" s="8"/>
      <c r="N14" s="8">
        <v>697</v>
      </c>
      <c r="O14" s="8"/>
      <c r="P14" s="8">
        <v>9203</v>
      </c>
      <c r="Q14" s="8">
        <v>382</v>
      </c>
      <c r="R14" s="8"/>
      <c r="S14" s="8"/>
      <c r="T14" s="8"/>
      <c r="U14" s="8"/>
      <c r="V14" s="9"/>
    </row>
    <row r="15" spans="1:22">
      <c r="A15" s="53"/>
      <c r="B15" s="42" t="s">
        <v>70</v>
      </c>
      <c r="C15" s="6"/>
      <c r="D15" s="6"/>
      <c r="E15" s="47">
        <f>E14/E12</f>
        <v>2.6094890510948904E-2</v>
      </c>
      <c r="F15" s="12"/>
      <c r="G15" s="12"/>
      <c r="H15" s="12"/>
      <c r="I15" s="6"/>
      <c r="J15" s="12"/>
      <c r="K15" s="11">
        <f>K14/K12</f>
        <v>4.5634920634920632E-2</v>
      </c>
      <c r="L15" s="12"/>
      <c r="M15" s="12"/>
      <c r="N15" s="11">
        <f>N14/N12</f>
        <v>2.0688631641436628E-2</v>
      </c>
      <c r="O15" s="12"/>
      <c r="P15" s="11">
        <f>P14/P12</f>
        <v>3.0676666666666668E-2</v>
      </c>
      <c r="Q15" s="11">
        <f>Q14/Q12</f>
        <v>3.2705479452054792E-2</v>
      </c>
      <c r="R15" s="12"/>
      <c r="S15" s="12"/>
      <c r="T15" s="12"/>
      <c r="U15" s="12"/>
      <c r="V15" s="13"/>
    </row>
    <row r="16" spans="1:22">
      <c r="A16" s="49" t="s">
        <v>71</v>
      </c>
      <c r="B16" s="40" t="s">
        <v>72</v>
      </c>
      <c r="C16" s="3" t="s">
        <v>73</v>
      </c>
      <c r="D16" s="3" t="s">
        <v>73</v>
      </c>
      <c r="E16" s="3" t="s">
        <v>74</v>
      </c>
      <c r="F16" s="8" t="s">
        <v>75</v>
      </c>
      <c r="G16" s="8" t="s">
        <v>73</v>
      </c>
      <c r="H16" s="8" t="s">
        <v>73</v>
      </c>
      <c r="I16" s="3" t="s">
        <v>73</v>
      </c>
      <c r="J16" s="8" t="s">
        <v>73</v>
      </c>
      <c r="K16" s="8" t="s">
        <v>74</v>
      </c>
      <c r="L16" s="8" t="s">
        <v>74</v>
      </c>
      <c r="M16" s="8" t="s">
        <v>74</v>
      </c>
      <c r="N16" s="8" t="s">
        <v>74</v>
      </c>
      <c r="O16" s="8" t="s">
        <v>74</v>
      </c>
      <c r="P16" s="8" t="s">
        <v>74</v>
      </c>
      <c r="Q16" s="8" t="s">
        <v>73</v>
      </c>
      <c r="R16" s="8" t="s">
        <v>74</v>
      </c>
      <c r="S16" s="8" t="s">
        <v>74</v>
      </c>
      <c r="T16" s="8" t="s">
        <v>73</v>
      </c>
      <c r="U16" s="8" t="s">
        <v>73</v>
      </c>
      <c r="V16" s="9" t="s">
        <v>74</v>
      </c>
    </row>
    <row r="17" spans="1:22" ht="17">
      <c r="A17" s="53"/>
      <c r="B17" s="2" t="s">
        <v>99</v>
      </c>
      <c r="C17" s="3">
        <v>1210</v>
      </c>
      <c r="D17" s="3">
        <v>1197</v>
      </c>
      <c r="E17" s="3">
        <v>1180</v>
      </c>
      <c r="F17" s="3">
        <v>1200</v>
      </c>
      <c r="G17" s="3">
        <v>1171</v>
      </c>
      <c r="H17" s="3">
        <v>1168</v>
      </c>
      <c r="I17" s="3">
        <v>1210</v>
      </c>
      <c r="J17" s="3">
        <v>1155</v>
      </c>
      <c r="K17" s="3">
        <v>1228</v>
      </c>
      <c r="L17" s="3">
        <v>1143</v>
      </c>
      <c r="M17" s="3">
        <v>1229</v>
      </c>
      <c r="N17" s="3">
        <v>1152</v>
      </c>
      <c r="O17" s="3">
        <v>1225</v>
      </c>
      <c r="P17" s="3">
        <v>1148</v>
      </c>
      <c r="Q17" s="3">
        <v>1160</v>
      </c>
      <c r="R17" s="3">
        <v>1154</v>
      </c>
      <c r="S17" s="3">
        <v>1167</v>
      </c>
      <c r="T17" s="3">
        <v>1197</v>
      </c>
      <c r="U17" s="3">
        <v>1168</v>
      </c>
      <c r="V17" s="4">
        <v>1238</v>
      </c>
    </row>
    <row r="18" spans="1:22">
      <c r="A18" s="53"/>
      <c r="B18" s="2" t="s">
        <v>102</v>
      </c>
      <c r="C18" s="3">
        <v>15.14</v>
      </c>
      <c r="D18" s="3">
        <v>17.2</v>
      </c>
      <c r="E18" s="3">
        <v>17.12</v>
      </c>
      <c r="F18" s="3">
        <v>15.02</v>
      </c>
      <c r="G18" s="3">
        <v>16.27</v>
      </c>
      <c r="H18" s="3">
        <v>21.08</v>
      </c>
      <c r="I18" s="3">
        <v>15.14</v>
      </c>
      <c r="J18" s="3">
        <v>27.3</v>
      </c>
      <c r="K18" s="3">
        <v>20.54</v>
      </c>
      <c r="L18" s="3">
        <v>21.07</v>
      </c>
      <c r="M18" s="3">
        <v>19.510000000000002</v>
      </c>
      <c r="N18" s="3">
        <v>15.2</v>
      </c>
      <c r="O18" s="3">
        <v>17.45</v>
      </c>
      <c r="P18" s="3">
        <v>13.01</v>
      </c>
      <c r="Q18" s="3">
        <v>12.27</v>
      </c>
      <c r="R18" s="3">
        <v>15.13</v>
      </c>
      <c r="S18" s="3">
        <v>13.3</v>
      </c>
      <c r="T18" s="3">
        <v>17.2</v>
      </c>
      <c r="U18" s="3">
        <v>21.08</v>
      </c>
      <c r="V18" s="4">
        <v>16.260000000000002</v>
      </c>
    </row>
    <row r="19" spans="1:22" ht="17">
      <c r="A19" s="53"/>
      <c r="B19" s="2" t="s">
        <v>100</v>
      </c>
      <c r="C19" s="3">
        <v>1022</v>
      </c>
      <c r="D19" s="3">
        <v>1080</v>
      </c>
      <c r="E19" s="3">
        <v>990</v>
      </c>
      <c r="F19" s="3">
        <v>821</v>
      </c>
      <c r="G19" s="3">
        <v>1065</v>
      </c>
      <c r="H19" s="3">
        <v>1073</v>
      </c>
      <c r="I19" s="3">
        <v>1022</v>
      </c>
      <c r="J19" s="3">
        <v>847</v>
      </c>
      <c r="K19" s="3">
        <v>1010</v>
      </c>
      <c r="L19" s="3">
        <v>815</v>
      </c>
      <c r="M19" s="3">
        <v>1034</v>
      </c>
      <c r="N19" s="3">
        <v>965</v>
      </c>
      <c r="O19" s="3">
        <v>1031</v>
      </c>
      <c r="P19" s="3">
        <v>1022</v>
      </c>
      <c r="Q19" s="3">
        <v>1076</v>
      </c>
      <c r="R19" s="3">
        <v>1082</v>
      </c>
      <c r="S19" s="3">
        <v>973</v>
      </c>
      <c r="T19" s="3">
        <v>1080</v>
      </c>
      <c r="U19" s="3">
        <v>1073</v>
      </c>
      <c r="V19" s="4">
        <v>1001</v>
      </c>
    </row>
    <row r="20" spans="1:22" ht="17">
      <c r="A20" s="53"/>
      <c r="B20" s="2" t="s">
        <v>104</v>
      </c>
      <c r="C20" s="3">
        <v>9.35</v>
      </c>
      <c r="D20" s="3" t="s">
        <v>73</v>
      </c>
      <c r="E20" s="3">
        <v>9.52</v>
      </c>
      <c r="F20" s="3">
        <v>8</v>
      </c>
      <c r="G20" s="3" t="s">
        <v>73</v>
      </c>
      <c r="H20" s="3">
        <v>17.2</v>
      </c>
      <c r="I20" s="3">
        <v>9.35</v>
      </c>
      <c r="J20" s="3" t="s">
        <v>73</v>
      </c>
      <c r="K20" s="3">
        <v>11.45</v>
      </c>
      <c r="L20" s="3">
        <v>11.5</v>
      </c>
      <c r="M20" s="3">
        <v>10.57</v>
      </c>
      <c r="N20" s="3">
        <v>9.0399999999999991</v>
      </c>
      <c r="O20" s="3">
        <v>11.4</v>
      </c>
      <c r="P20" s="3">
        <v>9.36</v>
      </c>
      <c r="Q20" s="3" t="s">
        <v>73</v>
      </c>
      <c r="R20" s="3">
        <v>10.18</v>
      </c>
      <c r="S20" s="3">
        <v>8.16</v>
      </c>
      <c r="T20" s="3" t="s">
        <v>73</v>
      </c>
      <c r="U20" s="3">
        <v>17.2</v>
      </c>
      <c r="V20" s="4" t="s">
        <v>73</v>
      </c>
    </row>
    <row r="21" spans="1:22" ht="17">
      <c r="A21" s="53"/>
      <c r="B21" s="2" t="s">
        <v>103</v>
      </c>
      <c r="C21" s="3">
        <v>5.36</v>
      </c>
      <c r="D21" s="3" t="s">
        <v>73</v>
      </c>
      <c r="E21" s="3">
        <v>7.2</v>
      </c>
      <c r="F21" s="3">
        <v>7.02</v>
      </c>
      <c r="G21" s="3" t="s">
        <v>73</v>
      </c>
      <c r="H21" s="3">
        <v>3.38</v>
      </c>
      <c r="I21" s="3">
        <v>5.36</v>
      </c>
      <c r="J21" s="3" t="s">
        <v>73</v>
      </c>
      <c r="K21" s="3">
        <v>9.09</v>
      </c>
      <c r="L21" s="3">
        <v>9.17</v>
      </c>
      <c r="M21" s="3">
        <v>8.5399999999999991</v>
      </c>
      <c r="N21" s="3">
        <v>5.56</v>
      </c>
      <c r="O21" s="3">
        <v>6.05</v>
      </c>
      <c r="P21" s="3">
        <v>3.25</v>
      </c>
      <c r="Q21" s="3" t="s">
        <v>73</v>
      </c>
      <c r="R21" s="3">
        <v>4.57</v>
      </c>
      <c r="S21" s="3">
        <v>5.14</v>
      </c>
      <c r="T21" s="3" t="s">
        <v>73</v>
      </c>
      <c r="U21" s="3">
        <v>3.38</v>
      </c>
      <c r="V21" s="4" t="s">
        <v>73</v>
      </c>
    </row>
    <row r="22" spans="1:22" ht="17">
      <c r="A22" s="53"/>
      <c r="B22" s="2" t="s">
        <v>105</v>
      </c>
      <c r="C22" s="35">
        <f>(C17-C19)/(336-180)</f>
        <v>1.2051282051282051</v>
      </c>
      <c r="D22" s="3" t="s">
        <v>73</v>
      </c>
      <c r="E22" s="35">
        <f>(E17-E19)/(440-180)</f>
        <v>0.73076923076923073</v>
      </c>
      <c r="F22" s="35">
        <f>(F17-F19)/(422-180)</f>
        <v>1.5661157024793388</v>
      </c>
      <c r="G22" s="3" t="s">
        <v>73</v>
      </c>
      <c r="H22" s="35">
        <f>(H17-H19)/(218-180)</f>
        <v>2.5</v>
      </c>
      <c r="I22" s="35">
        <f>(I17-I19)/(336-180)</f>
        <v>1.2051282051282051</v>
      </c>
      <c r="J22" s="3" t="s">
        <v>73</v>
      </c>
      <c r="K22" s="35">
        <f>(K17-K19)/(549-180)</f>
        <v>0.59078590785907859</v>
      </c>
      <c r="L22" s="35">
        <f>(L17-L19)/(557-180)</f>
        <v>0.87002652519893897</v>
      </c>
      <c r="M22" s="35">
        <f>(M17-M19)/(534-180)</f>
        <v>0.55084745762711862</v>
      </c>
      <c r="N22" s="35">
        <f>(N17-N19)/(356-180)</f>
        <v>1.0625</v>
      </c>
      <c r="O22" s="35">
        <f>(O17-O19)/(365-180)</f>
        <v>1.0486486486486486</v>
      </c>
      <c r="P22" s="35">
        <f>(P17-P19)/(205-180)</f>
        <v>5.04</v>
      </c>
      <c r="Q22" s="3" t="s">
        <v>73</v>
      </c>
      <c r="R22" s="35">
        <f>(R17-R19)/(297-180)</f>
        <v>0.61538461538461542</v>
      </c>
      <c r="S22" s="35">
        <f>(S17-S19)/(314-180)</f>
        <v>1.4477611940298507</v>
      </c>
      <c r="T22" s="3" t="s">
        <v>73</v>
      </c>
      <c r="U22" s="35">
        <f>(U17-U19)/(218-180)</f>
        <v>2.5</v>
      </c>
      <c r="V22" s="4" t="s">
        <v>73</v>
      </c>
    </row>
    <row r="23" spans="1:22" ht="17">
      <c r="A23" s="53"/>
      <c r="B23" s="44" t="s">
        <v>101</v>
      </c>
      <c r="C23" s="6"/>
      <c r="D23" s="6"/>
      <c r="E23" s="6">
        <v>703</v>
      </c>
      <c r="F23" s="6"/>
      <c r="G23" s="6"/>
      <c r="H23" s="6"/>
      <c r="I23" s="6"/>
      <c r="J23" s="6"/>
      <c r="K23" s="6">
        <v>800</v>
      </c>
      <c r="L23" s="6"/>
      <c r="M23" s="6"/>
      <c r="N23" s="6">
        <v>716</v>
      </c>
      <c r="O23" s="6">
        <v>693</v>
      </c>
      <c r="P23" s="6">
        <v>579</v>
      </c>
      <c r="Q23" s="6">
        <v>643</v>
      </c>
      <c r="R23" s="6"/>
      <c r="S23" s="6"/>
      <c r="T23" s="6"/>
      <c r="U23" s="6"/>
      <c r="V23" s="7"/>
    </row>
    <row r="24" spans="1:22">
      <c r="A24" s="49" t="s">
        <v>76</v>
      </c>
      <c r="B24" s="2" t="s">
        <v>70</v>
      </c>
      <c r="C24" s="15"/>
      <c r="D24" s="15"/>
      <c r="E24" s="48">
        <v>1.4169890830232386E-2</v>
      </c>
      <c r="F24" s="15"/>
      <c r="G24" s="15"/>
      <c r="H24" s="15"/>
      <c r="I24" s="15"/>
      <c r="J24" s="15"/>
      <c r="K24" s="16">
        <v>2.6315566351038759E-2</v>
      </c>
      <c r="L24" s="15"/>
      <c r="M24" s="16">
        <v>1.710653896450309E-2</v>
      </c>
      <c r="N24" s="16">
        <v>1.211941265385446E-2</v>
      </c>
      <c r="O24" s="16"/>
      <c r="P24" s="16">
        <v>1.1583870967741935E-2</v>
      </c>
      <c r="Q24" s="16">
        <v>1.4383910386965376E-2</v>
      </c>
      <c r="R24" s="16">
        <v>1.3385886854708876E-2</v>
      </c>
      <c r="S24" s="16">
        <v>1.4914883932635405E-2</v>
      </c>
      <c r="T24" s="16"/>
      <c r="U24" s="16"/>
      <c r="V24" s="17"/>
    </row>
    <row r="25" spans="1:22" ht="16">
      <c r="A25" s="50"/>
      <c r="B25" s="2" t="s">
        <v>95</v>
      </c>
      <c r="C25" s="15"/>
      <c r="D25" s="15"/>
      <c r="E25" s="46">
        <v>81158</v>
      </c>
      <c r="F25" s="15"/>
      <c r="G25" s="15"/>
      <c r="H25" s="15"/>
      <c r="I25" s="15"/>
      <c r="J25" s="15"/>
      <c r="K25" s="18">
        <f>0.000000898*1000000000000</f>
        <v>898000</v>
      </c>
      <c r="L25" s="15"/>
      <c r="M25" s="19">
        <f>8.50474516729808E-07*1000000000000</f>
        <v>850474.51672980795</v>
      </c>
      <c r="N25" s="10">
        <v>37048</v>
      </c>
      <c r="O25" s="20"/>
      <c r="P25" s="10">
        <v>310000</v>
      </c>
      <c r="Q25" s="10">
        <v>7856</v>
      </c>
      <c r="R25" s="21">
        <v>15424304.631945301</v>
      </c>
      <c r="S25" s="21">
        <f>1.43811958333333E-07*1000000000000</f>
        <v>143811.95833333299</v>
      </c>
      <c r="T25" s="16"/>
      <c r="U25" s="16"/>
      <c r="V25" s="17"/>
    </row>
    <row r="26" spans="1:22" ht="16">
      <c r="A26" s="50"/>
      <c r="B26" s="2" t="s">
        <v>96</v>
      </c>
      <c r="C26" s="15"/>
      <c r="D26" s="15"/>
      <c r="E26" s="46">
        <v>1150</v>
      </c>
      <c r="F26" s="15"/>
      <c r="G26" s="15"/>
      <c r="H26" s="15"/>
      <c r="I26" s="15"/>
      <c r="J26" s="15"/>
      <c r="K26" s="21">
        <f>2.36313785832328E-08*1000000000000</f>
        <v>23631.378583232799</v>
      </c>
      <c r="L26" s="15"/>
      <c r="M26" s="21">
        <f>1.45486754587554E-08*1000000000000</f>
        <v>14548.675458755401</v>
      </c>
      <c r="N26" s="10">
        <v>449</v>
      </c>
      <c r="O26" s="16"/>
      <c r="P26" s="10">
        <v>3591</v>
      </c>
      <c r="Q26" s="10">
        <v>113</v>
      </c>
      <c r="R26" s="18">
        <f>2.06467996615782E-07*1000000000000</f>
        <v>206467.996615782</v>
      </c>
      <c r="S26" s="18">
        <f>2.14493866666667E-09*1000000000000</f>
        <v>2144.9386666666701</v>
      </c>
      <c r="T26" s="16"/>
      <c r="U26" s="16"/>
      <c r="V26" s="17"/>
    </row>
    <row r="27" spans="1:22" ht="16">
      <c r="A27" s="51"/>
      <c r="B27" s="5" t="s">
        <v>97</v>
      </c>
      <c r="C27" s="22"/>
      <c r="D27" s="22"/>
      <c r="E27" s="23">
        <f>E25-E26</f>
        <v>80008</v>
      </c>
      <c r="F27" s="22"/>
      <c r="G27" s="22"/>
      <c r="H27" s="22"/>
      <c r="I27" s="22"/>
      <c r="J27" s="22"/>
      <c r="K27" s="23">
        <f>K25-K26</f>
        <v>874368.62141676724</v>
      </c>
      <c r="L27" s="22"/>
      <c r="M27" s="23">
        <f>M25-M26</f>
        <v>835925.8412710526</v>
      </c>
      <c r="N27" s="23">
        <f>N25-N26</f>
        <v>36599</v>
      </c>
      <c r="O27" s="24"/>
      <c r="P27" s="23">
        <f t="shared" ref="P27:Q27" si="0">P25-P26</f>
        <v>306409</v>
      </c>
      <c r="Q27" s="23">
        <f t="shared" si="0"/>
        <v>7743</v>
      </c>
      <c r="R27" s="23">
        <f>R25-R26</f>
        <v>15217836.635329518</v>
      </c>
      <c r="S27" s="23">
        <f>S25-S26</f>
        <v>141667.01966666631</v>
      </c>
      <c r="T27" s="24"/>
      <c r="U27" s="24"/>
      <c r="V27" s="25"/>
    </row>
    <row r="28" spans="1:22" ht="17">
      <c r="A28" s="49" t="s">
        <v>77</v>
      </c>
      <c r="B28" s="32" t="s">
        <v>94</v>
      </c>
      <c r="C28" s="26" t="s">
        <v>78</v>
      </c>
      <c r="D28" s="26" t="s">
        <v>78</v>
      </c>
      <c r="E28" s="26" t="s">
        <v>78</v>
      </c>
      <c r="F28" s="26" t="s">
        <v>78</v>
      </c>
      <c r="G28" s="26" t="s">
        <v>78</v>
      </c>
      <c r="H28" s="26" t="s">
        <v>78</v>
      </c>
      <c r="I28" s="26" t="s">
        <v>78</v>
      </c>
      <c r="J28" s="26" t="s">
        <v>78</v>
      </c>
      <c r="K28" s="26" t="s">
        <v>78</v>
      </c>
      <c r="L28" s="26" t="s">
        <v>78</v>
      </c>
      <c r="M28" s="26" t="s">
        <v>78</v>
      </c>
      <c r="N28" s="26" t="s">
        <v>78</v>
      </c>
      <c r="O28" s="26" t="s">
        <v>78</v>
      </c>
      <c r="P28" s="26" t="s">
        <v>78</v>
      </c>
      <c r="Q28" s="26" t="s">
        <v>78</v>
      </c>
      <c r="R28" s="26" t="s">
        <v>78</v>
      </c>
      <c r="S28" s="26" t="s">
        <v>78</v>
      </c>
      <c r="T28" s="26" t="s">
        <v>78</v>
      </c>
      <c r="U28" s="26" t="s">
        <v>78</v>
      </c>
      <c r="V28" s="27" t="s">
        <v>78</v>
      </c>
    </row>
    <row r="29" spans="1:22">
      <c r="A29" s="50"/>
      <c r="B29" s="2" t="s">
        <v>79</v>
      </c>
      <c r="C29" s="3"/>
      <c r="D29" s="3"/>
      <c r="E29" s="3"/>
      <c r="F29" s="3" t="s">
        <v>78</v>
      </c>
      <c r="G29" s="3"/>
      <c r="H29" s="3"/>
      <c r="I29" s="3"/>
      <c r="J29" s="3"/>
      <c r="K29" s="3" t="s">
        <v>78</v>
      </c>
      <c r="L29" s="3"/>
      <c r="M29" s="34"/>
      <c r="N29" s="3"/>
      <c r="O29" s="3"/>
      <c r="P29" s="3"/>
      <c r="Q29" s="3"/>
      <c r="R29" s="3" t="s">
        <v>78</v>
      </c>
      <c r="S29" s="3" t="s">
        <v>78</v>
      </c>
      <c r="T29" s="3"/>
      <c r="U29" s="3"/>
      <c r="V29" s="4"/>
    </row>
    <row r="30" spans="1:22">
      <c r="A30" s="50"/>
      <c r="B30" s="2" t="s">
        <v>80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 t="s">
        <v>78</v>
      </c>
      <c r="N30" s="3"/>
      <c r="O30" s="3"/>
      <c r="P30" s="3"/>
      <c r="Q30" s="3"/>
      <c r="R30" s="3"/>
      <c r="S30" s="3"/>
      <c r="T30" s="3"/>
      <c r="U30" s="3"/>
      <c r="V30" s="4"/>
    </row>
    <row r="31" spans="1:22" ht="17">
      <c r="A31" s="50"/>
      <c r="B31" s="2" t="s">
        <v>81</v>
      </c>
      <c r="C31" s="3"/>
      <c r="D31" s="3"/>
      <c r="E31" s="3"/>
      <c r="F31" s="3" t="s">
        <v>78</v>
      </c>
      <c r="G31" s="3"/>
      <c r="H31" s="3"/>
      <c r="I31" s="3"/>
      <c r="J31" s="3"/>
      <c r="K31" s="3" t="s">
        <v>78</v>
      </c>
      <c r="L31" s="3"/>
      <c r="M31" s="28"/>
      <c r="N31" s="3"/>
      <c r="O31" s="3"/>
      <c r="P31" s="3"/>
      <c r="Q31" s="3"/>
      <c r="R31" s="3" t="s">
        <v>78</v>
      </c>
      <c r="S31" s="3" t="s">
        <v>78</v>
      </c>
      <c r="T31" s="3"/>
      <c r="U31" s="3"/>
      <c r="V31" s="4" t="s">
        <v>78</v>
      </c>
    </row>
    <row r="32" spans="1:22">
      <c r="A32" s="50"/>
      <c r="B32" s="2" t="s">
        <v>82</v>
      </c>
      <c r="C32" s="3"/>
      <c r="D32" s="3"/>
      <c r="E32" s="3"/>
      <c r="F32" s="3"/>
      <c r="G32" s="3"/>
      <c r="H32" s="3"/>
      <c r="I32" s="3"/>
      <c r="J32" s="3"/>
      <c r="K32" s="3" t="s">
        <v>78</v>
      </c>
      <c r="L32" s="3"/>
      <c r="M32" s="28"/>
      <c r="N32" s="3"/>
      <c r="O32" s="3"/>
      <c r="P32" s="3"/>
      <c r="Q32" s="3"/>
      <c r="R32" s="3" t="s">
        <v>78</v>
      </c>
      <c r="S32" s="3" t="s">
        <v>78</v>
      </c>
      <c r="T32" s="3"/>
      <c r="U32" s="3"/>
      <c r="V32" s="4"/>
    </row>
    <row r="33" spans="1:22" ht="17">
      <c r="A33" s="50"/>
      <c r="B33" s="2" t="s">
        <v>83</v>
      </c>
      <c r="C33" s="3"/>
      <c r="D33" s="3"/>
      <c r="E33" s="3"/>
      <c r="F33" s="3" t="s">
        <v>78</v>
      </c>
      <c r="G33" s="3"/>
      <c r="H33" s="3"/>
      <c r="I33" s="3"/>
      <c r="J33" s="3"/>
      <c r="K33" s="3" t="s">
        <v>78</v>
      </c>
      <c r="L33" s="3"/>
      <c r="M33" s="3"/>
      <c r="N33" s="3"/>
      <c r="O33" s="3"/>
      <c r="P33" s="3"/>
      <c r="Q33" s="3"/>
      <c r="R33" s="3"/>
      <c r="S33" s="3" t="s">
        <v>78</v>
      </c>
      <c r="T33" s="3"/>
      <c r="U33" s="3"/>
      <c r="V33" s="4"/>
    </row>
    <row r="34" spans="1:22" ht="17">
      <c r="A34" s="51"/>
      <c r="B34" s="5" t="s">
        <v>84</v>
      </c>
      <c r="C34" s="29">
        <v>6.8750757644011173E-2</v>
      </c>
      <c r="D34" s="29">
        <v>0.11054300906107528</v>
      </c>
      <c r="E34" s="30" t="s">
        <v>85</v>
      </c>
      <c r="F34" s="29">
        <v>4.1524165841110516E-2</v>
      </c>
      <c r="G34" s="30" t="s">
        <v>85</v>
      </c>
      <c r="H34" s="30" t="s">
        <v>85</v>
      </c>
      <c r="I34" s="30" t="s">
        <v>85</v>
      </c>
      <c r="J34" s="30" t="s">
        <v>85</v>
      </c>
      <c r="K34" s="29">
        <v>8.0225884965329897E-2</v>
      </c>
      <c r="L34" s="29">
        <v>9.9660431464144494E-2</v>
      </c>
      <c r="M34" s="29">
        <v>6.0134272185678128E-2</v>
      </c>
      <c r="N34" s="30" t="s">
        <v>85</v>
      </c>
      <c r="O34" s="29">
        <v>0.30265631210204447</v>
      </c>
      <c r="P34" s="30" t="s">
        <v>85</v>
      </c>
      <c r="Q34" s="29">
        <v>9.8573023882636335E-2</v>
      </c>
      <c r="R34" s="29">
        <v>6.6922550286108162E-2</v>
      </c>
      <c r="S34" s="29">
        <v>0.13924296451295959</v>
      </c>
      <c r="T34" s="29">
        <v>9.7913564874033909E-2</v>
      </c>
      <c r="U34" s="30" t="s">
        <v>85</v>
      </c>
      <c r="V34" s="31" t="s">
        <v>85</v>
      </c>
    </row>
    <row r="35" spans="1:22">
      <c r="A35" s="49" t="s">
        <v>86</v>
      </c>
      <c r="B35" s="32" t="s">
        <v>87</v>
      </c>
      <c r="C35" s="26"/>
      <c r="D35" s="26"/>
      <c r="E35" s="26"/>
      <c r="F35" s="33">
        <v>-57</v>
      </c>
      <c r="G35" s="26"/>
      <c r="H35" s="26"/>
      <c r="I35" s="26"/>
      <c r="J35" s="26"/>
      <c r="K35" s="26">
        <v>-57.1</v>
      </c>
      <c r="L35" s="26"/>
      <c r="M35" s="26">
        <v>-56.1</v>
      </c>
      <c r="N35" s="26"/>
      <c r="O35" s="26"/>
      <c r="P35" s="26"/>
      <c r="Q35" s="26"/>
      <c r="R35" s="33">
        <v>-57</v>
      </c>
      <c r="S35" s="33">
        <v>-57</v>
      </c>
      <c r="T35" s="26"/>
      <c r="U35" s="26"/>
      <c r="V35" s="27"/>
    </row>
    <row r="36" spans="1:22">
      <c r="A36" s="50"/>
      <c r="B36" s="2" t="s">
        <v>88</v>
      </c>
      <c r="C36" s="3"/>
      <c r="D36" s="3"/>
      <c r="E36" s="3"/>
      <c r="F36" s="34" t="s">
        <v>89</v>
      </c>
      <c r="G36" s="3"/>
      <c r="H36" s="3"/>
      <c r="I36" s="3"/>
      <c r="J36" s="3"/>
      <c r="K36" s="34">
        <v>-30</v>
      </c>
      <c r="L36" s="3"/>
      <c r="M36" s="34">
        <v>8</v>
      </c>
      <c r="N36" s="3"/>
      <c r="O36" s="3"/>
      <c r="P36" s="3"/>
      <c r="Q36" s="3"/>
      <c r="R36" s="34" t="s">
        <v>90</v>
      </c>
      <c r="S36" s="35"/>
      <c r="T36" s="3"/>
      <c r="U36" s="3"/>
      <c r="V36" s="4"/>
    </row>
    <row r="37" spans="1:22">
      <c r="A37" s="51"/>
      <c r="B37" s="5" t="s">
        <v>91</v>
      </c>
      <c r="C37" s="6"/>
      <c r="D37" s="6"/>
      <c r="E37" s="6"/>
      <c r="F37" s="36"/>
      <c r="G37" s="6"/>
      <c r="H37" s="6"/>
      <c r="I37" s="6"/>
      <c r="J37" s="6"/>
      <c r="K37" s="14" t="s">
        <v>92</v>
      </c>
      <c r="L37" s="6"/>
      <c r="M37" s="6"/>
      <c r="N37" s="6"/>
      <c r="O37" s="6"/>
      <c r="P37" s="6"/>
      <c r="Q37" s="6"/>
      <c r="R37" s="36"/>
      <c r="S37" s="36"/>
      <c r="T37" s="6"/>
      <c r="U37" s="6"/>
      <c r="V37" s="7"/>
    </row>
    <row r="38" spans="1:22">
      <c r="A38" s="43"/>
    </row>
    <row r="41" spans="1:22" ht="16">
      <c r="A41" s="37" t="s">
        <v>93</v>
      </c>
    </row>
    <row r="42" spans="1:22" ht="16">
      <c r="A42" s="38" t="s">
        <v>107</v>
      </c>
    </row>
    <row r="43" spans="1:22">
      <c r="A43" s="45" t="s">
        <v>106</v>
      </c>
    </row>
    <row r="44" spans="1:22" ht="16">
      <c r="A44" s="45" t="s">
        <v>109</v>
      </c>
    </row>
    <row r="45" spans="1:22">
      <c r="A45" s="45" t="s">
        <v>112</v>
      </c>
    </row>
  </sheetData>
  <mergeCells count="8">
    <mergeCell ref="A1:V1"/>
    <mergeCell ref="A35:A37"/>
    <mergeCell ref="A24:A27"/>
    <mergeCell ref="A2:V2"/>
    <mergeCell ref="A4:A7"/>
    <mergeCell ref="A8:A15"/>
    <mergeCell ref="A16:A23"/>
    <mergeCell ref="A28:A3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Ferrari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Ronzy Esposito</dc:creator>
  <cp:lastModifiedBy>Editorial Assistant</cp:lastModifiedBy>
  <dcterms:created xsi:type="dcterms:W3CDTF">2015-09-08T21:44:19Z</dcterms:created>
  <dcterms:modified xsi:type="dcterms:W3CDTF">2016-04-27T17:48:03Z</dcterms:modified>
</cp:coreProperties>
</file>