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624"/>
  <workbookPr showInkAnnotation="0" autoCompressPictures="0"/>
  <bookViews>
    <workbookView xWindow="13080" yWindow="1400" windowWidth="15440" windowHeight="116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217" i="1" l="1"/>
  <c r="P216" i="1"/>
  <c r="P215" i="1"/>
  <c r="P214" i="1"/>
  <c r="P213" i="1"/>
  <c r="P212" i="1"/>
  <c r="P211" i="1"/>
  <c r="P210" i="1"/>
  <c r="P209" i="1"/>
  <c r="P208" i="1"/>
  <c r="P207" i="1"/>
  <c r="P206" i="1"/>
  <c r="P205" i="1"/>
  <c r="P204" i="1"/>
  <c r="P203" i="1"/>
  <c r="P202" i="1"/>
  <c r="P201" i="1"/>
  <c r="P200" i="1"/>
  <c r="P199" i="1"/>
  <c r="P198" i="1"/>
  <c r="P197" i="1"/>
  <c r="P196" i="1"/>
  <c r="P195" i="1"/>
  <c r="P194" i="1"/>
  <c r="P193" i="1"/>
  <c r="P192" i="1"/>
  <c r="P191" i="1"/>
  <c r="P190" i="1"/>
  <c r="P189" i="1"/>
  <c r="P188" i="1"/>
  <c r="P187" i="1"/>
  <c r="P186" i="1"/>
  <c r="P185" i="1"/>
  <c r="P184" i="1"/>
  <c r="P183" i="1"/>
  <c r="P182" i="1"/>
  <c r="P181" i="1"/>
  <c r="P180" i="1"/>
  <c r="P179" i="1"/>
  <c r="P178" i="1"/>
  <c r="P177" i="1"/>
  <c r="P176" i="1"/>
  <c r="P175" i="1"/>
  <c r="P174" i="1"/>
  <c r="P173" i="1"/>
  <c r="P172" i="1"/>
  <c r="P171" i="1"/>
  <c r="P170" i="1"/>
  <c r="P169" i="1"/>
  <c r="P168" i="1"/>
  <c r="P167" i="1"/>
  <c r="P166" i="1"/>
  <c r="P165" i="1"/>
  <c r="P164" i="1"/>
  <c r="P163" i="1"/>
  <c r="P162" i="1"/>
  <c r="P161" i="1"/>
  <c r="P160" i="1"/>
  <c r="P159" i="1"/>
  <c r="P158" i="1"/>
  <c r="P157" i="1"/>
  <c r="P156" i="1"/>
  <c r="P155" i="1"/>
  <c r="P154" i="1"/>
  <c r="P153" i="1"/>
  <c r="P152" i="1"/>
  <c r="P151" i="1"/>
  <c r="P150" i="1"/>
  <c r="P149" i="1"/>
  <c r="P148" i="1"/>
  <c r="P147" i="1"/>
  <c r="P146" i="1"/>
  <c r="P145" i="1"/>
  <c r="P144" i="1"/>
  <c r="P143" i="1"/>
  <c r="P142" i="1"/>
  <c r="P141" i="1"/>
  <c r="P140" i="1"/>
  <c r="P139" i="1"/>
  <c r="P138" i="1"/>
  <c r="P137" i="1"/>
  <c r="P136" i="1"/>
  <c r="P135" i="1"/>
  <c r="P134" i="1"/>
  <c r="P133" i="1"/>
  <c r="P132" i="1"/>
  <c r="P131" i="1"/>
  <c r="P130" i="1"/>
  <c r="P129" i="1"/>
  <c r="P128" i="1"/>
  <c r="P127" i="1"/>
  <c r="P126" i="1"/>
  <c r="P125" i="1"/>
  <c r="P124" i="1"/>
  <c r="P123" i="1"/>
  <c r="P122" i="1"/>
  <c r="P121" i="1"/>
  <c r="P120" i="1"/>
  <c r="P119" i="1"/>
  <c r="P118" i="1"/>
  <c r="P117" i="1"/>
  <c r="P116" i="1"/>
  <c r="P115" i="1"/>
  <c r="P114" i="1"/>
  <c r="P113" i="1"/>
  <c r="P112" i="1"/>
  <c r="P111" i="1"/>
  <c r="P86" i="1"/>
  <c r="P90" i="1"/>
  <c r="P89" i="1"/>
  <c r="P88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43" i="1"/>
  <c r="P42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C194" i="1"/>
  <c r="C193" i="1"/>
  <c r="C192" i="1"/>
  <c r="C65" i="1"/>
  <c r="C64" i="1"/>
  <c r="C63" i="1"/>
  <c r="C62" i="1"/>
  <c r="C61" i="1"/>
  <c r="C60" i="1"/>
  <c r="C59" i="1"/>
  <c r="C58" i="1"/>
  <c r="C57" i="1"/>
  <c r="C56" i="1"/>
  <c r="C51" i="1"/>
  <c r="C50" i="1"/>
  <c r="C49" i="1"/>
  <c r="C48" i="1"/>
  <c r="C47" i="1"/>
  <c r="C46" i="1"/>
  <c r="C45" i="1"/>
  <c r="C44" i="1"/>
  <c r="C37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<sst xmlns="http://schemas.openxmlformats.org/spreadsheetml/2006/main" count="447" uniqueCount="249">
  <si>
    <t>Sample I.D.</t>
  </si>
  <si>
    <t>Total</t>
  </si>
  <si>
    <t>Source</t>
  </si>
  <si>
    <t>Botcharnikov et al. (2008)</t>
  </si>
  <si>
    <t>M P1D/22</t>
  </si>
  <si>
    <t>79-35q #4</t>
  </si>
  <si>
    <t>79-35q #11</t>
  </si>
  <si>
    <t>79-35q #10</t>
  </si>
  <si>
    <t>82-66 #3</t>
  </si>
  <si>
    <t>82-66 #5</t>
  </si>
  <si>
    <t>8735a #3</t>
  </si>
  <si>
    <t>8735a #11</t>
  </si>
  <si>
    <t>Z-342-17</t>
  </si>
  <si>
    <t>Z-342-12</t>
  </si>
  <si>
    <t>Z-348-06</t>
  </si>
  <si>
    <t>Sissonb-10</t>
  </si>
  <si>
    <t>Takagi et al. (2005) #149</t>
  </si>
  <si>
    <t>Blundy 1997</t>
  </si>
  <si>
    <t>Mahood and Baker (1986)</t>
  </si>
  <si>
    <t>Thy et al. (2006)</t>
  </si>
  <si>
    <t>Toplis et al. (1994)- Fe-100</t>
  </si>
  <si>
    <t>Toplis and Carroll (1995)-Fe-16</t>
  </si>
  <si>
    <t>Toplis and Carroll (1995)-Fe-45</t>
  </si>
  <si>
    <t>Toplis and Carroll (1995)-Fe-36</t>
  </si>
  <si>
    <t>WD-8A</t>
  </si>
  <si>
    <t>Yang et al. (1996)-2004-3-1-50</t>
  </si>
  <si>
    <t>Yang et al. (1996)-2004-3-1-40</t>
  </si>
  <si>
    <t>Yang et al. (1996)-2004-3-1-20</t>
  </si>
  <si>
    <t>Yang et al. (1996)-67-032-110</t>
  </si>
  <si>
    <t>Yang et al. (1996)-62-002-110</t>
  </si>
  <si>
    <t>Yang et al. (1996)-RE-46-9</t>
  </si>
  <si>
    <t>Yang et al. (1996)-RE-46-14</t>
  </si>
  <si>
    <t>Yang et al. (1996)-RE-46-8</t>
  </si>
  <si>
    <t>Berndt et al. (2005)</t>
  </si>
  <si>
    <t>Castro et al. (2013)</t>
  </si>
  <si>
    <t>Couch et al. (2003)</t>
  </si>
  <si>
    <t>Costa et al. (2004)</t>
  </si>
  <si>
    <t>Luhr (1990)</t>
  </si>
  <si>
    <t>Gardner et al. (1995)</t>
  </si>
  <si>
    <t>Grove et al. (1997)</t>
  </si>
  <si>
    <t>Holtz et al. (2005)</t>
  </si>
  <si>
    <t>Larsen (2006)</t>
  </si>
  <si>
    <t>Martel et al. (2013)</t>
  </si>
  <si>
    <t>Martel (2012)</t>
  </si>
  <si>
    <t>Parman et al. (2011)</t>
  </si>
  <si>
    <t>Moore &amp; Carmichael (1998)</t>
  </si>
  <si>
    <t>Rader &amp; Larsen (2013)</t>
  </si>
  <si>
    <t>Waters et al. (in review)</t>
  </si>
  <si>
    <t>Aigner-Torres et al. (2007)</t>
  </si>
  <si>
    <t>Bartels et al. (1991)</t>
  </si>
  <si>
    <t>Blundy (1997)</t>
  </si>
  <si>
    <t>Brugger et al. (2003)</t>
  </si>
  <si>
    <t>Grove et al. (1982)</t>
  </si>
  <si>
    <t>Grove &amp; Bryan (1983)</t>
  </si>
  <si>
    <t>Grove et al. (2003)</t>
  </si>
  <si>
    <t>Juster et al. (1989)</t>
  </si>
  <si>
    <t>Mahood &amp; Baker (1986)</t>
  </si>
  <si>
    <t>Sack et al. (1991)</t>
  </si>
  <si>
    <t>FeO 
(wt%)</t>
  </si>
  <si>
    <t>MgO
(wt%)</t>
  </si>
  <si>
    <t>CaO
(wt%)</t>
  </si>
  <si>
    <t>T
(°C)</t>
  </si>
  <si>
    <t>P
(bars)</t>
  </si>
  <si>
    <t>Vander Auwera et al. (1998)</t>
  </si>
  <si>
    <t>Yang et al. (1996)</t>
  </si>
  <si>
    <t>Toplis et al. (1994)</t>
  </si>
  <si>
    <t>Toplis &amp; Carroll (1995)</t>
  </si>
  <si>
    <t>Grove &amp; Juster (1989)</t>
  </si>
  <si>
    <t>Snyder et al. (1993)</t>
  </si>
  <si>
    <t>Tormey et al. (1987)</t>
  </si>
  <si>
    <t>PEM 12-15</t>
  </si>
  <si>
    <t>PEM 12-12</t>
  </si>
  <si>
    <t>PEM 12-18</t>
  </si>
  <si>
    <t>PEM 12-19</t>
  </si>
  <si>
    <t>PEM 12-22</t>
  </si>
  <si>
    <t>PEM 12-10</t>
  </si>
  <si>
    <t>PEM 22-9</t>
  </si>
  <si>
    <t>PEM 12-4</t>
  </si>
  <si>
    <t>816-3-12</t>
  </si>
  <si>
    <t>816-3-11</t>
  </si>
  <si>
    <t>Natural B-27</t>
  </si>
  <si>
    <t>ALV-528-1-1 #3</t>
  </si>
  <si>
    <t>ALV-525-4B #3</t>
  </si>
  <si>
    <t>AII-32-12-6 #8</t>
  </si>
  <si>
    <t>AII-32-12-6 #10</t>
  </si>
  <si>
    <t>AII-96-6-42 #9</t>
  </si>
  <si>
    <t>AII-96-6-42 #10</t>
  </si>
  <si>
    <t>AII-96-6-42 #3</t>
  </si>
  <si>
    <t>AII-96-6-42 #1</t>
  </si>
  <si>
    <t>TJ-37</t>
  </si>
  <si>
    <t>TJ-36</t>
  </si>
  <si>
    <t>TH-31</t>
  </si>
  <si>
    <t>TJ-26</t>
  </si>
  <si>
    <t>TJ-27</t>
  </si>
  <si>
    <t>TJ-30</t>
  </si>
  <si>
    <t>TJ-49</t>
  </si>
  <si>
    <t>#191</t>
  </si>
  <si>
    <t>#41</t>
  </si>
  <si>
    <t>Puy 10</t>
  </si>
  <si>
    <t>Puy 15</t>
  </si>
  <si>
    <t>Puy 17</t>
  </si>
  <si>
    <t>Puy 2</t>
  </si>
  <si>
    <t>Puy 9</t>
  </si>
  <si>
    <t>sc-80</t>
  </si>
  <si>
    <t>sc-63</t>
  </si>
  <si>
    <t>sc-51</t>
  </si>
  <si>
    <t>sc-73</t>
  </si>
  <si>
    <t>sc-53</t>
  </si>
  <si>
    <t>sc-10</t>
  </si>
  <si>
    <t>sc-26</t>
  </si>
  <si>
    <t>sc-69</t>
  </si>
  <si>
    <t>#86</t>
  </si>
  <si>
    <t>#94</t>
  </si>
  <si>
    <t>#97</t>
  </si>
  <si>
    <t>#185</t>
  </si>
  <si>
    <t>#119</t>
  </si>
  <si>
    <t>3a</t>
  </si>
  <si>
    <t>3b</t>
  </si>
  <si>
    <t>14a</t>
  </si>
  <si>
    <t>14b</t>
  </si>
  <si>
    <t>#20</t>
  </si>
  <si>
    <t xml:space="preserve"> #38</t>
  </si>
  <si>
    <t>#39</t>
  </si>
  <si>
    <t>#33</t>
  </si>
  <si>
    <t>#45</t>
  </si>
  <si>
    <t>#3</t>
  </si>
  <si>
    <t>#1</t>
  </si>
  <si>
    <t>#7</t>
  </si>
  <si>
    <t>#ACP11</t>
  </si>
  <si>
    <t>#ACP14</t>
  </si>
  <si>
    <t>#ACP15</t>
  </si>
  <si>
    <t>#ACP16</t>
  </si>
  <si>
    <t>#ACP3</t>
  </si>
  <si>
    <t>#ACP7</t>
  </si>
  <si>
    <t>#ACP9</t>
  </si>
  <si>
    <t>#ACP1</t>
  </si>
  <si>
    <t>#750DOM3</t>
  </si>
  <si>
    <t>#800CL3</t>
  </si>
  <si>
    <t>#750DOM3.5</t>
  </si>
  <si>
    <t>#750SAR3.5</t>
  </si>
  <si>
    <t># HPE1000</t>
  </si>
  <si>
    <t># HPE1500</t>
  </si>
  <si>
    <t># PE1000</t>
  </si>
  <si>
    <t># PE1250</t>
  </si>
  <si>
    <t># PE1500C</t>
  </si>
  <si>
    <t># PE1750B</t>
  </si>
  <si>
    <t># T1000</t>
  </si>
  <si>
    <t># T1250</t>
  </si>
  <si>
    <t># T1500B</t>
  </si>
  <si>
    <t># VM250</t>
  </si>
  <si>
    <t>#PAF22</t>
  </si>
  <si>
    <t>#PAF5</t>
  </si>
  <si>
    <t>#PAF11</t>
  </si>
  <si>
    <t>#PAF8</t>
  </si>
  <si>
    <t>#PAF16</t>
  </si>
  <si>
    <t>#SAR3</t>
  </si>
  <si>
    <t>#SAR4</t>
  </si>
  <si>
    <t>#SAR16</t>
  </si>
  <si>
    <t>#WD62</t>
  </si>
  <si>
    <t>#149</t>
  </si>
  <si>
    <t>#12</t>
  </si>
  <si>
    <t>#14</t>
  </si>
  <si>
    <t>#13</t>
  </si>
  <si>
    <t>#16</t>
  </si>
  <si>
    <t>#17</t>
  </si>
  <si>
    <t>#28</t>
  </si>
  <si>
    <t>#36</t>
  </si>
  <si>
    <t>#29</t>
  </si>
  <si>
    <t>#31</t>
  </si>
  <si>
    <t>#35</t>
  </si>
  <si>
    <t>#25</t>
  </si>
  <si>
    <t>#F1</t>
  </si>
  <si>
    <t>#F4</t>
  </si>
  <si>
    <t>#F3</t>
  </si>
  <si>
    <t>#79-38b-1</t>
  </si>
  <si>
    <t>#79-38b-10</t>
  </si>
  <si>
    <t>#79-35g-10</t>
  </si>
  <si>
    <t>#79-9c-3</t>
  </si>
  <si>
    <t>#79-38b-11</t>
  </si>
  <si>
    <t>#79-9c-7</t>
  </si>
  <si>
    <t>#79-20e-4</t>
  </si>
  <si>
    <t>#79-35g-3</t>
  </si>
  <si>
    <t>#79-38b-2</t>
  </si>
  <si>
    <t>#79-9c-6</t>
  </si>
  <si>
    <t>#79-35g-12</t>
  </si>
  <si>
    <t>#79-38b-4</t>
  </si>
  <si>
    <t>#79-20e-1</t>
  </si>
  <si>
    <t>#79-35g-11</t>
  </si>
  <si>
    <t>#79-20e-5</t>
  </si>
  <si>
    <t>#79-20e-9</t>
  </si>
  <si>
    <t>#139</t>
  </si>
  <si>
    <t>#147</t>
  </si>
  <si>
    <t>#157</t>
  </si>
  <si>
    <t>#156</t>
  </si>
  <si>
    <t>#155</t>
  </si>
  <si>
    <t>#38</t>
  </si>
  <si>
    <t>#A-1</t>
  </si>
  <si>
    <t>#A-18</t>
  </si>
  <si>
    <t>#A-6</t>
  </si>
  <si>
    <t>#A-8</t>
  </si>
  <si>
    <t>#A-10</t>
  </si>
  <si>
    <t>#A-22</t>
  </si>
  <si>
    <t>#A-23</t>
  </si>
  <si>
    <t>#A-25</t>
  </si>
  <si>
    <t>#K-15 #15</t>
  </si>
  <si>
    <t>#CSQ-3 #7</t>
  </si>
  <si>
    <t>#TB-253 #7A</t>
  </si>
  <si>
    <t>#TB-253 #2A</t>
  </si>
  <si>
    <t>#PRT #5A</t>
  </si>
  <si>
    <t>#FG-519 #8A</t>
  </si>
  <si>
    <t>#COL-11/10 #7A</t>
  </si>
  <si>
    <t>#4-3-75</t>
  </si>
  <si>
    <t>#4-3-77</t>
  </si>
  <si>
    <t>#4-83C-72</t>
  </si>
  <si>
    <r>
      <t>X</t>
    </r>
    <r>
      <rPr>
        <b/>
        <vertAlign val="subscript"/>
        <sz val="9"/>
        <color theme="1"/>
        <rFont val="Times New Roman"/>
      </rPr>
      <t>An</t>
    </r>
  </si>
  <si>
    <r>
      <t>X</t>
    </r>
    <r>
      <rPr>
        <b/>
        <vertAlign val="subscript"/>
        <sz val="9"/>
        <color theme="1"/>
        <rFont val="Times New Roman"/>
      </rPr>
      <t>Ab</t>
    </r>
  </si>
  <si>
    <r>
      <t>Viscosity
(log</t>
    </r>
    <r>
      <rPr>
        <b/>
        <vertAlign val="subscript"/>
        <sz val="9"/>
        <color theme="1"/>
        <rFont val="Times New Roman"/>
      </rPr>
      <t>10</t>
    </r>
    <r>
      <rPr>
        <b/>
        <sz val="9"/>
        <color theme="1"/>
        <rFont val="Times New Roman"/>
      </rPr>
      <t xml:space="preserve"> Pa s)</t>
    </r>
  </si>
  <si>
    <r>
      <t>SiO</t>
    </r>
    <r>
      <rPr>
        <b/>
        <vertAlign val="subscript"/>
        <sz val="9"/>
        <color theme="1"/>
        <rFont val="Times New Roman"/>
      </rPr>
      <t>2</t>
    </r>
    <r>
      <rPr>
        <b/>
        <sz val="9"/>
        <color theme="1"/>
        <rFont val="Times New Roman"/>
      </rPr>
      <t xml:space="preserve"> 
(wt%)</t>
    </r>
  </si>
  <si>
    <r>
      <t>TiO</t>
    </r>
    <r>
      <rPr>
        <b/>
        <vertAlign val="subscript"/>
        <sz val="9"/>
        <color theme="1"/>
        <rFont val="Times New Roman"/>
      </rPr>
      <t>2</t>
    </r>
    <r>
      <rPr>
        <b/>
        <sz val="9"/>
        <color theme="1"/>
        <rFont val="Times New Roman"/>
      </rPr>
      <t xml:space="preserve"> 
(wt%)</t>
    </r>
  </si>
  <si>
    <r>
      <t>Al</t>
    </r>
    <r>
      <rPr>
        <b/>
        <vertAlign val="subscript"/>
        <sz val="9"/>
        <color theme="1"/>
        <rFont val="Times New Roman"/>
      </rPr>
      <t>2</t>
    </r>
    <r>
      <rPr>
        <b/>
        <sz val="9"/>
        <color theme="1"/>
        <rFont val="Times New Roman"/>
      </rPr>
      <t>O</t>
    </r>
    <r>
      <rPr>
        <b/>
        <vertAlign val="subscript"/>
        <sz val="9"/>
        <color theme="1"/>
        <rFont val="Times New Roman"/>
      </rPr>
      <t>3</t>
    </r>
    <r>
      <rPr>
        <b/>
        <sz val="9"/>
        <color theme="1"/>
        <rFont val="Times New Roman"/>
      </rPr>
      <t xml:space="preserve"> 
(wt%)</t>
    </r>
  </si>
  <si>
    <r>
      <t>Na</t>
    </r>
    <r>
      <rPr>
        <b/>
        <vertAlign val="subscript"/>
        <sz val="9"/>
        <color theme="1"/>
        <rFont val="Times New Roman"/>
      </rPr>
      <t>2</t>
    </r>
    <r>
      <rPr>
        <b/>
        <sz val="9"/>
        <color theme="1"/>
        <rFont val="Times New Roman"/>
      </rPr>
      <t>O
(wt%)</t>
    </r>
  </si>
  <si>
    <r>
      <t>K</t>
    </r>
    <r>
      <rPr>
        <b/>
        <vertAlign val="subscript"/>
        <sz val="9"/>
        <color theme="1"/>
        <rFont val="Times New Roman"/>
      </rPr>
      <t>2</t>
    </r>
    <r>
      <rPr>
        <b/>
        <sz val="9"/>
        <color theme="1"/>
        <rFont val="Times New Roman"/>
      </rPr>
      <t>O
(wt%)</t>
    </r>
  </si>
  <si>
    <r>
      <t>H</t>
    </r>
    <r>
      <rPr>
        <b/>
        <vertAlign val="subscript"/>
        <sz val="9"/>
        <color theme="1"/>
        <rFont val="Times New Roman"/>
      </rPr>
      <t>2</t>
    </r>
    <r>
      <rPr>
        <b/>
        <sz val="9"/>
        <color theme="1"/>
        <rFont val="Times New Roman"/>
      </rPr>
      <t>O
(wt%)</t>
    </r>
  </si>
  <si>
    <t>#6</t>
  </si>
  <si>
    <t>#11</t>
  </si>
  <si>
    <t>#5</t>
  </si>
  <si>
    <t>Wagner et al. (1995)</t>
  </si>
  <si>
    <t>MLV36_750C_200MPa_120h</t>
  </si>
  <si>
    <t>MLV36_750C_200MPa_48h</t>
  </si>
  <si>
    <t>MLV36_800C_100MPa_48h</t>
  </si>
  <si>
    <t>MLV36_800C_150MPa_48h</t>
  </si>
  <si>
    <t>MLV36_850C_100MPa_48h</t>
  </si>
  <si>
    <t>MLV36_900C_50MPa_48h</t>
  </si>
  <si>
    <t>MLV44_750C_200MPa_48h</t>
  </si>
  <si>
    <t>MLV44_750C_200MPa_96h</t>
  </si>
  <si>
    <t>MLV44_800C_100MPa_48h</t>
  </si>
  <si>
    <t xml:space="preserve"> TEQ34_750C_200MPa_120h</t>
  </si>
  <si>
    <t>TEQ34_750C_250MPa_120h</t>
  </si>
  <si>
    <t>TEQ34_750C_300MPa_120h</t>
  </si>
  <si>
    <t>TEQ34_800C_150MPa_48h</t>
  </si>
  <si>
    <t>TEQ34_800C_200MPa_48h</t>
  </si>
  <si>
    <t>TEQ34_800C_250MPa_48h</t>
  </si>
  <si>
    <t>MLV44_750_200_48</t>
  </si>
  <si>
    <t>MLV44_750_200_96</t>
  </si>
  <si>
    <t>MLV44_800_100_72</t>
  </si>
  <si>
    <t>MLV36_900_50_48</t>
  </si>
  <si>
    <t>MLV36_750_220_48</t>
  </si>
  <si>
    <t>Waters and Lange: An updated model plagioclase-liquid hygrometer/thermometer</t>
  </si>
  <si>
    <t>American Mineralogist: October 2015 Deposit AM-15-105232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</si>
</sst>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164" formatCode="0.0"/>
  </numFmts>
  <fonts count="16" x14ac:knownFonts="1">
    <font>
      <sz val="12"/>
      <color theme="1"/>
      <name val="Calibri"/>
      <family val="2"/>
      <scheme val="minor"/>
    </font>
    <font>
      <sz val="12"/>
      <color rgb="FF9C0006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name val="Verdana"/>
    </font>
    <font>
      <sz val="8"/>
      <name val="Calibri"/>
      <family val="2"/>
      <scheme val="minor"/>
    </font>
    <font>
      <sz val="9"/>
      <color theme="1"/>
      <name val="Times New Roman"/>
    </font>
    <font>
      <sz val="9"/>
      <name val="Times New Roman"/>
    </font>
    <font>
      <sz val="9"/>
      <color rgb="FF000000"/>
      <name val="Times New Roman"/>
    </font>
    <font>
      <sz val="9"/>
      <name val="Times"/>
    </font>
    <font>
      <sz val="9"/>
      <color rgb="FF9C0006"/>
      <name val="Times New Roman"/>
    </font>
    <font>
      <sz val="9"/>
      <color rgb="FF666666"/>
      <name val="Times New Roman"/>
    </font>
    <font>
      <b/>
      <sz val="9"/>
      <color theme="1"/>
      <name val="Times New Roman"/>
    </font>
    <font>
      <b/>
      <vertAlign val="subscript"/>
      <sz val="9"/>
      <color theme="1"/>
      <name val="Times New Roman"/>
    </font>
    <font>
      <b/>
      <sz val="12"/>
      <name val="Arial"/>
    </font>
    <font>
      <sz val="12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1">
    <border>
      <left/>
      <right/>
      <top/>
      <bottom/>
      <diagonal/>
    </border>
  </borders>
  <cellStyleXfs count="93">
    <xf numFmtId="0" fontId="0" fillId="0" borderId="0"/>
    <xf numFmtId="0" fontId="1" fillId="2" borderId="0" applyNumberFormat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9">
    <xf numFmtId="0" fontId="0" fillId="0" borderId="0" xfId="0"/>
    <xf numFmtId="0" fontId="6" fillId="0" borderId="0" xfId="0" applyFont="1"/>
    <xf numFmtId="2" fontId="6" fillId="0" borderId="0" xfId="0" applyNumberFormat="1" applyFont="1"/>
    <xf numFmtId="164" fontId="6" fillId="0" borderId="0" xfId="0" applyNumberFormat="1" applyFont="1" applyFill="1"/>
    <xf numFmtId="0" fontId="7" fillId="0" borderId="0" xfId="0" applyFont="1" applyFill="1"/>
    <xf numFmtId="2" fontId="7" fillId="0" borderId="0" xfId="0" applyNumberFormat="1" applyFont="1" applyFill="1"/>
    <xf numFmtId="164" fontId="6" fillId="0" borderId="0" xfId="0" applyNumberFormat="1" applyFont="1"/>
    <xf numFmtId="0" fontId="7" fillId="0" borderId="0" xfId="1" applyFont="1" applyFill="1"/>
    <xf numFmtId="2" fontId="7" fillId="0" borderId="0" xfId="0" applyNumberFormat="1" applyFont="1" applyFill="1" applyAlignment="1">
      <alignment horizontal="right"/>
    </xf>
    <xf numFmtId="0" fontId="7" fillId="0" borderId="0" xfId="0" applyFont="1" applyFill="1" applyBorder="1"/>
    <xf numFmtId="2" fontId="7" fillId="0" borderId="0" xfId="0" applyNumberFormat="1" applyFont="1" applyFill="1" applyBorder="1" applyAlignment="1">
      <alignment horizontal="right"/>
    </xf>
    <xf numFmtId="2" fontId="7" fillId="0" borderId="0" xfId="6" applyNumberFormat="1" applyFont="1" applyFill="1"/>
    <xf numFmtId="0" fontId="6" fillId="0" borderId="0" xfId="0" applyFont="1" applyFill="1"/>
    <xf numFmtId="2" fontId="6" fillId="0" borderId="0" xfId="0" applyNumberFormat="1" applyFont="1" applyFill="1"/>
    <xf numFmtId="0" fontId="7" fillId="0" borderId="0" xfId="0" applyFont="1" applyFill="1" applyAlignment="1">
      <alignment horizontal="left"/>
    </xf>
    <xf numFmtId="6" fontId="6" fillId="0" borderId="0" xfId="0" applyNumberFormat="1" applyFont="1" applyFill="1"/>
    <xf numFmtId="164" fontId="7" fillId="0" borderId="0" xfId="0" applyNumberFormat="1" applyFont="1" applyFill="1"/>
    <xf numFmtId="2" fontId="7" fillId="0" borderId="0" xfId="1" applyNumberFormat="1" applyFont="1" applyFill="1" applyBorder="1" applyAlignment="1">
      <alignment horizontal="right"/>
    </xf>
    <xf numFmtId="2" fontId="8" fillId="0" borderId="0" xfId="0" applyNumberFormat="1" applyFont="1" applyFill="1" applyBorder="1" applyAlignment="1">
      <alignment horizontal="center" vertical="center"/>
    </xf>
    <xf numFmtId="2" fontId="8" fillId="0" borderId="0" xfId="0" applyNumberFormat="1" applyFont="1" applyFill="1" applyAlignment="1">
      <alignment horizontal="center" vertical="center"/>
    </xf>
    <xf numFmtId="164" fontId="9" fillId="0" borderId="0" xfId="0" applyNumberFormat="1" applyFont="1" applyFill="1"/>
    <xf numFmtId="0" fontId="10" fillId="0" borderId="0" xfId="1" applyFont="1" applyFill="1"/>
    <xf numFmtId="2" fontId="10" fillId="0" borderId="0" xfId="1" applyNumberFormat="1" applyFont="1" applyFill="1"/>
    <xf numFmtId="0" fontId="11" fillId="0" borderId="0" xfId="0" applyFont="1" applyFill="1"/>
    <xf numFmtId="2" fontId="11" fillId="0" borderId="0" xfId="0" applyNumberFormat="1" applyFont="1" applyFill="1"/>
    <xf numFmtId="14" fontId="7" fillId="0" borderId="0" xfId="0" applyNumberFormat="1" applyFont="1" applyFill="1"/>
    <xf numFmtId="0" fontId="7" fillId="0" borderId="0" xfId="0" applyNumberFormat="1" applyFont="1" applyFill="1" applyAlignment="1"/>
    <xf numFmtId="2" fontId="7" fillId="0" borderId="0" xfId="0" applyNumberFormat="1" applyFont="1" applyFill="1" applyAlignment="1"/>
    <xf numFmtId="0" fontId="7" fillId="0" borderId="0" xfId="6" applyFont="1" applyFill="1"/>
    <xf numFmtId="0" fontId="7" fillId="0" borderId="0" xfId="0" applyFont="1" applyFill="1" applyBorder="1" applyAlignment="1">
      <alignment wrapText="1"/>
    </xf>
    <xf numFmtId="0" fontId="6" fillId="0" borderId="0" xfId="0" applyFont="1" applyFill="1" applyAlignment="1">
      <alignment wrapText="1"/>
    </xf>
    <xf numFmtId="0" fontId="12" fillId="0" borderId="0" xfId="0" applyFont="1"/>
    <xf numFmtId="2" fontId="12" fillId="0" borderId="0" xfId="0" applyNumberFormat="1" applyFont="1"/>
    <xf numFmtId="0" fontId="12" fillId="0" borderId="0" xfId="0" applyFont="1" applyAlignment="1">
      <alignment wrapText="1"/>
    </xf>
    <xf numFmtId="2" fontId="12" fillId="0" borderId="0" xfId="0" applyNumberFormat="1" applyFont="1" applyAlignment="1">
      <alignment wrapText="1"/>
    </xf>
    <xf numFmtId="164" fontId="12" fillId="0" borderId="0" xfId="0" applyNumberFormat="1" applyFont="1" applyAlignment="1">
      <alignment wrapText="1"/>
    </xf>
    <xf numFmtId="164" fontId="12" fillId="0" borderId="0" xfId="0" applyNumberFormat="1" applyFont="1" applyFill="1"/>
    <xf numFmtId="0" fontId="14" fillId="0" borderId="0" xfId="0" applyFont="1"/>
    <xf numFmtId="0" fontId="15" fillId="0" borderId="0" xfId="0" applyFont="1" applyAlignment="1">
      <alignment vertical="center"/>
    </xf>
  </cellXfs>
  <cellStyles count="93">
    <cellStyle name="Bad" xfId="1" builtinId="27"/>
    <cellStyle name="Followed Hyperlink" xfId="3" builtinId="9" hidden="1"/>
    <cellStyle name="Followed Hyperlink" xfId="5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Hyperlink" xfId="2" builtinId="8" hidden="1"/>
    <cellStyle name="Hyperlink" xfId="4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Normal" xfId="0" builtinId="0"/>
    <cellStyle name="Normal 2 16" xfId="6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7"/>
  <sheetViews>
    <sheetView tabSelected="1" workbookViewId="0">
      <selection activeCell="B1" sqref="B1"/>
    </sheetView>
  </sheetViews>
  <sheetFormatPr baseColWidth="10" defaultRowHeight="11" x14ac:dyDescent="0"/>
  <cols>
    <col min="1" max="1" width="20.33203125" style="1" customWidth="1"/>
    <col min="2" max="3" width="4.1640625" style="2" bestFit="1" customWidth="1"/>
    <col min="4" max="5" width="5.1640625" style="1" bestFit="1" customWidth="1"/>
    <col min="6" max="6" width="8.6640625" style="2" customWidth="1"/>
    <col min="7" max="7" width="5.33203125" style="6" bestFit="1" customWidth="1"/>
    <col min="8" max="8" width="5.33203125" style="2" bestFit="1" customWidth="1"/>
    <col min="9" max="9" width="5.33203125" style="6" bestFit="1" customWidth="1"/>
    <col min="10" max="10" width="5.33203125" style="1" bestFit="1" customWidth="1"/>
    <col min="11" max="15" width="5.33203125" style="2" bestFit="1" customWidth="1"/>
    <col min="16" max="16" width="4.6640625" style="3" bestFit="1" customWidth="1"/>
    <col min="17" max="17" width="19.1640625" style="1" customWidth="1"/>
    <col min="18" max="16384" width="10.83203125" style="1"/>
  </cols>
  <sheetData>
    <row r="1" spans="1:17" ht="15">
      <c r="A1" s="37" t="s">
        <v>248</v>
      </c>
    </row>
    <row r="2" spans="1:17" ht="15">
      <c r="A2" s="38" t="s">
        <v>247</v>
      </c>
    </row>
    <row r="3" spans="1:17" ht="27" customHeight="1">
      <c r="A3" s="31" t="s">
        <v>0</v>
      </c>
      <c r="B3" s="32" t="s">
        <v>214</v>
      </c>
      <c r="C3" s="32" t="s">
        <v>215</v>
      </c>
      <c r="D3" s="33" t="s">
        <v>61</v>
      </c>
      <c r="E3" s="33" t="s">
        <v>62</v>
      </c>
      <c r="F3" s="34" t="s">
        <v>216</v>
      </c>
      <c r="G3" s="35" t="s">
        <v>217</v>
      </c>
      <c r="H3" s="34" t="s">
        <v>218</v>
      </c>
      <c r="I3" s="35" t="s">
        <v>219</v>
      </c>
      <c r="J3" s="33" t="s">
        <v>58</v>
      </c>
      <c r="K3" s="34" t="s">
        <v>59</v>
      </c>
      <c r="L3" s="34" t="s">
        <v>60</v>
      </c>
      <c r="M3" s="34" t="s">
        <v>220</v>
      </c>
      <c r="N3" s="34" t="s">
        <v>221</v>
      </c>
      <c r="O3" s="34" t="s">
        <v>222</v>
      </c>
      <c r="P3" s="36" t="s">
        <v>1</v>
      </c>
      <c r="Q3" s="31" t="s">
        <v>2</v>
      </c>
    </row>
    <row r="4" spans="1:17">
      <c r="A4" s="4" t="s">
        <v>97</v>
      </c>
      <c r="B4" s="5">
        <v>0.877</v>
      </c>
      <c r="C4" s="5">
        <v>0.123</v>
      </c>
      <c r="D4" s="1">
        <v>1050</v>
      </c>
      <c r="E4" s="1">
        <v>2020</v>
      </c>
      <c r="F4" s="2">
        <v>1.2479645318298771</v>
      </c>
      <c r="G4" s="6">
        <v>51.13</v>
      </c>
      <c r="H4" s="2">
        <v>0.98</v>
      </c>
      <c r="I4" s="6">
        <v>18.170000000000002</v>
      </c>
      <c r="J4" s="1">
        <v>8.6199999999999992</v>
      </c>
      <c r="K4" s="2">
        <v>6.03</v>
      </c>
      <c r="L4" s="6">
        <v>12.19</v>
      </c>
      <c r="M4" s="2">
        <v>2.4300000000000002</v>
      </c>
      <c r="N4" s="2">
        <v>7.0000000000000007E-2</v>
      </c>
      <c r="O4" s="2">
        <v>4.7835921262369387</v>
      </c>
      <c r="P4" s="3">
        <v>94.1</v>
      </c>
      <c r="Q4" s="1" t="s">
        <v>33</v>
      </c>
    </row>
    <row r="5" spans="1:17">
      <c r="A5" s="7" t="s">
        <v>96</v>
      </c>
      <c r="B5" s="5">
        <v>0.85399999999999998</v>
      </c>
      <c r="C5" s="5">
        <v>0.14599999999999999</v>
      </c>
      <c r="D5" s="1">
        <v>980</v>
      </c>
      <c r="E5" s="1">
        <v>2000</v>
      </c>
      <c r="F5" s="2">
        <v>1.802203290487268</v>
      </c>
      <c r="G5" s="6">
        <v>48.44</v>
      </c>
      <c r="H5" s="2">
        <v>2.15</v>
      </c>
      <c r="I5" s="6">
        <v>17.05</v>
      </c>
      <c r="J5" s="1">
        <v>11.2</v>
      </c>
      <c r="K5" s="2">
        <v>3.58</v>
      </c>
      <c r="L5" s="2">
        <v>8.61</v>
      </c>
      <c r="M5" s="2">
        <v>3.1</v>
      </c>
      <c r="N5" s="2">
        <v>0.43</v>
      </c>
      <c r="O5" s="2">
        <v>4.9386810818845097</v>
      </c>
      <c r="P5" s="3">
        <v>95.8</v>
      </c>
      <c r="Q5" s="1" t="s">
        <v>3</v>
      </c>
    </row>
    <row r="6" spans="1:17">
      <c r="A6" s="4" t="s">
        <v>98</v>
      </c>
      <c r="B6" s="8">
        <v>0.35637797922504871</v>
      </c>
      <c r="C6" s="8">
        <v>0.62037179123430741</v>
      </c>
      <c r="D6" s="1">
        <v>925</v>
      </c>
      <c r="E6" s="1">
        <v>500</v>
      </c>
      <c r="F6" s="2">
        <v>4.161183527552307</v>
      </c>
      <c r="G6" s="6">
        <v>70.5</v>
      </c>
      <c r="H6" s="2">
        <v>0.62</v>
      </c>
      <c r="I6" s="6">
        <v>14.4</v>
      </c>
      <c r="J6" s="1">
        <v>3.23</v>
      </c>
      <c r="K6" s="2">
        <v>0.52</v>
      </c>
      <c r="L6" s="2">
        <v>1.88</v>
      </c>
      <c r="M6" s="2">
        <v>5.69</v>
      </c>
      <c r="N6" s="2">
        <v>2.86</v>
      </c>
      <c r="O6" s="2">
        <v>2.531911991904829</v>
      </c>
      <c r="P6" s="3">
        <v>98.8</v>
      </c>
      <c r="Q6" s="1" t="s">
        <v>34</v>
      </c>
    </row>
    <row r="7" spans="1:17">
      <c r="A7" s="4" t="s">
        <v>99</v>
      </c>
      <c r="B7" s="8">
        <v>0.37193152351512543</v>
      </c>
      <c r="C7" s="8">
        <v>0.60557952647056246</v>
      </c>
      <c r="D7" s="1">
        <v>875</v>
      </c>
      <c r="E7" s="1">
        <v>750</v>
      </c>
      <c r="F7" s="2">
        <v>4.442125596756572</v>
      </c>
      <c r="G7" s="6">
        <v>72.400000000000006</v>
      </c>
      <c r="H7" s="2">
        <v>0.47</v>
      </c>
      <c r="I7" s="6">
        <v>14.4</v>
      </c>
      <c r="J7" s="1">
        <v>2.36</v>
      </c>
      <c r="K7" s="2">
        <v>0.33</v>
      </c>
      <c r="L7" s="2">
        <v>1.41</v>
      </c>
      <c r="M7" s="2">
        <v>5.29</v>
      </c>
      <c r="N7" s="2">
        <v>3.04</v>
      </c>
      <c r="O7" s="2">
        <v>3.294989003242291</v>
      </c>
      <c r="P7" s="3">
        <v>98</v>
      </c>
      <c r="Q7" s="1" t="s">
        <v>34</v>
      </c>
    </row>
    <row r="8" spans="1:17">
      <c r="A8" s="9" t="s">
        <v>100</v>
      </c>
      <c r="B8" s="10">
        <v>0.36809311994102878</v>
      </c>
      <c r="C8" s="10">
        <v>0.610985570179017</v>
      </c>
      <c r="D8" s="1">
        <v>825</v>
      </c>
      <c r="E8" s="1">
        <v>1500</v>
      </c>
      <c r="F8" s="2">
        <v>4.3542343281969762</v>
      </c>
      <c r="G8" s="6">
        <v>72.8</v>
      </c>
      <c r="H8" s="2">
        <v>0.28999999999999998</v>
      </c>
      <c r="I8" s="6">
        <v>14.8</v>
      </c>
      <c r="J8" s="1">
        <v>1.75</v>
      </c>
      <c r="K8" s="2">
        <v>0.26</v>
      </c>
      <c r="L8" s="2">
        <v>1.49</v>
      </c>
      <c r="M8" s="2">
        <v>5.42</v>
      </c>
      <c r="N8" s="2">
        <v>2.96</v>
      </c>
      <c r="O8" s="2">
        <v>4.9944181768610552</v>
      </c>
      <c r="P8" s="3">
        <v>93.8</v>
      </c>
      <c r="Q8" s="1" t="s">
        <v>34</v>
      </c>
    </row>
    <row r="9" spans="1:17">
      <c r="A9" s="4" t="s">
        <v>101</v>
      </c>
      <c r="B9" s="8">
        <v>0.35871585140278789</v>
      </c>
      <c r="C9" s="8">
        <v>0.60924105346187285</v>
      </c>
      <c r="D9" s="1">
        <v>850</v>
      </c>
      <c r="E9" s="1">
        <v>1000</v>
      </c>
      <c r="F9" s="2">
        <v>4.4829855469933095</v>
      </c>
      <c r="G9" s="6">
        <v>73</v>
      </c>
      <c r="H9" s="2">
        <v>0.32</v>
      </c>
      <c r="I9" s="6">
        <v>14.5</v>
      </c>
      <c r="J9" s="1">
        <v>2.02</v>
      </c>
      <c r="K9" s="2">
        <v>0.28000000000000003</v>
      </c>
      <c r="L9" s="2">
        <v>1.45</v>
      </c>
      <c r="M9" s="2">
        <v>5.01</v>
      </c>
      <c r="N9" s="2">
        <v>3</v>
      </c>
      <c r="O9" s="2">
        <v>3.9174360310124223</v>
      </c>
      <c r="P9" s="3">
        <v>94.1</v>
      </c>
      <c r="Q9" s="1" t="s">
        <v>34</v>
      </c>
    </row>
    <row r="10" spans="1:17">
      <c r="A10" s="4" t="s">
        <v>102</v>
      </c>
      <c r="B10" s="8">
        <v>0.40078560565592697</v>
      </c>
      <c r="C10" s="8">
        <v>0.58110826037619734</v>
      </c>
      <c r="D10" s="1">
        <v>900</v>
      </c>
      <c r="E10" s="1">
        <v>500</v>
      </c>
      <c r="F10" s="2">
        <v>4.182096864734433</v>
      </c>
      <c r="G10" s="6">
        <v>72.400000000000006</v>
      </c>
      <c r="H10" s="2">
        <v>0.46</v>
      </c>
      <c r="I10" s="6">
        <v>13.8</v>
      </c>
      <c r="J10" s="2">
        <v>2.6</v>
      </c>
      <c r="K10" s="2">
        <v>0.34</v>
      </c>
      <c r="L10" s="2">
        <v>1.36</v>
      </c>
      <c r="M10" s="2">
        <v>5.53</v>
      </c>
      <c r="N10" s="2">
        <v>3.08</v>
      </c>
      <c r="O10" s="2">
        <v>2.5938440809776111</v>
      </c>
      <c r="P10" s="3">
        <v>98.7</v>
      </c>
      <c r="Q10" s="1" t="s">
        <v>34</v>
      </c>
    </row>
    <row r="11" spans="1:17">
      <c r="A11" s="4" t="s">
        <v>103</v>
      </c>
      <c r="B11" s="5">
        <v>0.626</v>
      </c>
      <c r="C11" s="5">
        <f t="shared" ref="C11:C18" si="0">1-B11-0.01</f>
        <v>0.36399999999999999</v>
      </c>
      <c r="D11" s="1">
        <v>995</v>
      </c>
      <c r="E11" s="1">
        <v>500</v>
      </c>
      <c r="F11" s="2">
        <v>3.998238591770213</v>
      </c>
      <c r="G11" s="6">
        <v>70.626599999999996</v>
      </c>
      <c r="H11" s="2">
        <v>0.28709999999999997</v>
      </c>
      <c r="I11" s="6">
        <v>13.302300000000001</v>
      </c>
      <c r="J11" s="2">
        <v>2.0097</v>
      </c>
      <c r="K11" s="2">
        <v>0.86129999999999995</v>
      </c>
      <c r="L11" s="2">
        <v>3.4451999999999998</v>
      </c>
      <c r="M11" s="2">
        <v>3.5409000000000002</v>
      </c>
      <c r="N11" s="2">
        <v>1.7243999999999999</v>
      </c>
      <c r="O11" s="2">
        <v>2.3351454678457211</v>
      </c>
      <c r="P11" s="3">
        <v>95.7</v>
      </c>
      <c r="Q11" s="1" t="s">
        <v>35</v>
      </c>
    </row>
    <row r="12" spans="1:17">
      <c r="A12" s="4" t="s">
        <v>104</v>
      </c>
      <c r="B12" s="5">
        <v>0.63200000000000001</v>
      </c>
      <c r="C12" s="5">
        <f t="shared" si="0"/>
        <v>0.35799999999999998</v>
      </c>
      <c r="D12" s="1">
        <v>950</v>
      </c>
      <c r="E12" s="1">
        <v>850</v>
      </c>
      <c r="F12" s="2">
        <v>3.9187069558437959</v>
      </c>
      <c r="G12" s="6">
        <v>69.793899999999994</v>
      </c>
      <c r="H12" s="2">
        <v>0.47349999999999998</v>
      </c>
      <c r="I12" s="6">
        <v>13.447399999999998</v>
      </c>
      <c r="J12" s="2">
        <v>1.7992999999999999</v>
      </c>
      <c r="K12" s="2">
        <v>0.85229999999999995</v>
      </c>
      <c r="L12" s="2">
        <v>3.4091999999999998</v>
      </c>
      <c r="M12" s="2">
        <v>3.4091999999999998</v>
      </c>
      <c r="N12" s="2">
        <v>1.6098999999999999</v>
      </c>
      <c r="O12" s="2">
        <v>3.257096415396707</v>
      </c>
      <c r="P12" s="3">
        <v>94.7</v>
      </c>
      <c r="Q12" s="1" t="s">
        <v>35</v>
      </c>
    </row>
    <row r="13" spans="1:17">
      <c r="A13" s="4" t="s">
        <v>105</v>
      </c>
      <c r="B13" s="5">
        <v>0.53</v>
      </c>
      <c r="C13" s="5">
        <f t="shared" si="0"/>
        <v>0.45999999999999996</v>
      </c>
      <c r="D13" s="1">
        <v>875</v>
      </c>
      <c r="E13" s="1">
        <v>1000</v>
      </c>
      <c r="F13" s="2">
        <v>4.5313218244055653</v>
      </c>
      <c r="G13" s="6">
        <v>73.820800000000006</v>
      </c>
      <c r="H13" s="2">
        <v>0.1888</v>
      </c>
      <c r="I13" s="6">
        <v>11.516799999999998</v>
      </c>
      <c r="J13" s="2">
        <v>1.2272000000000001</v>
      </c>
      <c r="K13" s="2">
        <v>0.47199999999999998</v>
      </c>
      <c r="L13" s="2">
        <v>1.8879999999999999</v>
      </c>
      <c r="M13" s="2">
        <v>3.3039999999999998</v>
      </c>
      <c r="N13" s="2">
        <v>2.0768</v>
      </c>
      <c r="O13" s="2">
        <v>3.8243172726343819</v>
      </c>
      <c r="P13" s="3">
        <v>94.4</v>
      </c>
      <c r="Q13" s="1" t="s">
        <v>35</v>
      </c>
    </row>
    <row r="14" spans="1:17">
      <c r="A14" s="4" t="s">
        <v>106</v>
      </c>
      <c r="B14" s="5">
        <v>0.69799999999999995</v>
      </c>
      <c r="C14" s="5">
        <f t="shared" si="0"/>
        <v>0.29200000000000004</v>
      </c>
      <c r="D14" s="1">
        <v>950</v>
      </c>
      <c r="E14" s="1">
        <v>1100</v>
      </c>
      <c r="F14" s="2">
        <v>3.6786858860649625</v>
      </c>
      <c r="G14" s="6">
        <v>70.700399999999988</v>
      </c>
      <c r="H14" s="2">
        <v>0.38319999999999999</v>
      </c>
      <c r="I14" s="6">
        <v>13.603599999999998</v>
      </c>
      <c r="J14" s="2">
        <v>1.8201999999999998</v>
      </c>
      <c r="K14" s="2">
        <v>0.76639999999999997</v>
      </c>
      <c r="L14" s="2">
        <v>3.4487999999999999</v>
      </c>
      <c r="M14" s="2">
        <v>3.4487999999999999</v>
      </c>
      <c r="N14" s="2">
        <v>1.6285999999999998</v>
      </c>
      <c r="O14" s="2">
        <v>3.7798605359652941</v>
      </c>
      <c r="P14" s="3">
        <v>95.8</v>
      </c>
      <c r="Q14" s="1" t="s">
        <v>35</v>
      </c>
    </row>
    <row r="15" spans="1:17">
      <c r="A15" s="4" t="s">
        <v>107</v>
      </c>
      <c r="B15" s="5">
        <v>0.60299999999999998</v>
      </c>
      <c r="C15" s="5">
        <f>1-B15-0.01</f>
        <v>0.38700000000000001</v>
      </c>
      <c r="D15" s="1">
        <v>900</v>
      </c>
      <c r="E15" s="1">
        <v>1150</v>
      </c>
      <c r="F15" s="2">
        <v>3.8959184561215126</v>
      </c>
      <c r="G15" s="6">
        <v>70.55149999999999</v>
      </c>
      <c r="H15" s="2">
        <v>0.28409999999999996</v>
      </c>
      <c r="I15" s="6">
        <v>12.2163</v>
      </c>
      <c r="J15" s="2">
        <v>2.0834000000000001</v>
      </c>
      <c r="K15" s="2">
        <v>0.94699999999999995</v>
      </c>
      <c r="L15" s="2">
        <v>3.4091999999999998</v>
      </c>
      <c r="M15" s="2">
        <v>3.5038999999999998</v>
      </c>
      <c r="N15" s="2">
        <v>1.7045999999999999</v>
      </c>
      <c r="O15" s="2">
        <v>4.0485651152800228</v>
      </c>
      <c r="P15" s="3">
        <v>94.7</v>
      </c>
      <c r="Q15" s="1" t="s">
        <v>35</v>
      </c>
    </row>
    <row r="16" spans="1:17">
      <c r="A16" s="4" t="s">
        <v>108</v>
      </c>
      <c r="B16" s="5">
        <v>0.57999999999999996</v>
      </c>
      <c r="C16" s="5">
        <f>1-B16-0.01</f>
        <v>0.41000000000000003</v>
      </c>
      <c r="D16" s="1">
        <v>875</v>
      </c>
      <c r="E16" s="1">
        <v>1250</v>
      </c>
      <c r="F16" s="2">
        <v>4.3835364467425606</v>
      </c>
      <c r="G16" s="6">
        <v>73.209799999999987</v>
      </c>
      <c r="H16" s="2">
        <v>0.2823</v>
      </c>
      <c r="I16" s="6">
        <v>11.950699999999999</v>
      </c>
      <c r="J16" s="2">
        <v>1.2233000000000001</v>
      </c>
      <c r="K16" s="2">
        <v>0.47049999999999997</v>
      </c>
      <c r="L16" s="2">
        <v>2.1642999999999999</v>
      </c>
      <c r="M16" s="2">
        <v>3.1052999999999997</v>
      </c>
      <c r="N16" s="2">
        <v>1.7878999999999998</v>
      </c>
      <c r="O16" s="2">
        <v>4.292479002832593</v>
      </c>
      <c r="P16" s="3">
        <v>94.1</v>
      </c>
      <c r="Q16" s="1" t="s">
        <v>35</v>
      </c>
    </row>
    <row r="17" spans="1:17">
      <c r="A17" s="4" t="s">
        <v>109</v>
      </c>
      <c r="B17" s="5">
        <v>0.59899999999999998</v>
      </c>
      <c r="C17" s="5">
        <f t="shared" si="0"/>
        <v>0.39100000000000001</v>
      </c>
      <c r="D17" s="1">
        <v>875</v>
      </c>
      <c r="E17" s="1">
        <v>1600</v>
      </c>
      <c r="F17" s="2">
        <v>4.0948095944522933</v>
      </c>
      <c r="G17" s="6">
        <v>71.042400000000015</v>
      </c>
      <c r="H17" s="2">
        <v>0.18720000000000003</v>
      </c>
      <c r="I17" s="6">
        <v>12.8232</v>
      </c>
      <c r="J17" s="2">
        <v>1.3104</v>
      </c>
      <c r="K17" s="2">
        <v>0.56159999999999999</v>
      </c>
      <c r="L17" s="2">
        <v>2.6208</v>
      </c>
      <c r="M17" s="2">
        <v>3.4632000000000005</v>
      </c>
      <c r="N17" s="2">
        <v>1.6848000000000001</v>
      </c>
      <c r="O17" s="2">
        <v>4.9128510081945631</v>
      </c>
      <c r="P17" s="3">
        <v>93.6</v>
      </c>
      <c r="Q17" s="1" t="s">
        <v>35</v>
      </c>
    </row>
    <row r="18" spans="1:17">
      <c r="A18" s="4" t="s">
        <v>110</v>
      </c>
      <c r="B18" s="5">
        <v>0.52600000000000002</v>
      </c>
      <c r="C18" s="5">
        <f t="shared" si="0"/>
        <v>0.46399999999999997</v>
      </c>
      <c r="D18" s="1">
        <v>825</v>
      </c>
      <c r="E18" s="1">
        <v>1750</v>
      </c>
      <c r="F18" s="2">
        <v>4.5736300348044994</v>
      </c>
      <c r="G18" s="6">
        <v>71.7316</v>
      </c>
      <c r="H18" s="2">
        <v>0.18440000000000001</v>
      </c>
      <c r="I18" s="6">
        <v>11.893800000000001</v>
      </c>
      <c r="J18" s="2">
        <v>1.0142000000000002</v>
      </c>
      <c r="K18" s="2">
        <v>0.36880000000000002</v>
      </c>
      <c r="L18" s="2">
        <v>2.1206</v>
      </c>
      <c r="M18" s="2">
        <v>3.0426000000000002</v>
      </c>
      <c r="N18" s="2">
        <v>1.9362000000000001</v>
      </c>
      <c r="O18" s="2">
        <v>5.3107318589172916</v>
      </c>
      <c r="P18" s="3">
        <v>92.2</v>
      </c>
      <c r="Q18" s="1" t="s">
        <v>35</v>
      </c>
    </row>
    <row r="19" spans="1:17">
      <c r="A19" s="4" t="s">
        <v>111</v>
      </c>
      <c r="B19" s="5">
        <v>0.56999999999999995</v>
      </c>
      <c r="C19" s="5">
        <v>0.40500000000000003</v>
      </c>
      <c r="D19" s="1">
        <v>875</v>
      </c>
      <c r="E19" s="1">
        <v>2000</v>
      </c>
      <c r="F19" s="2">
        <v>3.8493933391970088</v>
      </c>
      <c r="G19" s="6">
        <v>66.237700000000004</v>
      </c>
      <c r="H19" s="2">
        <v>0.26012000000000002</v>
      </c>
      <c r="I19" s="6">
        <v>15.179860000000001</v>
      </c>
      <c r="J19" s="2">
        <v>1.10551</v>
      </c>
      <c r="K19" s="2">
        <v>0.77107000000000003</v>
      </c>
      <c r="L19" s="2">
        <v>2.6476500000000001</v>
      </c>
      <c r="M19" s="2">
        <v>4.1061800000000002</v>
      </c>
      <c r="N19" s="2">
        <v>2.9356400000000002</v>
      </c>
      <c r="O19" s="2">
        <v>5.5764657261586752</v>
      </c>
      <c r="P19" s="3">
        <v>92.9</v>
      </c>
      <c r="Q19" s="1" t="s">
        <v>36</v>
      </c>
    </row>
    <row r="20" spans="1:17">
      <c r="A20" s="4" t="s">
        <v>112</v>
      </c>
      <c r="B20" s="5">
        <v>0.45700000000000002</v>
      </c>
      <c r="C20" s="5">
        <v>0.52</v>
      </c>
      <c r="D20" s="1">
        <v>850</v>
      </c>
      <c r="E20" s="1">
        <v>2000</v>
      </c>
      <c r="F20" s="2">
        <v>4.2194855579817689</v>
      </c>
      <c r="G20" s="6">
        <v>66.411900000000003</v>
      </c>
      <c r="H20" s="2">
        <v>0.31884999999999997</v>
      </c>
      <c r="I20" s="6">
        <v>14.612439999999999</v>
      </c>
      <c r="J20" s="2">
        <v>1.2662899999999999</v>
      </c>
      <c r="K20" s="2">
        <v>0.21864</v>
      </c>
      <c r="L20" s="2">
        <v>1.9859800000000003</v>
      </c>
      <c r="M20" s="2">
        <v>3.3433700000000002</v>
      </c>
      <c r="N20" s="2">
        <v>3.1885000000000003</v>
      </c>
      <c r="O20" s="2">
        <v>5.5915655948196035</v>
      </c>
      <c r="P20" s="3">
        <v>92.1</v>
      </c>
      <c r="Q20" s="1" t="s">
        <v>36</v>
      </c>
    </row>
    <row r="21" spans="1:17">
      <c r="A21" s="4" t="s">
        <v>113</v>
      </c>
      <c r="B21" s="5">
        <v>0.54900000000000004</v>
      </c>
      <c r="C21" s="5">
        <v>0.43</v>
      </c>
      <c r="D21" s="1">
        <v>875</v>
      </c>
      <c r="E21" s="1">
        <v>2030</v>
      </c>
      <c r="F21" s="2">
        <v>3.6335990683762542</v>
      </c>
      <c r="G21" s="6">
        <v>64.562100000000001</v>
      </c>
      <c r="H21" s="2">
        <v>0.34998000000000001</v>
      </c>
      <c r="I21" s="6">
        <v>14.929410000000001</v>
      </c>
      <c r="J21" s="2">
        <v>2.5603799999999999</v>
      </c>
      <c r="K21" s="2">
        <v>0.65390999999999999</v>
      </c>
      <c r="L21" s="2">
        <v>2.6893199999999999</v>
      </c>
      <c r="M21" s="2">
        <v>3.9879300000000004</v>
      </c>
      <c r="N21" s="2">
        <v>2.8551000000000002</v>
      </c>
      <c r="O21" s="2">
        <v>5.6186891126788385</v>
      </c>
      <c r="P21" s="3">
        <v>92.1</v>
      </c>
      <c r="Q21" s="1" t="s">
        <v>36</v>
      </c>
    </row>
    <row r="22" spans="1:17">
      <c r="A22" s="4" t="s">
        <v>4</v>
      </c>
      <c r="B22" s="5">
        <v>0.80900000000000005</v>
      </c>
      <c r="C22" s="5">
        <v>0.187</v>
      </c>
      <c r="D22" s="1">
        <v>951</v>
      </c>
      <c r="E22" s="1">
        <v>2126</v>
      </c>
      <c r="F22" s="2">
        <v>2.6180567672325639</v>
      </c>
      <c r="G22" s="6">
        <v>58.241426000000004</v>
      </c>
      <c r="H22" s="2">
        <v>0.44073600000000002</v>
      </c>
      <c r="I22" s="6">
        <v>15.765494000000002</v>
      </c>
      <c r="J22" s="2">
        <v>5.5367459999999999</v>
      </c>
      <c r="K22" s="2">
        <v>2.0292219999999999</v>
      </c>
      <c r="L22" s="2">
        <v>5.3714699999999995</v>
      </c>
      <c r="M22" s="2">
        <v>3.2779739999999999</v>
      </c>
      <c r="N22" s="2">
        <v>0.954928</v>
      </c>
      <c r="O22" s="2">
        <v>5.3370664165905044</v>
      </c>
      <c r="P22" s="3">
        <f>97.5-O22</f>
        <v>92.162933583409497</v>
      </c>
      <c r="Q22" s="1" t="s">
        <v>4</v>
      </c>
    </row>
    <row r="23" spans="1:17">
      <c r="A23" s="4" t="s">
        <v>114</v>
      </c>
      <c r="B23" s="5">
        <v>0.59799999999999998</v>
      </c>
      <c r="C23" s="5">
        <v>0.38600000000000001</v>
      </c>
      <c r="D23" s="1">
        <v>900</v>
      </c>
      <c r="E23" s="1">
        <v>2000</v>
      </c>
      <c r="F23" s="2">
        <v>2.9754981494016657</v>
      </c>
      <c r="G23" s="6">
        <v>55.439397000000007</v>
      </c>
      <c r="H23" s="2">
        <v>0.44596799999999998</v>
      </c>
      <c r="I23" s="6">
        <v>17.996667000000002</v>
      </c>
      <c r="J23" s="2">
        <v>5.0412687270000003</v>
      </c>
      <c r="K23" s="2">
        <v>0.91980899999999999</v>
      </c>
      <c r="L23" s="2">
        <v>4.9706849999999996</v>
      </c>
      <c r="M23" s="2">
        <v>4.5154260000000006</v>
      </c>
      <c r="N23" s="2">
        <v>3.1961040000000001</v>
      </c>
      <c r="O23" s="2">
        <v>5.3858503399145494</v>
      </c>
      <c r="P23" s="3">
        <f>97.8-O23</f>
        <v>92.414149660085442</v>
      </c>
      <c r="Q23" s="1" t="s">
        <v>37</v>
      </c>
    </row>
    <row r="24" spans="1:17">
      <c r="A24" s="4" t="s">
        <v>115</v>
      </c>
      <c r="B24" s="5">
        <v>0.72099999999999997</v>
      </c>
      <c r="C24" s="5">
        <v>0.26800000000000002</v>
      </c>
      <c r="D24" s="1">
        <v>950</v>
      </c>
      <c r="E24" s="1">
        <v>2000</v>
      </c>
      <c r="F24" s="2">
        <v>2.9476987452504417</v>
      </c>
      <c r="G24" s="6">
        <v>56.512495999999999</v>
      </c>
      <c r="H24" s="2">
        <v>0.60476000000000008</v>
      </c>
      <c r="I24" s="6">
        <v>17.724119999999999</v>
      </c>
      <c r="J24" s="2">
        <v>2.7927258560000001</v>
      </c>
      <c r="K24" s="2">
        <v>1.3211679999999999</v>
      </c>
      <c r="L24" s="2">
        <v>6.084816</v>
      </c>
      <c r="M24" s="2">
        <v>4.2426239999999993</v>
      </c>
      <c r="N24" s="2">
        <v>2.9679760000000002</v>
      </c>
      <c r="O24" s="2">
        <v>5.2630990829683908</v>
      </c>
      <c r="P24" s="3">
        <f>97.7-O24</f>
        <v>92.436900917031608</v>
      </c>
      <c r="Q24" s="1" t="s">
        <v>37</v>
      </c>
    </row>
    <row r="25" spans="1:17">
      <c r="A25" s="4" t="s">
        <v>5</v>
      </c>
      <c r="B25" s="5">
        <v>0.93300000000000005</v>
      </c>
      <c r="C25" s="5">
        <v>6.7000000000000004E-2</v>
      </c>
      <c r="D25" s="1">
        <v>1050</v>
      </c>
      <c r="E25" s="1">
        <v>2000</v>
      </c>
      <c r="F25" s="2">
        <v>1.1685249256136971</v>
      </c>
      <c r="G25" s="6">
        <v>46.337199999999996</v>
      </c>
      <c r="H25" s="2">
        <v>0.66815999999999998</v>
      </c>
      <c r="I25" s="6">
        <v>17.817599999999999</v>
      </c>
      <c r="J25" s="2">
        <v>7.68384</v>
      </c>
      <c r="K25" s="2">
        <v>6.1062400000000006</v>
      </c>
      <c r="L25" s="6">
        <v>11.6928</v>
      </c>
      <c r="M25" s="2">
        <v>2.57056</v>
      </c>
      <c r="N25" s="2">
        <v>0.11136</v>
      </c>
      <c r="O25" s="2">
        <v>4.734217489548521</v>
      </c>
      <c r="P25" s="3">
        <f>97.8-O25</f>
        <v>93.06578251045147</v>
      </c>
      <c r="Q25" s="1" t="s">
        <v>5</v>
      </c>
    </row>
    <row r="26" spans="1:17">
      <c r="A26" s="4" t="s">
        <v>6</v>
      </c>
      <c r="B26" s="5">
        <v>0.92700000000000005</v>
      </c>
      <c r="C26" s="5">
        <v>7.0999999999999994E-2</v>
      </c>
      <c r="D26" s="1">
        <v>1035</v>
      </c>
      <c r="E26" s="1">
        <v>2000</v>
      </c>
      <c r="F26" s="2">
        <v>1.2585662898695371</v>
      </c>
      <c r="G26" s="6">
        <v>45.472000000000001</v>
      </c>
      <c r="H26" s="2">
        <v>0.66815999999999998</v>
      </c>
      <c r="I26" s="6">
        <v>18.281600000000001</v>
      </c>
      <c r="J26" s="2">
        <v>8.0643200000000004</v>
      </c>
      <c r="K26" s="2">
        <v>5.9113600000000002</v>
      </c>
      <c r="L26" s="6">
        <v>11.2288</v>
      </c>
      <c r="M26" s="2">
        <v>2.8582400000000003</v>
      </c>
      <c r="N26" s="2">
        <v>0.10208</v>
      </c>
      <c r="O26" s="2">
        <v>4.7495303728052365</v>
      </c>
      <c r="P26" s="3">
        <f>97.4-O26</f>
        <v>92.650469627194767</v>
      </c>
      <c r="Q26" s="1" t="s">
        <v>6</v>
      </c>
    </row>
    <row r="27" spans="1:17">
      <c r="A27" s="4" t="s">
        <v>7</v>
      </c>
      <c r="B27" s="5">
        <v>0.92</v>
      </c>
      <c r="C27" s="5">
        <v>0.08</v>
      </c>
      <c r="D27" s="1">
        <v>1025</v>
      </c>
      <c r="E27" s="1">
        <v>2000</v>
      </c>
      <c r="F27" s="2">
        <v>1.314197447011775</v>
      </c>
      <c r="G27" s="6">
        <v>45.712100000000007</v>
      </c>
      <c r="H27" s="2">
        <v>0.67963000000000007</v>
      </c>
      <c r="I27" s="6">
        <v>18.154500000000002</v>
      </c>
      <c r="J27" s="2">
        <v>8.1648700000000005</v>
      </c>
      <c r="K27" s="2">
        <v>5.9304700000000006</v>
      </c>
      <c r="L27" s="6">
        <v>11.3582</v>
      </c>
      <c r="M27" s="2">
        <v>2.7836900000000004</v>
      </c>
      <c r="N27" s="2">
        <v>0.10241</v>
      </c>
      <c r="O27" s="2">
        <v>4.769309493766321</v>
      </c>
      <c r="P27" s="3">
        <f>97.7-O27</f>
        <v>92.930690506233688</v>
      </c>
      <c r="Q27" s="1" t="s">
        <v>7</v>
      </c>
    </row>
    <row r="28" spans="1:17">
      <c r="A28" s="4" t="s">
        <v>8</v>
      </c>
      <c r="B28" s="5">
        <v>0.88400000000000001</v>
      </c>
      <c r="C28" s="5">
        <v>0.11600000000000001</v>
      </c>
      <c r="D28" s="1">
        <v>1012</v>
      </c>
      <c r="E28" s="1">
        <v>2000</v>
      </c>
      <c r="F28" s="2">
        <v>1.681913971295387</v>
      </c>
      <c r="G28" s="6">
        <v>49.197000000000003</v>
      </c>
      <c r="H28" s="2">
        <v>1.0044000000000002</v>
      </c>
      <c r="I28" s="6">
        <v>18.041999999999998</v>
      </c>
      <c r="J28" s="2">
        <v>8.0166000000000004</v>
      </c>
      <c r="K28" s="2">
        <v>4.2408000000000001</v>
      </c>
      <c r="L28" s="2">
        <v>8.9187000000000012</v>
      </c>
      <c r="M28" s="2">
        <v>3.6828000000000003</v>
      </c>
      <c r="N28" s="2">
        <v>0.41850000000000004</v>
      </c>
      <c r="O28" s="2">
        <v>4.9131978226056088</v>
      </c>
      <c r="P28" s="3">
        <f>98.4-O28</f>
        <v>93.486802177394395</v>
      </c>
      <c r="Q28" s="1" t="s">
        <v>8</v>
      </c>
    </row>
    <row r="29" spans="1:17">
      <c r="A29" s="4" t="s">
        <v>9</v>
      </c>
      <c r="B29" s="5">
        <v>0.91100000000000003</v>
      </c>
      <c r="C29" s="5">
        <v>8.7999999999999995E-2</v>
      </c>
      <c r="D29" s="1">
        <v>1000</v>
      </c>
      <c r="E29" s="1">
        <v>2000</v>
      </c>
      <c r="F29" s="2">
        <v>1.7978406446724171</v>
      </c>
      <c r="G29" s="6">
        <v>49.169100000000007</v>
      </c>
      <c r="H29" s="2">
        <v>0.98898000000000008</v>
      </c>
      <c r="I29" s="6">
        <v>18.006900000000002</v>
      </c>
      <c r="J29" s="2">
        <v>7.2307500000000005</v>
      </c>
      <c r="K29" s="2">
        <v>4.5063900000000006</v>
      </c>
      <c r="L29" s="2">
        <v>9.1434000000000015</v>
      </c>
      <c r="M29" s="2">
        <v>3.2095199999999999</v>
      </c>
      <c r="N29" s="2">
        <v>0.74640000000000006</v>
      </c>
      <c r="O29" s="2">
        <v>4.904188820847124</v>
      </c>
      <c r="P29" s="3">
        <f>97.9-O29</f>
        <v>92.995811179152881</v>
      </c>
      <c r="Q29" s="1" t="s">
        <v>9</v>
      </c>
    </row>
    <row r="30" spans="1:17">
      <c r="A30" s="4" t="s">
        <v>10</v>
      </c>
      <c r="B30" s="5">
        <v>0.85199999999999998</v>
      </c>
      <c r="C30" s="5">
        <v>0.14499999999999999</v>
      </c>
      <c r="D30" s="1">
        <v>970</v>
      </c>
      <c r="E30" s="1">
        <v>2000</v>
      </c>
      <c r="F30" s="2">
        <v>1.99281424101061</v>
      </c>
      <c r="G30" s="6">
        <v>48.817700000000002</v>
      </c>
      <c r="H30" s="2">
        <v>1.1899900000000001</v>
      </c>
      <c r="I30" s="6">
        <v>18.084100000000003</v>
      </c>
      <c r="J30" s="2">
        <v>7.82395</v>
      </c>
      <c r="K30" s="2">
        <v>3.8791799999999999</v>
      </c>
      <c r="L30" s="2">
        <v>8.2174899999999997</v>
      </c>
      <c r="M30" s="2">
        <v>4.2071300000000003</v>
      </c>
      <c r="N30" s="2">
        <v>0.93700000000000006</v>
      </c>
      <c r="O30" s="2">
        <v>5.0691779464449018</v>
      </c>
      <c r="P30" s="3">
        <f>98.2-O30</f>
        <v>93.130822053555107</v>
      </c>
      <c r="Q30" s="1" t="s">
        <v>10</v>
      </c>
    </row>
    <row r="31" spans="1:17">
      <c r="A31" s="4" t="s">
        <v>11</v>
      </c>
      <c r="B31" s="5">
        <v>0.81499999999999995</v>
      </c>
      <c r="C31" s="5">
        <v>0.18099999999999999</v>
      </c>
      <c r="D31" s="1">
        <v>965</v>
      </c>
      <c r="E31" s="1">
        <v>2000</v>
      </c>
      <c r="F31" s="2">
        <v>2.0767058727586525</v>
      </c>
      <c r="G31" s="6">
        <v>50.114400000000003</v>
      </c>
      <c r="H31" s="2">
        <v>1.0362</v>
      </c>
      <c r="I31" s="6">
        <v>18.086399999999998</v>
      </c>
      <c r="J31" s="2">
        <v>7.1874599999999997</v>
      </c>
      <c r="K31" s="2">
        <v>3.4477199999999999</v>
      </c>
      <c r="L31" s="2">
        <v>8.0823599999999995</v>
      </c>
      <c r="M31" s="2">
        <v>4.2766799999999998</v>
      </c>
      <c r="N31" s="2">
        <v>1.15866</v>
      </c>
      <c r="O31" s="2">
        <v>5.1020340045506725</v>
      </c>
      <c r="P31" s="3">
        <f>98.4-O31</f>
        <v>93.297965995449331</v>
      </c>
      <c r="Q31" s="1" t="s">
        <v>11</v>
      </c>
    </row>
    <row r="32" spans="1:17">
      <c r="A32" s="4" t="s">
        <v>116</v>
      </c>
      <c r="B32" s="5">
        <v>0.42799999999999999</v>
      </c>
      <c r="C32" s="5">
        <v>0.50600000000000001</v>
      </c>
      <c r="D32" s="1">
        <v>875</v>
      </c>
      <c r="E32" s="1">
        <v>1500</v>
      </c>
      <c r="F32" s="2">
        <v>3.9820074921219426</v>
      </c>
      <c r="G32" s="6">
        <v>69.3</v>
      </c>
      <c r="H32" s="2">
        <v>0.34</v>
      </c>
      <c r="I32" s="6">
        <v>13.75</v>
      </c>
      <c r="J32" s="1">
        <v>1.95</v>
      </c>
      <c r="K32" s="2">
        <v>0.43</v>
      </c>
      <c r="L32" s="2">
        <v>1.87</v>
      </c>
      <c r="M32" s="2">
        <v>4.72</v>
      </c>
      <c r="N32" s="2">
        <v>2.06</v>
      </c>
      <c r="O32" s="2">
        <v>4.8124637862718327</v>
      </c>
      <c r="P32" s="3">
        <f>99.4-O32</f>
        <v>94.587536213728171</v>
      </c>
      <c r="Q32" s="1" t="s">
        <v>38</v>
      </c>
    </row>
    <row r="33" spans="1:17">
      <c r="A33" s="4" t="s">
        <v>117</v>
      </c>
      <c r="B33" s="5">
        <v>0.37</v>
      </c>
      <c r="C33" s="5">
        <v>0.54700000000000004</v>
      </c>
      <c r="D33" s="1">
        <v>825</v>
      </c>
      <c r="E33" s="1">
        <v>1500</v>
      </c>
      <c r="F33" s="2">
        <v>4.4212255487833865</v>
      </c>
      <c r="G33" s="6">
        <v>68.95</v>
      </c>
      <c r="H33" s="2">
        <v>0.28000000000000003</v>
      </c>
      <c r="I33" s="6">
        <v>13.71</v>
      </c>
      <c r="J33" s="1">
        <v>1.59</v>
      </c>
      <c r="K33" s="2">
        <v>0.4</v>
      </c>
      <c r="L33" s="2">
        <v>1.91</v>
      </c>
      <c r="M33" s="2">
        <v>4.79</v>
      </c>
      <c r="N33" s="2">
        <v>2.13</v>
      </c>
      <c r="O33" s="2">
        <v>4.945149274532997</v>
      </c>
      <c r="P33" s="3">
        <f>98.9-O33</f>
        <v>93.954850725467011</v>
      </c>
      <c r="Q33" s="1" t="s">
        <v>38</v>
      </c>
    </row>
    <row r="34" spans="1:17">
      <c r="A34" s="4" t="s">
        <v>118</v>
      </c>
      <c r="B34" s="5">
        <v>0.53600000000000003</v>
      </c>
      <c r="C34" s="5">
        <v>0.41699999999999998</v>
      </c>
      <c r="D34" s="1">
        <v>875</v>
      </c>
      <c r="E34" s="1">
        <v>2500</v>
      </c>
      <c r="F34" s="2">
        <v>3.6546014586140254</v>
      </c>
      <c r="G34" s="6">
        <v>67.47</v>
      </c>
      <c r="H34" s="2">
        <v>0.28000000000000003</v>
      </c>
      <c r="I34" s="6">
        <v>14.66</v>
      </c>
      <c r="J34" s="1">
        <v>1.54</v>
      </c>
      <c r="K34" s="2">
        <v>0.64</v>
      </c>
      <c r="L34" s="2">
        <v>2.4500000000000002</v>
      </c>
      <c r="M34" s="2">
        <v>4.67</v>
      </c>
      <c r="N34" s="2">
        <v>1.79</v>
      </c>
      <c r="O34" s="2">
        <v>6.3640256217990911</v>
      </c>
      <c r="P34" s="3">
        <f>100.2-O34</f>
        <v>93.835974378200916</v>
      </c>
      <c r="Q34" s="1" t="s">
        <v>38</v>
      </c>
    </row>
    <row r="35" spans="1:17">
      <c r="A35" s="4" t="s">
        <v>119</v>
      </c>
      <c r="B35" s="5">
        <v>0.52600000000000002</v>
      </c>
      <c r="C35" s="5">
        <v>0.42699999999999999</v>
      </c>
      <c r="D35" s="1">
        <v>825</v>
      </c>
      <c r="E35" s="1">
        <v>2500</v>
      </c>
      <c r="F35" s="2">
        <v>4.0670912607887191</v>
      </c>
      <c r="G35" s="6">
        <v>68.14</v>
      </c>
      <c r="H35" s="2">
        <v>0.28999999999999998</v>
      </c>
      <c r="I35" s="6">
        <v>14.55</v>
      </c>
      <c r="J35" s="1">
        <v>1.48</v>
      </c>
      <c r="K35" s="2">
        <v>0.67</v>
      </c>
      <c r="L35" s="2">
        <v>2.34</v>
      </c>
      <c r="M35" s="2">
        <v>5.05</v>
      </c>
      <c r="N35" s="2">
        <v>1.79</v>
      </c>
      <c r="O35" s="2">
        <v>6.5139189884099071</v>
      </c>
      <c r="P35" s="3">
        <f>101.3-O35</f>
        <v>94.786081011590085</v>
      </c>
      <c r="Q35" s="1" t="s">
        <v>38</v>
      </c>
    </row>
    <row r="36" spans="1:17">
      <c r="A36" s="1" t="s">
        <v>120</v>
      </c>
      <c r="B36" s="2">
        <v>0.78300000000000003</v>
      </c>
      <c r="C36" s="2">
        <v>0.21</v>
      </c>
      <c r="D36" s="1">
        <v>1000</v>
      </c>
      <c r="E36" s="1">
        <v>1000</v>
      </c>
      <c r="F36" s="2">
        <v>2.5948596461609257</v>
      </c>
      <c r="G36" s="6">
        <v>58.3</v>
      </c>
      <c r="H36" s="2">
        <v>1.02</v>
      </c>
      <c r="I36" s="6">
        <v>17.3</v>
      </c>
      <c r="J36" s="1">
        <v>6.91</v>
      </c>
      <c r="K36" s="2">
        <v>3.45</v>
      </c>
      <c r="L36" s="2">
        <v>7.03</v>
      </c>
      <c r="M36" s="2">
        <v>4.22</v>
      </c>
      <c r="N36" s="2">
        <v>1.46</v>
      </c>
      <c r="O36" s="2">
        <v>3.3972062111784807</v>
      </c>
      <c r="P36" s="3">
        <v>94.8</v>
      </c>
      <c r="Q36" s="1" t="s">
        <v>39</v>
      </c>
    </row>
    <row r="37" spans="1:17">
      <c r="A37" s="1" t="s">
        <v>121</v>
      </c>
      <c r="B37" s="2">
        <v>0.78200000000000003</v>
      </c>
      <c r="C37" s="2">
        <f>1-B37</f>
        <v>0.21799999999999997</v>
      </c>
      <c r="D37" s="1">
        <v>985</v>
      </c>
      <c r="E37" s="1">
        <v>1500</v>
      </c>
      <c r="F37" s="2">
        <v>2.5121131023288137</v>
      </c>
      <c r="G37" s="6">
        <v>58.5</v>
      </c>
      <c r="H37" s="2">
        <v>0.98</v>
      </c>
      <c r="I37" s="6">
        <v>17.899999999999999</v>
      </c>
      <c r="J37" s="1">
        <v>6.61</v>
      </c>
      <c r="K37" s="2">
        <v>3.07</v>
      </c>
      <c r="L37" s="2">
        <v>6.72</v>
      </c>
      <c r="M37" s="2">
        <v>4.3</v>
      </c>
      <c r="N37" s="2">
        <v>1.49</v>
      </c>
      <c r="O37" s="2">
        <v>4.3079004804671923</v>
      </c>
      <c r="P37" s="3">
        <v>94.2</v>
      </c>
      <c r="Q37" s="1" t="s">
        <v>39</v>
      </c>
    </row>
    <row r="38" spans="1:17">
      <c r="A38" s="1" t="s">
        <v>122</v>
      </c>
      <c r="B38" s="2">
        <v>0.77200000000000002</v>
      </c>
      <c r="C38" s="2">
        <v>0.222</v>
      </c>
      <c r="D38" s="1">
        <v>955</v>
      </c>
      <c r="E38" s="1">
        <v>1500</v>
      </c>
      <c r="F38" s="2">
        <v>2.794234441519964</v>
      </c>
      <c r="G38" s="6">
        <v>59.7</v>
      </c>
      <c r="H38" s="2">
        <v>1.04</v>
      </c>
      <c r="I38" s="6">
        <v>17.600000000000001</v>
      </c>
      <c r="J38" s="1">
        <v>6.59</v>
      </c>
      <c r="K38" s="2">
        <v>2.58</v>
      </c>
      <c r="L38" s="2">
        <v>5.98</v>
      </c>
      <c r="M38" s="2">
        <v>4.57</v>
      </c>
      <c r="N38" s="2">
        <v>1.6</v>
      </c>
      <c r="O38" s="2">
        <v>4.429822107042952</v>
      </c>
      <c r="P38" s="3">
        <v>94.2</v>
      </c>
      <c r="Q38" s="1" t="s">
        <v>39</v>
      </c>
    </row>
    <row r="39" spans="1:17">
      <c r="A39" s="1" t="s">
        <v>123</v>
      </c>
      <c r="B39" s="2">
        <v>0.77100000000000002</v>
      </c>
      <c r="C39" s="2">
        <v>0.222</v>
      </c>
      <c r="D39" s="1">
        <v>970</v>
      </c>
      <c r="E39" s="1">
        <v>1500</v>
      </c>
      <c r="F39" s="2">
        <v>2.7222416046431319</v>
      </c>
      <c r="G39" s="6">
        <v>59.9</v>
      </c>
      <c r="H39" s="2">
        <v>1.1200000000000001</v>
      </c>
      <c r="I39" s="6">
        <v>17.600000000000001</v>
      </c>
      <c r="J39" s="1">
        <v>6.31</v>
      </c>
      <c r="K39" s="2">
        <v>2.64</v>
      </c>
      <c r="L39" s="2">
        <v>5.98</v>
      </c>
      <c r="M39" s="2">
        <v>4.43</v>
      </c>
      <c r="N39" s="2">
        <v>1.61</v>
      </c>
      <c r="O39" s="2">
        <v>4.3857776234980816</v>
      </c>
      <c r="P39" s="3">
        <v>95.8</v>
      </c>
      <c r="Q39" s="1" t="s">
        <v>39</v>
      </c>
    </row>
    <row r="40" spans="1:17">
      <c r="A40" s="1" t="s">
        <v>124</v>
      </c>
      <c r="B40" s="11">
        <v>0.77500000000000002</v>
      </c>
      <c r="C40" s="11">
        <v>0.22</v>
      </c>
      <c r="D40" s="1">
        <v>980</v>
      </c>
      <c r="E40" s="1">
        <v>2000</v>
      </c>
      <c r="F40" s="2">
        <v>2.4789401483292237</v>
      </c>
      <c r="G40" s="6">
        <v>60.2</v>
      </c>
      <c r="H40" s="2">
        <v>0.84</v>
      </c>
      <c r="I40" s="6">
        <v>17.899999999999999</v>
      </c>
      <c r="J40" s="1">
        <v>6.32</v>
      </c>
      <c r="K40" s="2">
        <v>2.42</v>
      </c>
      <c r="L40" s="2">
        <v>5.96</v>
      </c>
      <c r="M40" s="2">
        <v>4.21</v>
      </c>
      <c r="N40" s="2">
        <v>1.65</v>
      </c>
      <c r="O40" s="2">
        <v>5.153804843990601</v>
      </c>
      <c r="P40" s="3">
        <v>93.9</v>
      </c>
      <c r="Q40" s="1" t="s">
        <v>39</v>
      </c>
    </row>
    <row r="41" spans="1:17">
      <c r="A41" s="1" t="s">
        <v>125</v>
      </c>
      <c r="B41" s="11">
        <v>0.38200000000000001</v>
      </c>
      <c r="C41" s="11">
        <v>0.59499999999999997</v>
      </c>
      <c r="D41" s="1">
        <v>880</v>
      </c>
      <c r="E41" s="1">
        <v>1000</v>
      </c>
      <c r="F41" s="2">
        <v>4.2630678708411542</v>
      </c>
      <c r="G41" s="6">
        <v>71.3</v>
      </c>
      <c r="H41" s="2">
        <v>0.4</v>
      </c>
      <c r="I41" s="6">
        <v>15.1</v>
      </c>
      <c r="J41" s="1">
        <v>2.44</v>
      </c>
      <c r="K41" s="2">
        <v>0.44</v>
      </c>
      <c r="L41" s="2">
        <v>1.65</v>
      </c>
      <c r="M41" s="2">
        <v>5.05</v>
      </c>
      <c r="N41" s="2">
        <v>3.03</v>
      </c>
      <c r="O41" s="2">
        <v>3.8258444299503802</v>
      </c>
      <c r="P41" s="3">
        <v>95.6</v>
      </c>
      <c r="Q41" s="1" t="s">
        <v>39</v>
      </c>
    </row>
    <row r="42" spans="1:17">
      <c r="A42" s="4" t="s">
        <v>126</v>
      </c>
      <c r="B42" s="5">
        <v>0.56699999999999995</v>
      </c>
      <c r="C42" s="5">
        <v>0.32900000000000001</v>
      </c>
      <c r="D42" s="1">
        <v>825</v>
      </c>
      <c r="E42" s="1">
        <v>3000</v>
      </c>
      <c r="F42" s="2">
        <v>4.0003925852612126</v>
      </c>
      <c r="G42" s="6">
        <v>64.38</v>
      </c>
      <c r="H42" s="2">
        <v>0.24</v>
      </c>
      <c r="I42" s="6">
        <v>14.36</v>
      </c>
      <c r="J42" s="2">
        <v>2</v>
      </c>
      <c r="K42" s="2">
        <v>0.4</v>
      </c>
      <c r="L42" s="2">
        <v>2.89</v>
      </c>
      <c r="M42" s="2">
        <v>3.17</v>
      </c>
      <c r="N42" s="2">
        <v>2.54</v>
      </c>
      <c r="O42" s="2">
        <v>6.9768594660831953</v>
      </c>
      <c r="P42" s="3">
        <f>97-O42</f>
        <v>90.023140533916802</v>
      </c>
      <c r="Q42" s="1" t="s">
        <v>40</v>
      </c>
    </row>
    <row r="43" spans="1:17">
      <c r="A43" s="4" t="s">
        <v>127</v>
      </c>
      <c r="B43" s="5">
        <v>0.70799999999999996</v>
      </c>
      <c r="C43" s="5">
        <v>0.217</v>
      </c>
      <c r="D43" s="1">
        <v>850</v>
      </c>
      <c r="E43" s="1">
        <v>3000</v>
      </c>
      <c r="F43" s="2">
        <v>3.7414584404567051</v>
      </c>
      <c r="G43" s="6">
        <v>63.57</v>
      </c>
      <c r="H43" s="2">
        <v>0.32</v>
      </c>
      <c r="I43" s="6">
        <v>14.68</v>
      </c>
      <c r="J43" s="2">
        <v>2.1800000000000002</v>
      </c>
      <c r="K43" s="2">
        <v>0.4</v>
      </c>
      <c r="L43" s="2">
        <v>3.23</v>
      </c>
      <c r="M43" s="2">
        <v>3.27</v>
      </c>
      <c r="N43" s="2">
        <v>2.39</v>
      </c>
      <c r="O43" s="2">
        <v>6.9128359722996739</v>
      </c>
      <c r="P43" s="3">
        <f>97-O43</f>
        <v>90.087164027700325</v>
      </c>
      <c r="Q43" s="1" t="s">
        <v>40</v>
      </c>
    </row>
    <row r="44" spans="1:17">
      <c r="A44" s="4" t="s">
        <v>135</v>
      </c>
      <c r="B44" s="5">
        <v>0.33</v>
      </c>
      <c r="C44" s="5">
        <f t="shared" ref="C44:C51" si="1">1-B44</f>
        <v>0.66999999999999993</v>
      </c>
      <c r="D44" s="1">
        <v>880</v>
      </c>
      <c r="E44" s="1">
        <v>650</v>
      </c>
      <c r="F44" s="2">
        <v>4.6170573279349139</v>
      </c>
      <c r="G44" s="6">
        <v>73.8</v>
      </c>
      <c r="H44" s="2">
        <v>0.33</v>
      </c>
      <c r="I44" s="6">
        <v>14.3</v>
      </c>
      <c r="J44" s="2">
        <v>1.6</v>
      </c>
      <c r="K44" s="2">
        <v>0.23</v>
      </c>
      <c r="L44" s="2">
        <v>1.58</v>
      </c>
      <c r="M44" s="2">
        <v>5.44</v>
      </c>
      <c r="N44" s="2">
        <v>3.35</v>
      </c>
      <c r="O44" s="2">
        <v>3.0451941218420879</v>
      </c>
      <c r="P44" s="3">
        <v>96</v>
      </c>
      <c r="Q44" s="1" t="s">
        <v>41</v>
      </c>
    </row>
    <row r="45" spans="1:17">
      <c r="A45" s="4" t="s">
        <v>128</v>
      </c>
      <c r="B45" s="5">
        <v>0.39</v>
      </c>
      <c r="C45" s="5">
        <f t="shared" si="1"/>
        <v>0.61</v>
      </c>
      <c r="D45" s="1">
        <v>870</v>
      </c>
      <c r="E45" s="1">
        <v>1500</v>
      </c>
      <c r="F45" s="2">
        <v>3.8616297640029091</v>
      </c>
      <c r="G45" s="6">
        <v>70.599999999999994</v>
      </c>
      <c r="H45" s="2">
        <v>0.33</v>
      </c>
      <c r="I45" s="6">
        <v>15.7</v>
      </c>
      <c r="J45" s="2">
        <v>2.36</v>
      </c>
      <c r="K45" s="2">
        <v>0.35</v>
      </c>
      <c r="L45" s="2">
        <v>1.89</v>
      </c>
      <c r="M45" s="2">
        <v>5.5</v>
      </c>
      <c r="N45" s="2">
        <v>2.91</v>
      </c>
      <c r="O45" s="2">
        <v>4.8441959140982274</v>
      </c>
      <c r="P45" s="3">
        <v>94.84</v>
      </c>
      <c r="Q45" s="1" t="s">
        <v>41</v>
      </c>
    </row>
    <row r="46" spans="1:17">
      <c r="A46" s="4" t="s">
        <v>129</v>
      </c>
      <c r="B46" s="5">
        <v>0.38</v>
      </c>
      <c r="C46" s="5">
        <f t="shared" si="1"/>
        <v>0.62</v>
      </c>
      <c r="D46" s="1">
        <v>890</v>
      </c>
      <c r="E46" s="1">
        <v>1000</v>
      </c>
      <c r="F46" s="2">
        <v>3.8321513160055098</v>
      </c>
      <c r="G46" s="6">
        <v>71.7</v>
      </c>
      <c r="H46" s="2">
        <v>0.37</v>
      </c>
      <c r="I46" s="6">
        <v>14.3</v>
      </c>
      <c r="J46" s="2">
        <v>2.31</v>
      </c>
      <c r="K46" s="2">
        <v>0.3</v>
      </c>
      <c r="L46" s="2">
        <v>1.67</v>
      </c>
      <c r="M46" s="2">
        <v>6.44</v>
      </c>
      <c r="N46" s="2">
        <v>3.04</v>
      </c>
      <c r="O46" s="2">
        <v>3.899033392334061</v>
      </c>
      <c r="P46" s="3">
        <v>95.51</v>
      </c>
      <c r="Q46" s="1" t="s">
        <v>41</v>
      </c>
    </row>
    <row r="47" spans="1:17">
      <c r="A47" s="4" t="s">
        <v>130</v>
      </c>
      <c r="B47" s="5">
        <v>0.38</v>
      </c>
      <c r="C47" s="5">
        <f t="shared" si="1"/>
        <v>0.62</v>
      </c>
      <c r="D47" s="1">
        <v>850</v>
      </c>
      <c r="E47" s="1">
        <v>2000</v>
      </c>
      <c r="F47" s="2">
        <v>3.7492491936988941</v>
      </c>
      <c r="G47" s="6">
        <v>70.2</v>
      </c>
      <c r="H47" s="2">
        <v>0.49</v>
      </c>
      <c r="I47" s="6">
        <v>15.4</v>
      </c>
      <c r="J47" s="2">
        <v>2.1</v>
      </c>
      <c r="K47" s="2">
        <v>0.33</v>
      </c>
      <c r="L47" s="2">
        <v>2.23</v>
      </c>
      <c r="M47" s="2">
        <v>6.26</v>
      </c>
      <c r="N47" s="2">
        <v>2.94</v>
      </c>
      <c r="O47" s="2">
        <v>5.860007485576344</v>
      </c>
      <c r="P47" s="3">
        <v>94.33</v>
      </c>
      <c r="Q47" s="1" t="s">
        <v>41</v>
      </c>
    </row>
    <row r="48" spans="1:17">
      <c r="A48" s="4" t="s">
        <v>131</v>
      </c>
      <c r="B48" s="5">
        <v>0.37</v>
      </c>
      <c r="C48" s="5">
        <f t="shared" si="1"/>
        <v>0.63</v>
      </c>
      <c r="D48" s="1">
        <v>900</v>
      </c>
      <c r="E48" s="1">
        <v>500</v>
      </c>
      <c r="F48" s="2">
        <v>4.3561478394246897</v>
      </c>
      <c r="G48" s="6">
        <v>70.7</v>
      </c>
      <c r="H48" s="2">
        <v>0.56999999999999995</v>
      </c>
      <c r="I48" s="6">
        <v>14.5</v>
      </c>
      <c r="J48" s="2">
        <v>2.62</v>
      </c>
      <c r="K48" s="2">
        <v>0.4</v>
      </c>
      <c r="L48" s="2">
        <v>1.91</v>
      </c>
      <c r="M48" s="2">
        <v>6.27</v>
      </c>
      <c r="N48" s="2">
        <v>3.11</v>
      </c>
      <c r="O48" s="2">
        <v>2.6024616763446224</v>
      </c>
      <c r="P48" s="3">
        <v>94.74</v>
      </c>
      <c r="Q48" s="1" t="s">
        <v>41</v>
      </c>
    </row>
    <row r="49" spans="1:17">
      <c r="A49" s="4" t="s">
        <v>132</v>
      </c>
      <c r="B49" s="5">
        <v>0.34</v>
      </c>
      <c r="C49" s="5">
        <f t="shared" si="1"/>
        <v>0.65999999999999992</v>
      </c>
      <c r="D49" s="1">
        <v>880</v>
      </c>
      <c r="E49" s="1">
        <v>950</v>
      </c>
      <c r="F49" s="2">
        <v>4.2756632661738418</v>
      </c>
      <c r="G49" s="6">
        <v>72.599999999999994</v>
      </c>
      <c r="H49" s="2">
        <v>0.26</v>
      </c>
      <c r="I49" s="6">
        <v>14.9</v>
      </c>
      <c r="J49" s="2">
        <v>1.3</v>
      </c>
      <c r="K49" s="2">
        <v>0.22</v>
      </c>
      <c r="L49" s="2">
        <v>1.84</v>
      </c>
      <c r="M49" s="2">
        <v>5.65</v>
      </c>
      <c r="N49" s="2">
        <v>3.12</v>
      </c>
      <c r="O49" s="2">
        <v>3.7557057401613605</v>
      </c>
      <c r="P49" s="3">
        <v>95.68</v>
      </c>
      <c r="Q49" s="1" t="s">
        <v>41</v>
      </c>
    </row>
    <row r="50" spans="1:17">
      <c r="A50" s="4" t="s">
        <v>133</v>
      </c>
      <c r="B50" s="5">
        <v>0.38</v>
      </c>
      <c r="C50" s="5">
        <f t="shared" si="1"/>
        <v>0.62</v>
      </c>
      <c r="D50" s="1">
        <v>840</v>
      </c>
      <c r="E50" s="1">
        <v>1100</v>
      </c>
      <c r="F50" s="2">
        <v>4.3494176768814556</v>
      </c>
      <c r="G50" s="6">
        <v>71.8</v>
      </c>
      <c r="H50" s="2">
        <v>0.26</v>
      </c>
      <c r="I50" s="6">
        <v>14.7</v>
      </c>
      <c r="J50" s="2">
        <v>1.48</v>
      </c>
      <c r="K50" s="2">
        <v>0.3</v>
      </c>
      <c r="L50" s="2">
        <v>1.65</v>
      </c>
      <c r="M50" s="2">
        <v>6.15</v>
      </c>
      <c r="N50" s="2">
        <v>3.12</v>
      </c>
      <c r="O50" s="2">
        <v>4.2186392234244279</v>
      </c>
      <c r="P50" s="3">
        <v>95.9</v>
      </c>
      <c r="Q50" s="1" t="s">
        <v>41</v>
      </c>
    </row>
    <row r="51" spans="1:17">
      <c r="A51" s="4" t="s">
        <v>134</v>
      </c>
      <c r="B51" s="5">
        <v>0.36</v>
      </c>
      <c r="C51" s="5">
        <f t="shared" si="1"/>
        <v>0.64</v>
      </c>
      <c r="D51" s="1">
        <v>870</v>
      </c>
      <c r="E51" s="1">
        <v>1200</v>
      </c>
      <c r="F51" s="2">
        <v>4.0929085459193972</v>
      </c>
      <c r="G51" s="6">
        <v>71.900000000000006</v>
      </c>
      <c r="H51" s="2">
        <v>0.46</v>
      </c>
      <c r="I51" s="6">
        <v>15</v>
      </c>
      <c r="J51" s="2">
        <v>1.87</v>
      </c>
      <c r="K51" s="2">
        <v>0.33</v>
      </c>
      <c r="L51" s="2">
        <v>1.76</v>
      </c>
      <c r="M51" s="2">
        <v>5.56</v>
      </c>
      <c r="N51" s="2">
        <v>3.15</v>
      </c>
      <c r="O51" s="2">
        <v>4.3075090266092735</v>
      </c>
      <c r="P51" s="3">
        <v>95.1</v>
      </c>
      <c r="Q51" s="1" t="s">
        <v>41</v>
      </c>
    </row>
    <row r="52" spans="1:17">
      <c r="A52" s="12" t="s">
        <v>136</v>
      </c>
      <c r="B52" s="13">
        <v>0.20599999999999999</v>
      </c>
      <c r="C52" s="13">
        <v>0.67300000000000004</v>
      </c>
      <c r="D52" s="1">
        <v>750</v>
      </c>
      <c r="E52" s="1">
        <v>3000</v>
      </c>
      <c r="F52" s="2">
        <v>1.5492908748772813</v>
      </c>
      <c r="G52" s="6">
        <v>71.28</v>
      </c>
      <c r="H52" s="2">
        <v>0.14000000000000001</v>
      </c>
      <c r="I52" s="6">
        <v>16.73</v>
      </c>
      <c r="J52" s="2">
        <v>0.84</v>
      </c>
      <c r="K52" s="2">
        <v>0.02</v>
      </c>
      <c r="L52" s="2">
        <v>0.93</v>
      </c>
      <c r="M52" s="2">
        <v>5.42</v>
      </c>
      <c r="N52" s="2">
        <v>4.54</v>
      </c>
      <c r="O52" s="2">
        <v>7.468192521151372</v>
      </c>
      <c r="Q52" s="1" t="s">
        <v>42</v>
      </c>
    </row>
    <row r="53" spans="1:17">
      <c r="A53" s="12" t="s">
        <v>137</v>
      </c>
      <c r="B53" s="13">
        <v>0.35489999999999999</v>
      </c>
      <c r="C53" s="13">
        <v>0.61199999999999999</v>
      </c>
      <c r="D53" s="1">
        <v>800</v>
      </c>
      <c r="E53" s="1">
        <v>2900</v>
      </c>
      <c r="F53" s="2">
        <v>2.7187591074241273</v>
      </c>
      <c r="G53" s="6">
        <v>68.959999999999994</v>
      </c>
      <c r="H53" s="2">
        <v>0.18</v>
      </c>
      <c r="I53" s="6">
        <v>18.510000000000002</v>
      </c>
      <c r="J53" s="2">
        <v>0.98</v>
      </c>
      <c r="K53" s="2">
        <v>0.02</v>
      </c>
      <c r="L53" s="2">
        <v>1.91</v>
      </c>
      <c r="M53" s="2">
        <v>5.15</v>
      </c>
      <c r="N53" s="2">
        <v>4.2</v>
      </c>
      <c r="O53" s="2">
        <v>7.0194923686256878</v>
      </c>
      <c r="Q53" s="1" t="s">
        <v>42</v>
      </c>
    </row>
    <row r="54" spans="1:17">
      <c r="A54" s="12" t="s">
        <v>138</v>
      </c>
      <c r="B54" s="13">
        <v>0.22090000000000001</v>
      </c>
      <c r="C54" s="13">
        <v>0.70579999999999998</v>
      </c>
      <c r="D54" s="1">
        <v>750</v>
      </c>
      <c r="E54" s="1">
        <v>3500</v>
      </c>
      <c r="F54" s="2">
        <v>1.2479645318298771</v>
      </c>
      <c r="G54" s="6">
        <v>70.84</v>
      </c>
      <c r="H54" s="2">
        <v>0.1</v>
      </c>
      <c r="I54" s="6">
        <v>17.34</v>
      </c>
      <c r="J54" s="2">
        <v>0.59</v>
      </c>
      <c r="K54" s="2">
        <v>0.01</v>
      </c>
      <c r="L54" s="2">
        <v>1.1200000000000001</v>
      </c>
      <c r="M54" s="2">
        <v>5.19</v>
      </c>
      <c r="N54" s="2">
        <v>4.63</v>
      </c>
      <c r="O54" s="2">
        <v>8.0050513599375712</v>
      </c>
      <c r="Q54" s="1" t="s">
        <v>42</v>
      </c>
    </row>
    <row r="55" spans="1:17">
      <c r="A55" s="12" t="s">
        <v>139</v>
      </c>
      <c r="B55" s="13">
        <v>0.2044</v>
      </c>
      <c r="C55" s="13">
        <v>0.67679999999999996</v>
      </c>
      <c r="D55" s="1">
        <v>750</v>
      </c>
      <c r="E55" s="1">
        <v>3500</v>
      </c>
      <c r="F55" s="2">
        <v>1.802203290487268</v>
      </c>
      <c r="G55" s="6">
        <v>70.41</v>
      </c>
      <c r="H55" s="2">
        <v>7.0000000000000007E-2</v>
      </c>
      <c r="I55" s="6">
        <v>17.37</v>
      </c>
      <c r="J55" s="2">
        <v>0.85</v>
      </c>
      <c r="K55" s="2">
        <v>0.03</v>
      </c>
      <c r="L55" s="2">
        <v>1.46</v>
      </c>
      <c r="M55" s="2">
        <v>5.15</v>
      </c>
      <c r="N55" s="2">
        <v>4.49</v>
      </c>
      <c r="O55" s="2">
        <v>7.9778024539369277</v>
      </c>
      <c r="Q55" s="1" t="s">
        <v>42</v>
      </c>
    </row>
    <row r="56" spans="1:17">
      <c r="A56" s="14" t="s">
        <v>140</v>
      </c>
      <c r="B56" s="8">
        <v>0.502</v>
      </c>
      <c r="C56" s="8">
        <f t="shared" ref="C56:C65" si="2">1-B56</f>
        <v>0.498</v>
      </c>
      <c r="D56" s="1">
        <v>875</v>
      </c>
      <c r="E56" s="1">
        <v>1000</v>
      </c>
      <c r="F56" s="2">
        <v>4.4964002835045589</v>
      </c>
      <c r="G56" s="6">
        <v>77.900000000000006</v>
      </c>
      <c r="H56" s="2">
        <v>0.3</v>
      </c>
      <c r="I56" s="6">
        <v>12.1</v>
      </c>
      <c r="J56" s="2">
        <v>1.5</v>
      </c>
      <c r="K56" s="2">
        <v>0.4</v>
      </c>
      <c r="L56" s="2">
        <v>1.8</v>
      </c>
      <c r="M56" s="2">
        <v>3.6</v>
      </c>
      <c r="N56" s="2">
        <v>2.2000000000000002</v>
      </c>
      <c r="O56" s="2">
        <v>3.8319326063951618</v>
      </c>
      <c r="Q56" s="1" t="s">
        <v>43</v>
      </c>
    </row>
    <row r="57" spans="1:17">
      <c r="A57" s="14" t="s">
        <v>141</v>
      </c>
      <c r="B57" s="8">
        <v>0.56399999999999995</v>
      </c>
      <c r="C57" s="8">
        <f t="shared" si="2"/>
        <v>0.43600000000000005</v>
      </c>
      <c r="D57" s="1">
        <v>875</v>
      </c>
      <c r="E57" s="1">
        <v>1500</v>
      </c>
      <c r="F57" s="2">
        <v>4.0809944963616811</v>
      </c>
      <c r="G57" s="6">
        <v>76.5</v>
      </c>
      <c r="H57" s="2">
        <v>0.3</v>
      </c>
      <c r="I57" s="6">
        <v>13</v>
      </c>
      <c r="J57" s="2">
        <v>1.9</v>
      </c>
      <c r="K57" s="2">
        <v>0.4</v>
      </c>
      <c r="L57" s="2">
        <v>2.4</v>
      </c>
      <c r="M57" s="2">
        <v>3.6</v>
      </c>
      <c r="N57" s="2">
        <v>2</v>
      </c>
      <c r="O57" s="2">
        <v>4.7711314025501821</v>
      </c>
      <c r="Q57" s="1" t="s">
        <v>43</v>
      </c>
    </row>
    <row r="58" spans="1:17">
      <c r="A58" s="14" t="s">
        <v>142</v>
      </c>
      <c r="B58" s="8">
        <v>0.47200000000000003</v>
      </c>
      <c r="C58" s="8">
        <f t="shared" si="2"/>
        <v>0.52800000000000002</v>
      </c>
      <c r="D58" s="1">
        <v>850</v>
      </c>
      <c r="E58" s="1">
        <v>1000</v>
      </c>
      <c r="F58" s="2">
        <v>4.9050472337065782</v>
      </c>
      <c r="G58" s="6">
        <v>79.7</v>
      </c>
      <c r="H58" s="2">
        <v>0.3</v>
      </c>
      <c r="I58" s="6">
        <v>11.7</v>
      </c>
      <c r="J58" s="2">
        <v>1.1000000000000001</v>
      </c>
      <c r="K58" s="2">
        <v>0.4</v>
      </c>
      <c r="L58" s="2">
        <v>1.5</v>
      </c>
      <c r="M58" s="2">
        <v>2.9</v>
      </c>
      <c r="N58" s="2">
        <v>2.2000000000000002</v>
      </c>
      <c r="O58" s="2">
        <v>3.8722981275887518</v>
      </c>
      <c r="Q58" s="1" t="s">
        <v>43</v>
      </c>
    </row>
    <row r="59" spans="1:17">
      <c r="A59" s="14" t="s">
        <v>143</v>
      </c>
      <c r="B59" s="8">
        <v>0.51200000000000001</v>
      </c>
      <c r="C59" s="8">
        <f t="shared" si="2"/>
        <v>0.48799999999999999</v>
      </c>
      <c r="D59" s="1">
        <v>850</v>
      </c>
      <c r="E59" s="1">
        <v>1250</v>
      </c>
      <c r="F59" s="2">
        <v>4.5992533579280215</v>
      </c>
      <c r="G59" s="6">
        <v>78.2</v>
      </c>
      <c r="H59" s="2">
        <v>0.2</v>
      </c>
      <c r="I59" s="6">
        <v>12.5</v>
      </c>
      <c r="J59" s="2">
        <v>1.6</v>
      </c>
      <c r="K59" s="2">
        <v>0.4</v>
      </c>
      <c r="L59" s="2">
        <v>1.8</v>
      </c>
      <c r="M59" s="2">
        <v>3</v>
      </c>
      <c r="N59" s="2">
        <v>2.1</v>
      </c>
      <c r="O59" s="2">
        <v>4.3509034389836474</v>
      </c>
      <c r="Q59" s="1" t="s">
        <v>43</v>
      </c>
    </row>
    <row r="60" spans="1:17">
      <c r="A60" s="14" t="s">
        <v>144</v>
      </c>
      <c r="B60" s="8">
        <v>0.51600000000000001</v>
      </c>
      <c r="C60" s="8">
        <f t="shared" si="2"/>
        <v>0.48399999999999999</v>
      </c>
      <c r="D60" s="1">
        <v>850</v>
      </c>
      <c r="E60" s="1">
        <v>1500</v>
      </c>
      <c r="F60" s="2">
        <v>4.4163062357232832</v>
      </c>
      <c r="G60" s="6">
        <v>77.7</v>
      </c>
      <c r="H60" s="2">
        <v>0.3</v>
      </c>
      <c r="I60" s="6">
        <v>12.5</v>
      </c>
      <c r="J60" s="2">
        <v>1.1000000000000001</v>
      </c>
      <c r="K60" s="2">
        <v>0.4</v>
      </c>
      <c r="L60" s="2">
        <v>1.9</v>
      </c>
      <c r="M60" s="2">
        <v>3.8</v>
      </c>
      <c r="N60" s="2">
        <v>2.1</v>
      </c>
      <c r="O60" s="2">
        <v>4.87412360457341</v>
      </c>
      <c r="Q60" s="1" t="s">
        <v>43</v>
      </c>
    </row>
    <row r="61" spans="1:17">
      <c r="A61" s="14" t="s">
        <v>145</v>
      </c>
      <c r="B61" s="8">
        <v>0.54299999999999993</v>
      </c>
      <c r="C61" s="8">
        <f t="shared" si="2"/>
        <v>0.45700000000000007</v>
      </c>
      <c r="D61" s="1">
        <v>850</v>
      </c>
      <c r="E61" s="1">
        <v>1750</v>
      </c>
      <c r="F61" s="2">
        <v>4.2830824286897986</v>
      </c>
      <c r="G61" s="6">
        <v>76.8</v>
      </c>
      <c r="H61" s="2">
        <v>0.3</v>
      </c>
      <c r="I61" s="6">
        <v>13.1</v>
      </c>
      <c r="J61" s="2">
        <v>1.2</v>
      </c>
      <c r="K61" s="2">
        <v>0.4</v>
      </c>
      <c r="L61" s="2">
        <v>2.2000000000000002</v>
      </c>
      <c r="M61" s="2">
        <v>3.8</v>
      </c>
      <c r="N61" s="2">
        <v>2.1</v>
      </c>
      <c r="O61" s="2">
        <v>5.2841556473341065</v>
      </c>
      <c r="Q61" s="1" t="s">
        <v>43</v>
      </c>
    </row>
    <row r="62" spans="1:17">
      <c r="A62" s="14" t="s">
        <v>146</v>
      </c>
      <c r="B62" s="8">
        <v>0.49399999999999999</v>
      </c>
      <c r="C62" s="8">
        <f t="shared" si="2"/>
        <v>0.50600000000000001</v>
      </c>
      <c r="D62" s="1">
        <v>850</v>
      </c>
      <c r="E62" s="1">
        <v>1000</v>
      </c>
      <c r="F62" s="2">
        <v>4.8699412308092844</v>
      </c>
      <c r="G62" s="6">
        <v>79.599999999999994</v>
      </c>
      <c r="H62" s="2">
        <v>0.3</v>
      </c>
      <c r="I62" s="6">
        <v>11.8</v>
      </c>
      <c r="J62" s="2">
        <v>1.3</v>
      </c>
      <c r="K62" s="2">
        <v>0.4</v>
      </c>
      <c r="L62" s="2">
        <v>1.4</v>
      </c>
      <c r="M62" s="2">
        <v>2.9</v>
      </c>
      <c r="N62" s="2">
        <v>2.2999999999999998</v>
      </c>
      <c r="O62" s="2">
        <v>3.8726728686515175</v>
      </c>
      <c r="Q62" s="1" t="s">
        <v>43</v>
      </c>
    </row>
    <row r="63" spans="1:17">
      <c r="A63" s="14" t="s">
        <v>147</v>
      </c>
      <c r="B63" s="8">
        <v>0.5</v>
      </c>
      <c r="C63" s="8">
        <f t="shared" si="2"/>
        <v>0.5</v>
      </c>
      <c r="D63" s="1">
        <v>850</v>
      </c>
      <c r="E63" s="1">
        <v>1250</v>
      </c>
      <c r="F63" s="2">
        <v>4.6874719092456356</v>
      </c>
      <c r="G63" s="6">
        <v>79.3</v>
      </c>
      <c r="H63" s="2">
        <v>0.1</v>
      </c>
      <c r="I63" s="6">
        <v>11.7</v>
      </c>
      <c r="J63" s="2">
        <v>0.9</v>
      </c>
      <c r="K63" s="2">
        <v>0.4</v>
      </c>
      <c r="L63" s="2">
        <v>1.4</v>
      </c>
      <c r="M63" s="2">
        <v>3.1</v>
      </c>
      <c r="N63" s="2">
        <v>2.2999999999999998</v>
      </c>
      <c r="O63" s="2">
        <v>4.3958809247217401</v>
      </c>
      <c r="Q63" s="1" t="s">
        <v>43</v>
      </c>
    </row>
    <row r="64" spans="1:17">
      <c r="A64" s="14" t="s">
        <v>148</v>
      </c>
      <c r="B64" s="8">
        <v>0.53700000000000003</v>
      </c>
      <c r="C64" s="8">
        <f t="shared" si="2"/>
        <v>0.46299999999999997</v>
      </c>
      <c r="D64" s="1">
        <v>850</v>
      </c>
      <c r="E64" s="1">
        <v>1500</v>
      </c>
      <c r="F64" s="2">
        <v>4.4960818564109601</v>
      </c>
      <c r="G64" s="6">
        <v>78.2</v>
      </c>
      <c r="H64" s="2">
        <v>0.2</v>
      </c>
      <c r="I64" s="6">
        <v>12.7</v>
      </c>
      <c r="J64" s="2">
        <v>0.8</v>
      </c>
      <c r="K64" s="2">
        <v>0.4</v>
      </c>
      <c r="L64" s="2">
        <v>2</v>
      </c>
      <c r="M64" s="2">
        <v>3.7</v>
      </c>
      <c r="N64" s="2">
        <v>2</v>
      </c>
      <c r="O64" s="2">
        <v>4.8528549259842109</v>
      </c>
      <c r="Q64" s="1" t="s">
        <v>43</v>
      </c>
    </row>
    <row r="65" spans="1:17">
      <c r="A65" s="14" t="s">
        <v>149</v>
      </c>
      <c r="B65" s="8">
        <v>0.60099999999999998</v>
      </c>
      <c r="C65" s="8">
        <f t="shared" si="2"/>
        <v>0.39900000000000002</v>
      </c>
      <c r="D65" s="1">
        <v>1040</v>
      </c>
      <c r="E65" s="1">
        <v>250</v>
      </c>
      <c r="F65" s="2">
        <v>4.8034561960671898</v>
      </c>
      <c r="G65" s="6">
        <v>76.599999999999994</v>
      </c>
      <c r="H65" s="2">
        <v>0.3</v>
      </c>
      <c r="I65" s="6">
        <v>12.9</v>
      </c>
      <c r="J65" s="2">
        <v>2.4</v>
      </c>
      <c r="K65" s="2">
        <v>0.4</v>
      </c>
      <c r="L65" s="2">
        <v>2.2000000000000002</v>
      </c>
      <c r="M65" s="2">
        <v>3.2</v>
      </c>
      <c r="N65" s="2">
        <v>1.8</v>
      </c>
      <c r="O65" s="2">
        <v>1.516500329621262</v>
      </c>
      <c r="Q65" s="1" t="s">
        <v>43</v>
      </c>
    </row>
    <row r="66" spans="1:17">
      <c r="A66" s="12" t="s">
        <v>150</v>
      </c>
      <c r="B66" s="13">
        <v>0.94299999999999995</v>
      </c>
      <c r="C66" s="13">
        <v>5.5E-2</v>
      </c>
      <c r="D66" s="1">
        <v>1050</v>
      </c>
      <c r="E66" s="1">
        <v>2000</v>
      </c>
      <c r="F66" s="2">
        <v>1.269700692566361</v>
      </c>
      <c r="G66" s="6">
        <v>47.9</v>
      </c>
      <c r="H66" s="2">
        <v>0.72</v>
      </c>
      <c r="I66" s="6">
        <v>17.11</v>
      </c>
      <c r="J66" s="2">
        <v>9.0299999999999994</v>
      </c>
      <c r="K66" s="2">
        <v>5.72</v>
      </c>
      <c r="L66" s="6">
        <v>10.97</v>
      </c>
      <c r="M66" s="2">
        <v>1.38</v>
      </c>
      <c r="N66" s="2">
        <v>0.4</v>
      </c>
      <c r="O66" s="2">
        <v>4.6725679696130458</v>
      </c>
      <c r="P66" s="3">
        <f>99-O66</f>
        <v>94.327432030386959</v>
      </c>
      <c r="Q66" s="1" t="s">
        <v>44</v>
      </c>
    </row>
    <row r="67" spans="1:17">
      <c r="A67" s="12" t="s">
        <v>151</v>
      </c>
      <c r="B67" s="13">
        <v>0.94599999999999995</v>
      </c>
      <c r="C67" s="13">
        <v>5.2999999999999999E-2</v>
      </c>
      <c r="D67" s="1">
        <v>1040</v>
      </c>
      <c r="E67" s="1">
        <v>2000</v>
      </c>
      <c r="F67" s="2">
        <v>1.3816600425541432</v>
      </c>
      <c r="G67" s="6">
        <v>47.85</v>
      </c>
      <c r="H67" s="2">
        <v>0.71</v>
      </c>
      <c r="I67" s="6">
        <v>17.170000000000002</v>
      </c>
      <c r="J67" s="2">
        <v>8.69</v>
      </c>
      <c r="K67" s="2">
        <v>5.58</v>
      </c>
      <c r="L67" s="6">
        <v>10.7</v>
      </c>
      <c r="M67" s="2">
        <v>1.28</v>
      </c>
      <c r="N67" s="2">
        <v>0.38</v>
      </c>
      <c r="O67" s="2">
        <v>4.6618386022370553</v>
      </c>
      <c r="P67" s="3">
        <f>97.69-O67</f>
        <v>93.028161397762943</v>
      </c>
      <c r="Q67" s="1" t="s">
        <v>44</v>
      </c>
    </row>
    <row r="68" spans="1:17">
      <c r="A68" s="12" t="s">
        <v>152</v>
      </c>
      <c r="B68" s="13">
        <v>0.92200000000000004</v>
      </c>
      <c r="C68" s="13">
        <v>7.5999999999999998E-2</v>
      </c>
      <c r="D68" s="1">
        <v>1037</v>
      </c>
      <c r="E68" s="1">
        <v>2000</v>
      </c>
      <c r="F68" s="2">
        <v>1.419743029357694</v>
      </c>
      <c r="G68" s="6">
        <v>48.64</v>
      </c>
      <c r="H68" s="2">
        <v>0.76</v>
      </c>
      <c r="I68" s="6">
        <v>16.670000000000002</v>
      </c>
      <c r="J68" s="2">
        <v>8.92</v>
      </c>
      <c r="K68" s="2">
        <v>5.13</v>
      </c>
      <c r="L68" s="6">
        <v>10.61</v>
      </c>
      <c r="M68" s="2">
        <v>1.3</v>
      </c>
      <c r="N68" s="2">
        <v>0.41</v>
      </c>
      <c r="O68" s="2">
        <v>4.7039685077259925</v>
      </c>
      <c r="P68" s="3">
        <f>99.79-O68</f>
        <v>95.086031492274017</v>
      </c>
      <c r="Q68" s="1" t="s">
        <v>44</v>
      </c>
    </row>
    <row r="69" spans="1:17">
      <c r="A69" s="12" t="s">
        <v>153</v>
      </c>
      <c r="B69" s="13">
        <v>0.92200000000000004</v>
      </c>
      <c r="C69" s="13">
        <v>7.5999999999999998E-2</v>
      </c>
      <c r="D69" s="1">
        <v>1030</v>
      </c>
      <c r="E69" s="1">
        <v>2000</v>
      </c>
      <c r="F69" s="2">
        <v>1.4865827993850285</v>
      </c>
      <c r="G69" s="6">
        <v>48.41</v>
      </c>
      <c r="H69" s="2">
        <v>0.79</v>
      </c>
      <c r="I69" s="6">
        <v>16.98</v>
      </c>
      <c r="J69" s="2">
        <v>8.89</v>
      </c>
      <c r="K69" s="2">
        <v>4.93</v>
      </c>
      <c r="L69" s="6">
        <v>10.28</v>
      </c>
      <c r="M69" s="2">
        <v>1.52</v>
      </c>
      <c r="N69" s="2">
        <v>0.46</v>
      </c>
      <c r="O69" s="2">
        <v>4.7171591274160942</v>
      </c>
      <c r="P69" s="3">
        <f>99.18-O69</f>
        <v>94.462840872583911</v>
      </c>
      <c r="Q69" s="1" t="s">
        <v>44</v>
      </c>
    </row>
    <row r="70" spans="1:17">
      <c r="A70" s="12" t="s">
        <v>154</v>
      </c>
      <c r="B70" s="13">
        <v>0.94299999999999995</v>
      </c>
      <c r="C70" s="13">
        <v>5.6000000000000001E-2</v>
      </c>
      <c r="D70" s="1">
        <v>1040</v>
      </c>
      <c r="E70" s="1">
        <v>2000</v>
      </c>
      <c r="F70" s="2">
        <v>1.2292378085457998</v>
      </c>
      <c r="G70" s="6">
        <v>47.03</v>
      </c>
      <c r="H70" s="2">
        <v>0.65</v>
      </c>
      <c r="I70" s="6">
        <v>16.84</v>
      </c>
      <c r="J70" s="2">
        <v>9.99</v>
      </c>
      <c r="K70" s="2">
        <v>5.74</v>
      </c>
      <c r="L70" s="6">
        <v>11.39</v>
      </c>
      <c r="M70" s="2">
        <v>1.28</v>
      </c>
      <c r="N70" s="2">
        <v>0.4</v>
      </c>
      <c r="O70" s="2">
        <v>4.696102164114146</v>
      </c>
      <c r="P70" s="3">
        <f>97.68-O70</f>
        <v>92.983897835885855</v>
      </c>
      <c r="Q70" s="1" t="s">
        <v>44</v>
      </c>
    </row>
    <row r="71" spans="1:17">
      <c r="A71" s="12" t="s">
        <v>155</v>
      </c>
      <c r="B71" s="13">
        <v>0.92100000000000004</v>
      </c>
      <c r="C71" s="13">
        <v>7.8E-2</v>
      </c>
      <c r="D71" s="1">
        <v>1040</v>
      </c>
      <c r="E71" s="1">
        <v>2000</v>
      </c>
      <c r="F71" s="2">
        <v>1.5835645555986995</v>
      </c>
      <c r="G71" s="6">
        <v>50.45</v>
      </c>
      <c r="H71" s="2">
        <v>0.72</v>
      </c>
      <c r="I71" s="6">
        <v>17.8</v>
      </c>
      <c r="J71" s="2">
        <v>7.14</v>
      </c>
      <c r="K71" s="2">
        <v>4.8499999999999996</v>
      </c>
      <c r="L71" s="2">
        <v>9.67</v>
      </c>
      <c r="M71" s="2">
        <v>1.99</v>
      </c>
      <c r="N71" s="2">
        <v>0.47</v>
      </c>
      <c r="O71" s="2">
        <v>4.7064657649935953</v>
      </c>
      <c r="P71" s="3">
        <f>100.52-O71</f>
        <v>95.813534235006401</v>
      </c>
      <c r="Q71" s="1" t="s">
        <v>44</v>
      </c>
    </row>
    <row r="72" spans="1:17">
      <c r="A72" s="12" t="s">
        <v>156</v>
      </c>
      <c r="B72" s="13">
        <v>0.89900000000000002</v>
      </c>
      <c r="C72" s="13">
        <v>9.9000000000000005E-2</v>
      </c>
      <c r="D72" s="1">
        <v>1030</v>
      </c>
      <c r="E72" s="1">
        <v>2000</v>
      </c>
      <c r="F72" s="2">
        <v>1.7018836359324157</v>
      </c>
      <c r="G72" s="6">
        <v>51.52</v>
      </c>
      <c r="H72" s="2">
        <v>0.78</v>
      </c>
      <c r="I72" s="6">
        <v>17.39</v>
      </c>
      <c r="J72" s="2">
        <v>7.37</v>
      </c>
      <c r="K72" s="2">
        <v>4.3</v>
      </c>
      <c r="L72" s="2">
        <v>8.9700000000000006</v>
      </c>
      <c r="M72" s="2">
        <v>2.3199999999999998</v>
      </c>
      <c r="N72" s="2">
        <v>0.53</v>
      </c>
      <c r="O72" s="2">
        <v>4.7880437468558039</v>
      </c>
      <c r="P72" s="3">
        <f>100.5-O72</f>
        <v>95.711956253144194</v>
      </c>
      <c r="Q72" s="1" t="s">
        <v>44</v>
      </c>
    </row>
    <row r="73" spans="1:17">
      <c r="A73" s="15" t="s">
        <v>157</v>
      </c>
      <c r="B73" s="13">
        <v>0.92300000000000004</v>
      </c>
      <c r="C73" s="13">
        <v>7.4999999999999997E-2</v>
      </c>
      <c r="D73" s="1">
        <v>1040</v>
      </c>
      <c r="E73" s="1">
        <v>2000</v>
      </c>
      <c r="F73" s="2">
        <v>1.5492908748772813</v>
      </c>
      <c r="G73" s="6">
        <v>50.38</v>
      </c>
      <c r="H73" s="2">
        <v>0.76</v>
      </c>
      <c r="I73" s="6">
        <v>17.09</v>
      </c>
      <c r="J73" s="2">
        <v>8.18</v>
      </c>
      <c r="K73" s="2">
        <v>4.5</v>
      </c>
      <c r="L73" s="2">
        <v>9.5299999999999994</v>
      </c>
      <c r="M73" s="2">
        <v>1.95</v>
      </c>
      <c r="N73" s="2">
        <v>0.33</v>
      </c>
      <c r="O73" s="2">
        <v>4.7350301126475749</v>
      </c>
      <c r="P73" s="3">
        <f>99.82-O73</f>
        <v>95.084969887352415</v>
      </c>
      <c r="Q73" s="1" t="s">
        <v>44</v>
      </c>
    </row>
    <row r="74" spans="1:17">
      <c r="A74" s="4" t="s">
        <v>77</v>
      </c>
      <c r="B74" s="5">
        <v>0.626</v>
      </c>
      <c r="C74" s="5">
        <v>0.36599999999999999</v>
      </c>
      <c r="D74" s="1">
        <v>1000</v>
      </c>
      <c r="E74" s="1">
        <v>1055</v>
      </c>
      <c r="F74" s="2">
        <v>3.1233752146688296</v>
      </c>
      <c r="G74" s="6">
        <v>63.4</v>
      </c>
      <c r="H74" s="2">
        <v>0.68</v>
      </c>
      <c r="I74" s="6">
        <v>16.2</v>
      </c>
      <c r="J74" s="2">
        <v>3.03</v>
      </c>
      <c r="K74" s="2">
        <v>1.5</v>
      </c>
      <c r="L74" s="2">
        <v>3.62</v>
      </c>
      <c r="M74" s="2">
        <v>3.6</v>
      </c>
      <c r="N74" s="2">
        <v>2.0099999999999998</v>
      </c>
      <c r="O74" s="2">
        <v>3.510121787230799</v>
      </c>
      <c r="P74" s="3">
        <f>97.7-O74</f>
        <v>94.189878212769202</v>
      </c>
      <c r="Q74" s="1" t="s">
        <v>45</v>
      </c>
    </row>
    <row r="75" spans="1:17">
      <c r="A75" s="4" t="s">
        <v>70</v>
      </c>
      <c r="B75" s="5">
        <v>0.64400000000000002</v>
      </c>
      <c r="C75" s="5">
        <v>0.34799999999999998</v>
      </c>
      <c r="D75" s="1">
        <v>1100</v>
      </c>
      <c r="E75" s="1">
        <v>483</v>
      </c>
      <c r="F75" s="2">
        <v>2.5933004686588808</v>
      </c>
      <c r="G75" s="6">
        <v>61.4</v>
      </c>
      <c r="H75" s="2">
        <v>0.61</v>
      </c>
      <c r="I75" s="6">
        <v>16.100000000000001</v>
      </c>
      <c r="J75" s="2">
        <v>3.53</v>
      </c>
      <c r="K75" s="2">
        <v>2.8</v>
      </c>
      <c r="L75" s="2">
        <v>4.72</v>
      </c>
      <c r="M75" s="2">
        <v>4.5999999999999996</v>
      </c>
      <c r="N75" s="2">
        <v>1.72</v>
      </c>
      <c r="O75" s="2">
        <v>2.0940391928815241</v>
      </c>
      <c r="P75" s="3">
        <f>97.7-O75</f>
        <v>95.605960807118478</v>
      </c>
      <c r="Q75" s="1" t="s">
        <v>45</v>
      </c>
    </row>
    <row r="76" spans="1:17">
      <c r="A76" s="4" t="s">
        <v>71</v>
      </c>
      <c r="B76" s="5">
        <v>0.71</v>
      </c>
      <c r="C76" s="5">
        <v>0.27</v>
      </c>
      <c r="D76" s="1">
        <v>1000</v>
      </c>
      <c r="E76" s="1">
        <v>1475</v>
      </c>
      <c r="F76" s="2">
        <v>2.5940642442036399</v>
      </c>
      <c r="G76" s="6">
        <v>60.4</v>
      </c>
      <c r="H76" s="2">
        <v>0.57999999999999996</v>
      </c>
      <c r="I76" s="6">
        <v>15.8</v>
      </c>
      <c r="J76" s="2">
        <v>3.62</v>
      </c>
      <c r="K76" s="2">
        <v>2</v>
      </c>
      <c r="L76" s="2">
        <v>4.95</v>
      </c>
      <c r="M76" s="2">
        <v>3.9</v>
      </c>
      <c r="N76" s="2">
        <v>1.83</v>
      </c>
      <c r="O76" s="2">
        <v>4.3183943900816129</v>
      </c>
      <c r="P76" s="3">
        <f>97.5-O76</f>
        <v>93.181605609918392</v>
      </c>
      <c r="Q76" s="1" t="s">
        <v>45</v>
      </c>
    </row>
    <row r="77" spans="1:17">
      <c r="A77" s="4" t="s">
        <v>72</v>
      </c>
      <c r="B77" s="5">
        <v>0.76200000000000001</v>
      </c>
      <c r="C77" s="5">
        <v>0.223</v>
      </c>
      <c r="D77" s="1">
        <v>975</v>
      </c>
      <c r="E77" s="1">
        <v>1800</v>
      </c>
      <c r="F77" s="2">
        <v>2.5904324016061282</v>
      </c>
      <c r="G77" s="6">
        <v>60.9</v>
      </c>
      <c r="H77" s="2">
        <v>0.67</v>
      </c>
      <c r="I77" s="6">
        <v>16.5</v>
      </c>
      <c r="J77" s="2">
        <v>3.68</v>
      </c>
      <c r="K77" s="2">
        <v>1.9</v>
      </c>
      <c r="L77" s="2">
        <v>4.66</v>
      </c>
      <c r="M77" s="2">
        <v>5.2</v>
      </c>
      <c r="N77" s="2">
        <v>1.78</v>
      </c>
      <c r="O77" s="2">
        <v>5.011729549142764</v>
      </c>
      <c r="P77" s="3">
        <f>100.4-O77</f>
        <v>95.388270450857249</v>
      </c>
      <c r="Q77" s="1" t="s">
        <v>45</v>
      </c>
    </row>
    <row r="78" spans="1:17">
      <c r="A78" s="4" t="s">
        <v>73</v>
      </c>
      <c r="B78" s="5">
        <v>0.65</v>
      </c>
      <c r="C78" s="5">
        <v>0.34200000000000003</v>
      </c>
      <c r="D78" s="1">
        <v>975</v>
      </c>
      <c r="E78" s="1">
        <v>1008</v>
      </c>
      <c r="F78" s="2">
        <v>3.1354157628818644</v>
      </c>
      <c r="G78" s="6">
        <v>61.8</v>
      </c>
      <c r="H78" s="2">
        <v>0.61</v>
      </c>
      <c r="I78" s="6">
        <v>16.5</v>
      </c>
      <c r="J78" s="2">
        <v>3.77</v>
      </c>
      <c r="K78" s="2">
        <v>1.7</v>
      </c>
      <c r="L78" s="2">
        <v>4.91</v>
      </c>
      <c r="M78" s="2">
        <v>3.5</v>
      </c>
      <c r="N78" s="2">
        <v>1.87</v>
      </c>
      <c r="O78" s="2">
        <v>3.4498987529376333</v>
      </c>
      <c r="P78" s="3">
        <f>98.3-O78</f>
        <v>94.850101247062369</v>
      </c>
      <c r="Q78" s="1" t="s">
        <v>45</v>
      </c>
    </row>
    <row r="79" spans="1:17">
      <c r="A79" s="4" t="s">
        <v>74</v>
      </c>
      <c r="B79" s="5">
        <v>0.57599999999999996</v>
      </c>
      <c r="C79" s="5">
        <v>0.41199999999999998</v>
      </c>
      <c r="D79" s="1">
        <v>960</v>
      </c>
      <c r="E79" s="1">
        <v>710</v>
      </c>
      <c r="F79" s="2">
        <v>3.5799051825668733</v>
      </c>
      <c r="G79" s="6">
        <v>64</v>
      </c>
      <c r="H79" s="2">
        <v>0.74</v>
      </c>
      <c r="I79" s="6">
        <v>15</v>
      </c>
      <c r="J79" s="2">
        <v>3.49</v>
      </c>
      <c r="K79" s="2">
        <v>1.6</v>
      </c>
      <c r="L79" s="2">
        <v>3.87</v>
      </c>
      <c r="M79" s="2">
        <v>4</v>
      </c>
      <c r="N79" s="2">
        <v>2.0699999999999998</v>
      </c>
      <c r="O79" s="2">
        <v>2.9149393095084957</v>
      </c>
      <c r="P79" s="3">
        <f>97.1-O79</f>
        <v>94.185060690491497</v>
      </c>
      <c r="Q79" s="1" t="s">
        <v>45</v>
      </c>
    </row>
    <row r="80" spans="1:17">
      <c r="A80" s="4" t="s">
        <v>75</v>
      </c>
      <c r="B80" s="5">
        <v>0.61799999999999999</v>
      </c>
      <c r="C80" s="5">
        <v>0.376</v>
      </c>
      <c r="D80" s="1">
        <v>950</v>
      </c>
      <c r="E80" s="1">
        <v>1455</v>
      </c>
      <c r="F80" s="2">
        <v>3.2760972448113423</v>
      </c>
      <c r="G80" s="6">
        <v>63.1</v>
      </c>
      <c r="H80" s="2">
        <v>0.63</v>
      </c>
      <c r="I80" s="6">
        <v>15.5</v>
      </c>
      <c r="J80" s="2">
        <v>2.65</v>
      </c>
      <c r="K80" s="2">
        <v>1.1000000000000001</v>
      </c>
      <c r="L80" s="2">
        <v>3.35</v>
      </c>
      <c r="M80" s="2">
        <v>3.9</v>
      </c>
      <c r="N80" s="2">
        <v>2.27</v>
      </c>
      <c r="O80" s="2">
        <v>4.4167217528756062</v>
      </c>
      <c r="P80" s="3">
        <f>97-O80</f>
        <v>92.583278247124397</v>
      </c>
      <c r="Q80" s="1" t="s">
        <v>45</v>
      </c>
    </row>
    <row r="81" spans="1:17">
      <c r="A81" s="4" t="s">
        <v>76</v>
      </c>
      <c r="B81" s="5">
        <v>0.69</v>
      </c>
      <c r="C81" s="5">
        <v>0.30399999999999999</v>
      </c>
      <c r="D81" s="1">
        <v>1125</v>
      </c>
      <c r="E81" s="1">
        <v>517</v>
      </c>
      <c r="F81" s="2">
        <v>1.8078112427945285</v>
      </c>
      <c r="G81" s="6">
        <v>54.3</v>
      </c>
      <c r="H81" s="2">
        <v>0.5</v>
      </c>
      <c r="I81" s="6">
        <v>18.899999999999999</v>
      </c>
      <c r="J81" s="2">
        <v>5.37</v>
      </c>
      <c r="K81" s="2">
        <v>3.8</v>
      </c>
      <c r="L81" s="2">
        <v>7.28</v>
      </c>
      <c r="M81" s="2">
        <v>5</v>
      </c>
      <c r="N81" s="2">
        <v>1.27</v>
      </c>
      <c r="O81" s="2">
        <v>2.0984869365258603</v>
      </c>
      <c r="P81" s="3">
        <f>98.7-O81</f>
        <v>96.601513063474144</v>
      </c>
      <c r="Q81" s="1" t="s">
        <v>45</v>
      </c>
    </row>
    <row r="82" spans="1:17">
      <c r="A82" s="4" t="s">
        <v>12</v>
      </c>
      <c r="B82" s="5">
        <v>0.56000000000000005</v>
      </c>
      <c r="C82" s="5">
        <v>0.43</v>
      </c>
      <c r="D82" s="1">
        <v>925</v>
      </c>
      <c r="E82" s="1">
        <v>1324</v>
      </c>
      <c r="F82" s="2">
        <v>3.5218175925734263</v>
      </c>
      <c r="G82" s="6">
        <v>64.28</v>
      </c>
      <c r="H82" s="2">
        <v>0.63</v>
      </c>
      <c r="I82" s="6">
        <v>15.49</v>
      </c>
      <c r="J82" s="2">
        <v>3.0590999999999999</v>
      </c>
      <c r="K82" s="2">
        <v>2.12</v>
      </c>
      <c r="L82" s="2">
        <v>3.38</v>
      </c>
      <c r="M82" s="2">
        <v>4.34</v>
      </c>
      <c r="N82" s="2">
        <v>2.27</v>
      </c>
      <c r="O82" s="2">
        <v>4.2753298974180431</v>
      </c>
      <c r="P82" s="3">
        <f>100.1-O82</f>
        <v>95.824670102581948</v>
      </c>
      <c r="Q82" s="1" t="s">
        <v>12</v>
      </c>
    </row>
    <row r="83" spans="1:17">
      <c r="A83" s="4" t="s">
        <v>13</v>
      </c>
      <c r="B83" s="5">
        <v>0.6</v>
      </c>
      <c r="C83" s="5">
        <v>0.39</v>
      </c>
      <c r="D83" s="1">
        <v>950</v>
      </c>
      <c r="E83" s="1">
        <v>1069</v>
      </c>
      <c r="F83" s="2">
        <v>3.446991127054043</v>
      </c>
      <c r="G83" s="6">
        <v>62.87</v>
      </c>
      <c r="H83" s="2">
        <v>0.9</v>
      </c>
      <c r="I83" s="6">
        <v>17.010000000000002</v>
      </c>
      <c r="J83" s="2">
        <v>3.4850599999999998</v>
      </c>
      <c r="K83" s="2">
        <v>1.93</v>
      </c>
      <c r="L83" s="2">
        <v>4.49</v>
      </c>
      <c r="M83" s="2">
        <v>4.3600000000000003</v>
      </c>
      <c r="N83" s="2">
        <v>2.06</v>
      </c>
      <c r="O83" s="2">
        <v>3.6669474229251122</v>
      </c>
      <c r="P83" s="3">
        <f>101-O83</f>
        <v>97.333052577074881</v>
      </c>
      <c r="Q83" s="1" t="s">
        <v>13</v>
      </c>
    </row>
    <row r="84" spans="1:17">
      <c r="A84" s="4" t="s">
        <v>14</v>
      </c>
      <c r="B84" s="5">
        <v>0.65</v>
      </c>
      <c r="C84" s="5">
        <v>0.34</v>
      </c>
      <c r="D84" s="1">
        <v>1000</v>
      </c>
      <c r="E84" s="1">
        <v>1172</v>
      </c>
      <c r="F84" s="2">
        <v>2.9356560567562333</v>
      </c>
      <c r="G84" s="6">
        <v>62.35</v>
      </c>
      <c r="H84" s="2">
        <v>0.73</v>
      </c>
      <c r="I84" s="6">
        <v>16.059999999999999</v>
      </c>
      <c r="J84" s="2">
        <v>3.6399100000000004</v>
      </c>
      <c r="K84" s="2">
        <v>1.65</v>
      </c>
      <c r="L84" s="2">
        <v>4.22</v>
      </c>
      <c r="M84" s="2">
        <v>4.24</v>
      </c>
      <c r="N84" s="2">
        <v>2.23</v>
      </c>
      <c r="O84" s="2">
        <v>3.7930074645966392</v>
      </c>
      <c r="P84" s="3">
        <f>99.1-O84</f>
        <v>95.306992535403353</v>
      </c>
      <c r="Q84" s="1" t="s">
        <v>14</v>
      </c>
    </row>
    <row r="85" spans="1:17">
      <c r="A85" s="12" t="s">
        <v>158</v>
      </c>
      <c r="B85" s="13">
        <v>0.63</v>
      </c>
      <c r="C85" s="13">
        <v>0.36</v>
      </c>
      <c r="D85" s="1">
        <v>975</v>
      </c>
      <c r="E85" s="1">
        <v>1500</v>
      </c>
      <c r="F85" s="2">
        <v>2.7187591074241273</v>
      </c>
      <c r="G85" s="6">
        <v>61.57</v>
      </c>
      <c r="H85" s="2">
        <v>1.18</v>
      </c>
      <c r="I85" s="6">
        <v>18.309999999999999</v>
      </c>
      <c r="J85" s="2">
        <v>3.58</v>
      </c>
      <c r="K85" s="2">
        <v>1.9</v>
      </c>
      <c r="L85" s="2">
        <v>4.7699999999999996</v>
      </c>
      <c r="M85" s="2">
        <v>6.25</v>
      </c>
      <c r="N85" s="2">
        <v>1.74</v>
      </c>
      <c r="O85" s="2">
        <v>4.4908690412350269</v>
      </c>
      <c r="P85" s="3">
        <v>96.9</v>
      </c>
      <c r="Q85" s="1" t="s">
        <v>46</v>
      </c>
    </row>
    <row r="86" spans="1:17">
      <c r="A86" s="4" t="s">
        <v>15</v>
      </c>
      <c r="B86" s="5">
        <v>0.83</v>
      </c>
      <c r="C86" s="5">
        <v>0.16</v>
      </c>
      <c r="D86" s="1">
        <v>1050</v>
      </c>
      <c r="E86" s="1">
        <v>1000</v>
      </c>
      <c r="F86" s="2">
        <v>1.7381206873934756</v>
      </c>
      <c r="G86" s="6">
        <v>53.2</v>
      </c>
      <c r="H86" s="2">
        <v>1.18</v>
      </c>
      <c r="I86" s="6">
        <v>17.2</v>
      </c>
      <c r="J86" s="2">
        <v>8.1199999999999992</v>
      </c>
      <c r="K86" s="2">
        <v>5.03</v>
      </c>
      <c r="L86" s="2">
        <v>8.51</v>
      </c>
      <c r="M86" s="2">
        <v>3.53</v>
      </c>
      <c r="N86" s="2">
        <v>0.87</v>
      </c>
      <c r="O86" s="2">
        <v>3.2445386263945322</v>
      </c>
      <c r="P86" s="3">
        <f>101.1-O86</f>
        <v>97.855461373605465</v>
      </c>
      <c r="Q86" s="1" t="s">
        <v>15</v>
      </c>
    </row>
    <row r="87" spans="1:17" s="12" customFormat="1">
      <c r="A87" s="4" t="s">
        <v>159</v>
      </c>
      <c r="B87" s="5">
        <v>0.85499999999999998</v>
      </c>
      <c r="C87" s="5">
        <v>0.14399999999999999</v>
      </c>
      <c r="D87" s="12">
        <v>1100</v>
      </c>
      <c r="E87" s="12">
        <v>1000</v>
      </c>
      <c r="F87" s="13">
        <v>1.4626072275077062</v>
      </c>
      <c r="G87" s="3">
        <v>55.93</v>
      </c>
      <c r="H87" s="13">
        <v>0.71</v>
      </c>
      <c r="I87" s="3">
        <v>17.350000000000001</v>
      </c>
      <c r="J87" s="13">
        <v>7.74</v>
      </c>
      <c r="K87" s="13">
        <v>5.82</v>
      </c>
      <c r="L87" s="13">
        <v>9.6999999999999993</v>
      </c>
      <c r="M87" s="13">
        <v>2.2999999999999998</v>
      </c>
      <c r="N87" s="13">
        <v>0.28000000000000003</v>
      </c>
      <c r="O87" s="13">
        <v>3.0798123457860509</v>
      </c>
      <c r="P87" s="3"/>
      <c r="Q87" s="12" t="s">
        <v>16</v>
      </c>
    </row>
    <row r="88" spans="1:17" s="12" customFormat="1">
      <c r="A88" s="4" t="s">
        <v>160</v>
      </c>
      <c r="B88" s="5">
        <v>0.86</v>
      </c>
      <c r="C88" s="5">
        <v>0.14299999999999999</v>
      </c>
      <c r="D88" s="12">
        <v>1050</v>
      </c>
      <c r="E88" s="12">
        <v>1000</v>
      </c>
      <c r="F88" s="13">
        <v>1.5911870052980794</v>
      </c>
      <c r="G88" s="3">
        <v>50.307369999999999</v>
      </c>
      <c r="H88" s="13">
        <v>1.0773280000000001</v>
      </c>
      <c r="I88" s="3">
        <v>17.41039</v>
      </c>
      <c r="J88" s="13">
        <v>8.8494799999999998</v>
      </c>
      <c r="K88" s="13">
        <v>5.1076889999999997</v>
      </c>
      <c r="L88" s="13">
        <v>9.0418599999999998</v>
      </c>
      <c r="M88" s="13">
        <v>3.5590299999999999</v>
      </c>
      <c r="N88" s="13">
        <v>0.46171199999999996</v>
      </c>
      <c r="O88" s="13">
        <v>3.2185985415540452</v>
      </c>
      <c r="P88" s="3">
        <f>99.2-O88</f>
        <v>95.981401458445958</v>
      </c>
      <c r="Q88" s="12" t="s">
        <v>226</v>
      </c>
    </row>
    <row r="89" spans="1:17" s="12" customFormat="1">
      <c r="A89" s="4" t="s">
        <v>161</v>
      </c>
      <c r="B89" s="5">
        <v>0.81799999999999995</v>
      </c>
      <c r="C89" s="5">
        <v>0.17699999999999999</v>
      </c>
      <c r="D89" s="12">
        <v>1045</v>
      </c>
      <c r="E89" s="12">
        <v>1000</v>
      </c>
      <c r="F89" s="13">
        <v>1.7210382385311109</v>
      </c>
      <c r="G89" s="3">
        <v>51.071100000000001</v>
      </c>
      <c r="H89" s="13">
        <v>1.135974</v>
      </c>
      <c r="I89" s="3">
        <v>17.087339999999998</v>
      </c>
      <c r="J89" s="13">
        <v>8.1141000000000005</v>
      </c>
      <c r="K89" s="13">
        <v>4.6393560000000003</v>
      </c>
      <c r="L89" s="13">
        <v>8.7823199999999986</v>
      </c>
      <c r="M89" s="13">
        <v>3.6274799999999998</v>
      </c>
      <c r="N89" s="13">
        <v>0.51548400000000005</v>
      </c>
      <c r="O89" s="13">
        <v>3.2404568753246465</v>
      </c>
      <c r="P89" s="3">
        <f>98.4-O89</f>
        <v>95.159543124675366</v>
      </c>
      <c r="Q89" s="12" t="s">
        <v>226</v>
      </c>
    </row>
    <row r="90" spans="1:17" s="12" customFormat="1">
      <c r="A90" s="4" t="s">
        <v>162</v>
      </c>
      <c r="B90" s="5">
        <v>0.79100000000000004</v>
      </c>
      <c r="C90" s="5">
        <v>0.20599999999999999</v>
      </c>
      <c r="D90" s="12">
        <v>1035</v>
      </c>
      <c r="E90" s="12">
        <v>1000</v>
      </c>
      <c r="F90" s="13">
        <v>1.7832693751567226</v>
      </c>
      <c r="G90" s="3">
        <v>51.188829999999996</v>
      </c>
      <c r="H90" s="13">
        <v>1.1612369999999999</v>
      </c>
      <c r="I90" s="3">
        <v>16.71472</v>
      </c>
      <c r="J90" s="13">
        <v>8.1588200000000004</v>
      </c>
      <c r="K90" s="13">
        <v>4.3971109999999998</v>
      </c>
      <c r="L90" s="13">
        <v>8.5472999999999999</v>
      </c>
      <c r="M90" s="13">
        <v>3.8937699999999995</v>
      </c>
      <c r="N90" s="13">
        <v>0.56981999999999999</v>
      </c>
      <c r="O90" s="13">
        <v>3.286226469300678</v>
      </c>
      <c r="P90" s="3">
        <f>98.1-O90</f>
        <v>94.813773530699322</v>
      </c>
      <c r="Q90" s="12" t="s">
        <v>226</v>
      </c>
    </row>
    <row r="91" spans="1:17" s="12" customFormat="1">
      <c r="A91" s="29" t="s">
        <v>227</v>
      </c>
      <c r="B91" s="10">
        <v>0.2993488226797153</v>
      </c>
      <c r="C91" s="10">
        <v>0.65441098696992195</v>
      </c>
      <c r="D91" s="12">
        <v>750</v>
      </c>
      <c r="E91" s="12">
        <v>2000</v>
      </c>
      <c r="F91" s="13">
        <v>4.9752167652556256</v>
      </c>
      <c r="G91" s="3">
        <v>74.405320364159167</v>
      </c>
      <c r="H91" s="13">
        <v>0.17717895609413084</v>
      </c>
      <c r="I91" s="3">
        <v>13.888263959116109</v>
      </c>
      <c r="J91" s="13">
        <v>1.3230043094273642</v>
      </c>
      <c r="K91" s="13">
        <v>0.21481796275596043</v>
      </c>
      <c r="L91" s="13">
        <v>1.2536916293876423</v>
      </c>
      <c r="M91" s="13">
        <v>4.0944186391384658</v>
      </c>
      <c r="N91" s="13">
        <v>4.5996356582664166</v>
      </c>
      <c r="O91" s="13">
        <v>6.0788445844326517</v>
      </c>
      <c r="P91" s="16">
        <v>93.5</v>
      </c>
      <c r="Q91" s="12" t="s">
        <v>47</v>
      </c>
    </row>
    <row r="92" spans="1:17">
      <c r="A92" s="29" t="s">
        <v>228</v>
      </c>
      <c r="B92" s="10">
        <v>0.30265353527955358</v>
      </c>
      <c r="C92" s="10">
        <v>0.67099946999391946</v>
      </c>
      <c r="D92" s="1">
        <v>750</v>
      </c>
      <c r="E92" s="1">
        <v>2000</v>
      </c>
      <c r="F92" s="2">
        <v>4.9947373432269897</v>
      </c>
      <c r="G92" s="6">
        <v>74.548063204427578</v>
      </c>
      <c r="H92" s="2">
        <v>0.18288206734157109</v>
      </c>
      <c r="I92" s="6">
        <v>13.945636811217087</v>
      </c>
      <c r="J92" s="2">
        <v>1.3051791848463412</v>
      </c>
      <c r="K92" s="2">
        <v>0.15137880268874213</v>
      </c>
      <c r="L92" s="2">
        <v>1.1812788239494345</v>
      </c>
      <c r="M92" s="2">
        <v>4.1170060131655832</v>
      </c>
      <c r="N92" s="2">
        <v>4.5101282460998666</v>
      </c>
      <c r="O92" s="2">
        <v>6.0714701424652038</v>
      </c>
      <c r="P92" s="16">
        <v>93.5</v>
      </c>
      <c r="Q92" s="1" t="s">
        <v>47</v>
      </c>
    </row>
    <row r="93" spans="1:17">
      <c r="A93" s="29" t="s">
        <v>229</v>
      </c>
      <c r="B93" s="10">
        <v>0.28943425101965575</v>
      </c>
      <c r="C93" s="10">
        <v>0.62215729498784034</v>
      </c>
      <c r="D93" s="1">
        <v>800</v>
      </c>
      <c r="E93" s="1">
        <v>1000</v>
      </c>
      <c r="F93" s="2">
        <v>5.1122715943117552</v>
      </c>
      <c r="G93" s="6">
        <v>75.379995871944374</v>
      </c>
      <c r="H93" s="2">
        <v>0.16597229430411839</v>
      </c>
      <c r="I93" s="6">
        <v>13.541185706428431</v>
      </c>
      <c r="J93" s="2">
        <v>1.0594398252376913</v>
      </c>
      <c r="K93" s="2">
        <v>0.1704314295361187</v>
      </c>
      <c r="L93" s="2">
        <v>0.86019552189480142</v>
      </c>
      <c r="M93" s="2">
        <v>3.9768476926435903</v>
      </c>
      <c r="N93" s="2">
        <v>4.7818334532378399</v>
      </c>
      <c r="O93" s="2">
        <v>4.0897559610599936</v>
      </c>
      <c r="P93" s="16">
        <v>95.8</v>
      </c>
      <c r="Q93" s="1" t="s">
        <v>47</v>
      </c>
    </row>
    <row r="94" spans="1:17">
      <c r="A94" s="29" t="s">
        <v>230</v>
      </c>
      <c r="B94" s="10">
        <v>0.39892016757681747</v>
      </c>
      <c r="C94" s="10">
        <v>0.55017940797325682</v>
      </c>
      <c r="D94" s="1">
        <v>800</v>
      </c>
      <c r="E94" s="1">
        <v>1500</v>
      </c>
      <c r="F94" s="2">
        <v>4.6734347171217019</v>
      </c>
      <c r="G94" s="6">
        <v>73.932057983471893</v>
      </c>
      <c r="H94" s="2">
        <v>0.25377192641385837</v>
      </c>
      <c r="I94" s="6">
        <v>14.044376547674842</v>
      </c>
      <c r="J94" s="2">
        <v>1.504362947874059</v>
      </c>
      <c r="K94" s="2">
        <v>0.3006381102509908</v>
      </c>
      <c r="L94" s="2">
        <v>1.218268491885383</v>
      </c>
      <c r="M94" s="2">
        <v>4.16052395146931</v>
      </c>
      <c r="N94" s="2">
        <v>4.518683698374109</v>
      </c>
      <c r="O94" s="2">
        <v>5.0773343503185506</v>
      </c>
      <c r="P94" s="16">
        <v>96.3</v>
      </c>
      <c r="Q94" s="1" t="s">
        <v>47</v>
      </c>
    </row>
    <row r="95" spans="1:17">
      <c r="A95" s="29" t="s">
        <v>231</v>
      </c>
      <c r="B95" s="10">
        <v>0.49555226117718076</v>
      </c>
      <c r="C95" s="10">
        <v>0.45324160097580857</v>
      </c>
      <c r="D95" s="1">
        <v>850</v>
      </c>
      <c r="E95" s="1">
        <v>1000</v>
      </c>
      <c r="F95" s="2">
        <v>4.5135521730919388</v>
      </c>
      <c r="G95" s="6">
        <v>74.116447933272923</v>
      </c>
      <c r="H95" s="2">
        <v>0.25236817155571184</v>
      </c>
      <c r="I95" s="6">
        <v>13.702510527917475</v>
      </c>
      <c r="J95" s="2">
        <v>1.538200724356632</v>
      </c>
      <c r="K95" s="2">
        <v>0.21265957437119712</v>
      </c>
      <c r="L95" s="2">
        <v>1.1882134162755551</v>
      </c>
      <c r="M95" s="2">
        <v>4.3542974863495205</v>
      </c>
      <c r="N95" s="2">
        <v>4.5952422803403552</v>
      </c>
      <c r="O95" s="2">
        <v>3.9627477264752633</v>
      </c>
      <c r="P95" s="16">
        <v>96.1</v>
      </c>
      <c r="Q95" s="1" t="s">
        <v>47</v>
      </c>
    </row>
    <row r="96" spans="1:17">
      <c r="A96" s="29" t="s">
        <v>232</v>
      </c>
      <c r="B96" s="10">
        <v>0.33711634936858309</v>
      </c>
      <c r="C96" s="10">
        <v>0.5440017315031791</v>
      </c>
      <c r="D96" s="1">
        <v>900</v>
      </c>
      <c r="E96" s="1">
        <v>500</v>
      </c>
      <c r="F96" s="2">
        <v>4.8237732173372727</v>
      </c>
      <c r="G96" s="6">
        <v>73.781007442371603</v>
      </c>
      <c r="H96" s="2">
        <v>0.25002116342822084</v>
      </c>
      <c r="I96" s="6">
        <v>13.821721139147197</v>
      </c>
      <c r="J96" s="2">
        <v>1.6848319038378428</v>
      </c>
      <c r="K96" s="2">
        <v>0.24366516566620111</v>
      </c>
      <c r="L96" s="2">
        <v>1.2482101686857647</v>
      </c>
      <c r="M96" s="2">
        <v>4.2612969264755094</v>
      </c>
      <c r="N96" s="2">
        <v>4.5885564720644147</v>
      </c>
      <c r="O96" s="2">
        <v>2.5863932983411462</v>
      </c>
      <c r="P96" s="16">
        <v>97.8</v>
      </c>
      <c r="Q96" s="1" t="s">
        <v>47</v>
      </c>
    </row>
    <row r="97" spans="1:17">
      <c r="A97" s="29" t="s">
        <v>233</v>
      </c>
      <c r="B97" s="10">
        <v>0.27339248526817711</v>
      </c>
      <c r="C97" s="10">
        <v>0.66069992964500013</v>
      </c>
      <c r="D97" s="1">
        <v>750</v>
      </c>
      <c r="E97" s="1">
        <v>2000</v>
      </c>
      <c r="F97" s="2">
        <v>5.0908988455534683</v>
      </c>
      <c r="G97" s="6">
        <v>75.910599050759345</v>
      </c>
      <c r="H97" s="2">
        <v>0.13838882489106116</v>
      </c>
      <c r="I97" s="6">
        <v>13.501621062384665</v>
      </c>
      <c r="J97" s="2">
        <v>0.80127158760732586</v>
      </c>
      <c r="K97" s="2">
        <v>7.9809436751750104E-2</v>
      </c>
      <c r="L97" s="2">
        <v>0.880906131510095</v>
      </c>
      <c r="M97" s="2">
        <v>3.8296675792186883</v>
      </c>
      <c r="N97" s="2">
        <v>4.8190267096358959</v>
      </c>
      <c r="O97" s="2">
        <v>6.0907438991321312</v>
      </c>
      <c r="P97" s="16">
        <v>93.6</v>
      </c>
      <c r="Q97" s="1" t="s">
        <v>47</v>
      </c>
    </row>
    <row r="98" spans="1:17">
      <c r="A98" s="29" t="s">
        <v>234</v>
      </c>
      <c r="B98" s="10">
        <v>0.27481934986669004</v>
      </c>
      <c r="C98" s="10">
        <v>0.65893463154601017</v>
      </c>
      <c r="D98" s="1">
        <v>750</v>
      </c>
      <c r="E98" s="1">
        <v>2000</v>
      </c>
      <c r="F98" s="2">
        <v>5.0892406772711825</v>
      </c>
      <c r="G98" s="6">
        <v>76.89025578826535</v>
      </c>
      <c r="H98" s="2">
        <v>0.11695653115592035</v>
      </c>
      <c r="I98" s="6">
        <v>13.826861016655473</v>
      </c>
      <c r="J98" s="2">
        <v>1.1435749713023324</v>
      </c>
      <c r="K98" s="2">
        <v>0.11912239284399298</v>
      </c>
      <c r="L98" s="2">
        <v>0.91832535574278218</v>
      </c>
      <c r="M98" s="2">
        <v>3.5411838599987004</v>
      </c>
      <c r="N98" s="2">
        <v>4.8840181066037109</v>
      </c>
      <c r="O98" s="2">
        <v>6.0476016938555341</v>
      </c>
      <c r="P98" s="16">
        <v>92.3</v>
      </c>
      <c r="Q98" s="1" t="s">
        <v>47</v>
      </c>
    </row>
    <row r="99" spans="1:17">
      <c r="A99" s="29" t="s">
        <v>235</v>
      </c>
      <c r="B99" s="10">
        <v>0.24468278495638585</v>
      </c>
      <c r="C99" s="10">
        <v>0.64977923583738117</v>
      </c>
      <c r="D99" s="1">
        <v>800</v>
      </c>
      <c r="E99" s="1">
        <v>1000</v>
      </c>
      <c r="F99" s="2">
        <v>5.0474204257709365</v>
      </c>
      <c r="G99" s="6">
        <v>75.712967303640994</v>
      </c>
      <c r="H99" s="2">
        <v>0.16806735923472788</v>
      </c>
      <c r="I99" s="6">
        <v>13.088517925697584</v>
      </c>
      <c r="J99" s="2">
        <v>1.1402095972945434</v>
      </c>
      <c r="K99" s="2">
        <v>0.14796122192818384</v>
      </c>
      <c r="L99" s="2">
        <v>0.85231910907238262</v>
      </c>
      <c r="M99" s="2">
        <v>4.0495886641282892</v>
      </c>
      <c r="N99" s="2">
        <v>4.8042118945388479</v>
      </c>
      <c r="O99" s="2">
        <v>4.1084389392587122</v>
      </c>
      <c r="P99" s="16">
        <v>95.2</v>
      </c>
      <c r="Q99" s="1" t="s">
        <v>47</v>
      </c>
    </row>
    <row r="100" spans="1:17">
      <c r="A100" s="29" t="s">
        <v>236</v>
      </c>
      <c r="B100" s="10">
        <v>0.1703027727542758</v>
      </c>
      <c r="C100" s="10">
        <v>0.71377585999538251</v>
      </c>
      <c r="D100" s="1">
        <v>750</v>
      </c>
      <c r="E100" s="1">
        <v>2000</v>
      </c>
      <c r="F100" s="2">
        <v>4.8657848763874005</v>
      </c>
      <c r="G100" s="6">
        <v>70.11999803535717</v>
      </c>
      <c r="H100" s="2">
        <v>0.73343106719612361</v>
      </c>
      <c r="I100" s="6">
        <v>15.464008063577552</v>
      </c>
      <c r="J100" s="2">
        <v>2.7555717377586202</v>
      </c>
      <c r="K100" s="2">
        <v>7.0684432447784828E-2</v>
      </c>
      <c r="L100" s="2">
        <v>0.61197556582247525</v>
      </c>
      <c r="M100" s="2">
        <v>4.8862482475706228</v>
      </c>
      <c r="N100" s="2">
        <v>5.2305145335521495</v>
      </c>
      <c r="O100" s="2">
        <v>6.1026421844529439</v>
      </c>
      <c r="P100" s="16">
        <v>93.6</v>
      </c>
      <c r="Q100" s="1" t="s">
        <v>47</v>
      </c>
    </row>
    <row r="101" spans="1:17">
      <c r="A101" s="29" t="s">
        <v>237</v>
      </c>
      <c r="B101" s="10">
        <v>0.22285358721416873</v>
      </c>
      <c r="C101" s="10">
        <v>0.72929189866057287</v>
      </c>
      <c r="D101" s="1">
        <v>750</v>
      </c>
      <c r="E101" s="1">
        <v>2500</v>
      </c>
      <c r="F101" s="2">
        <v>4.7166636211899071</v>
      </c>
      <c r="G101" s="6">
        <v>71.882092663428736</v>
      </c>
      <c r="H101" s="2">
        <v>0.35942397880812077</v>
      </c>
      <c r="I101" s="6">
        <v>15.230794181328898</v>
      </c>
      <c r="J101" s="2">
        <v>1.412412939388114</v>
      </c>
      <c r="K101" s="2">
        <v>0.22861091539234249</v>
      </c>
      <c r="L101" s="2">
        <v>0.6511283532310258</v>
      </c>
      <c r="M101" s="2">
        <v>5.618142576559225</v>
      </c>
      <c r="N101" s="2">
        <v>4.6351401630822764</v>
      </c>
      <c r="O101" s="2">
        <v>6.9351581418247195</v>
      </c>
      <c r="P101" s="16">
        <v>93.5</v>
      </c>
      <c r="Q101" s="1" t="s">
        <v>47</v>
      </c>
    </row>
    <row r="102" spans="1:17">
      <c r="A102" s="29" t="s">
        <v>238</v>
      </c>
      <c r="B102" s="10">
        <v>0.34635540262749259</v>
      </c>
      <c r="C102" s="10">
        <v>0.62799893444918342</v>
      </c>
      <c r="D102" s="1">
        <v>750</v>
      </c>
      <c r="E102" s="1">
        <v>3000</v>
      </c>
      <c r="F102" s="2">
        <v>4.8136957572390431</v>
      </c>
      <c r="G102" s="6">
        <v>71.817752799347886</v>
      </c>
      <c r="H102" s="2">
        <v>0.24454073533828136</v>
      </c>
      <c r="I102" s="6">
        <v>16.154704191514007</v>
      </c>
      <c r="J102" s="2">
        <v>1.4479385645029816</v>
      </c>
      <c r="K102" s="2">
        <v>0.19091338109743014</v>
      </c>
      <c r="L102" s="2">
        <v>1.2420095242181131</v>
      </c>
      <c r="M102" s="2">
        <v>4.1507572182418802</v>
      </c>
      <c r="N102" s="2">
        <v>4.581921146338324</v>
      </c>
      <c r="O102" s="2">
        <v>7.3296476484194546</v>
      </c>
      <c r="P102" s="16">
        <v>93.24</v>
      </c>
      <c r="Q102" s="1" t="s">
        <v>47</v>
      </c>
    </row>
    <row r="103" spans="1:17">
      <c r="A103" s="29" t="s">
        <v>239</v>
      </c>
      <c r="B103" s="17">
        <v>0.20590967228869822</v>
      </c>
      <c r="C103" s="17">
        <v>0.67250237195713936</v>
      </c>
      <c r="D103" s="1">
        <v>800</v>
      </c>
      <c r="E103" s="1">
        <v>1500</v>
      </c>
      <c r="F103" s="2">
        <v>4.4507936968937427</v>
      </c>
      <c r="G103" s="6">
        <v>70.101746555678176</v>
      </c>
      <c r="H103" s="2">
        <v>0.28672651194977489</v>
      </c>
      <c r="I103" s="6">
        <v>15.745370580918395</v>
      </c>
      <c r="J103" s="2">
        <v>1.8503979623561413</v>
      </c>
      <c r="K103" s="2">
        <v>0.28908021720045246</v>
      </c>
      <c r="L103" s="2">
        <v>1.1546852431191357</v>
      </c>
      <c r="M103" s="2">
        <v>5.3578044211893046</v>
      </c>
      <c r="N103" s="2">
        <v>5.0212378681121868</v>
      </c>
      <c r="O103" s="2">
        <v>5.1145512842703864</v>
      </c>
      <c r="P103" s="16">
        <v>94.8</v>
      </c>
      <c r="Q103" s="1" t="s">
        <v>47</v>
      </c>
    </row>
    <row r="104" spans="1:17">
      <c r="A104" s="30" t="s">
        <v>240</v>
      </c>
      <c r="B104" s="10">
        <v>0.27328964110415654</v>
      </c>
      <c r="C104" s="10">
        <v>0.67852432567508347</v>
      </c>
      <c r="D104" s="1">
        <v>800</v>
      </c>
      <c r="E104" s="1">
        <v>2000</v>
      </c>
      <c r="F104" s="2">
        <v>4.2296145611864615</v>
      </c>
      <c r="G104" s="6">
        <v>68.85664969269402</v>
      </c>
      <c r="H104" s="2">
        <v>0.38807125842201196</v>
      </c>
      <c r="I104" s="6">
        <v>16.629402792191613</v>
      </c>
      <c r="J104" s="2">
        <v>2.4367419292972197</v>
      </c>
      <c r="K104" s="2">
        <v>0.20089153685251998</v>
      </c>
      <c r="L104" s="2">
        <v>1.1869592570884706</v>
      </c>
      <c r="M104" s="2">
        <v>5.5504711308035475</v>
      </c>
      <c r="N104" s="2">
        <v>4.6111132022376244</v>
      </c>
      <c r="O104" s="2">
        <v>5.9327097954588339</v>
      </c>
      <c r="P104" s="16">
        <v>93</v>
      </c>
      <c r="Q104" s="1" t="s">
        <v>47</v>
      </c>
    </row>
    <row r="105" spans="1:17">
      <c r="A105" s="30" t="s">
        <v>241</v>
      </c>
      <c r="B105" s="10">
        <v>0.29509271460471115</v>
      </c>
      <c r="C105" s="10">
        <v>0.68335646362644709</v>
      </c>
      <c r="D105" s="1">
        <v>800</v>
      </c>
      <c r="E105" s="1">
        <v>2500</v>
      </c>
      <c r="F105" s="2">
        <v>4.1261851390119153</v>
      </c>
      <c r="G105" s="6">
        <v>69.549157228285367</v>
      </c>
      <c r="H105" s="2">
        <v>0.30607085850447163</v>
      </c>
      <c r="I105" s="6">
        <v>16.319680457013678</v>
      </c>
      <c r="J105" s="2">
        <v>1.9411930928614523</v>
      </c>
      <c r="K105" s="2">
        <v>0.24407157640697438</v>
      </c>
      <c r="L105" s="2">
        <v>1.4169562461336367</v>
      </c>
      <c r="M105" s="2">
        <v>5.4575253747985668</v>
      </c>
      <c r="N105" s="2">
        <v>4.5895965235189449</v>
      </c>
      <c r="O105" s="2">
        <v>6.7256238254068368</v>
      </c>
      <c r="P105" s="16">
        <v>93.5</v>
      </c>
      <c r="Q105" s="1" t="s">
        <v>47</v>
      </c>
    </row>
    <row r="106" spans="1:17">
      <c r="A106" s="30" t="s">
        <v>242</v>
      </c>
      <c r="B106" s="18">
        <v>0.27300000000000002</v>
      </c>
      <c r="C106" s="18">
        <v>0.66100000000000003</v>
      </c>
      <c r="D106" s="1">
        <v>750</v>
      </c>
      <c r="E106" s="1">
        <v>2000</v>
      </c>
      <c r="F106" s="2">
        <v>4.82</v>
      </c>
      <c r="G106" s="6">
        <v>75.910599050759345</v>
      </c>
      <c r="H106" s="2">
        <v>0.13838882489106116</v>
      </c>
      <c r="I106" s="6">
        <v>13.501621062384665</v>
      </c>
      <c r="J106" s="2">
        <v>0.80127158760732586</v>
      </c>
      <c r="K106" s="2">
        <v>7.9809436751750104E-2</v>
      </c>
      <c r="L106" s="2">
        <v>0.880906131510095</v>
      </c>
      <c r="M106" s="2">
        <v>3.8296675792186883</v>
      </c>
      <c r="N106" s="2">
        <v>4.8190267096358959</v>
      </c>
      <c r="O106" s="2">
        <v>6.0907438991321312</v>
      </c>
      <c r="P106" s="16">
        <v>93.6</v>
      </c>
      <c r="Q106" s="1" t="s">
        <v>47</v>
      </c>
    </row>
    <row r="107" spans="1:17">
      <c r="A107" s="30" t="s">
        <v>243</v>
      </c>
      <c r="B107" s="18">
        <v>0.27500000000000002</v>
      </c>
      <c r="C107" s="18">
        <v>0.65900000000000003</v>
      </c>
      <c r="D107" s="1">
        <v>750</v>
      </c>
      <c r="E107" s="1">
        <v>2000</v>
      </c>
      <c r="F107" s="2">
        <v>4.83</v>
      </c>
      <c r="G107" s="6">
        <v>76.89025578826535</v>
      </c>
      <c r="H107" s="2">
        <v>0.11695653115592035</v>
      </c>
      <c r="I107" s="6">
        <v>13.826861016655473</v>
      </c>
      <c r="J107" s="2">
        <v>1.1435749713023324</v>
      </c>
      <c r="K107" s="2">
        <v>0.11912239284399298</v>
      </c>
      <c r="L107" s="2">
        <v>0.91832535574278218</v>
      </c>
      <c r="M107" s="2">
        <v>3.5411838599987004</v>
      </c>
      <c r="N107" s="2">
        <v>4.8840181066037109</v>
      </c>
      <c r="O107" s="2">
        <v>6.0476016938555341</v>
      </c>
      <c r="P107" s="16">
        <v>92.3</v>
      </c>
      <c r="Q107" s="1" t="s">
        <v>47</v>
      </c>
    </row>
    <row r="108" spans="1:17">
      <c r="A108" s="30" t="s">
        <v>244</v>
      </c>
      <c r="B108" s="19">
        <v>0.245</v>
      </c>
      <c r="C108" s="19">
        <v>0.65</v>
      </c>
      <c r="D108" s="1">
        <v>800</v>
      </c>
      <c r="E108" s="1">
        <v>1000</v>
      </c>
      <c r="F108" s="2">
        <v>5.03</v>
      </c>
      <c r="G108" s="6">
        <v>75.712967303640994</v>
      </c>
      <c r="H108" s="2">
        <v>0.16806735923472788</v>
      </c>
      <c r="I108" s="6">
        <v>13.088517925697584</v>
      </c>
      <c r="J108" s="2">
        <v>1.1402095972945434</v>
      </c>
      <c r="K108" s="2">
        <v>0.14796122192818384</v>
      </c>
      <c r="L108" s="2">
        <v>0.85231910907238262</v>
      </c>
      <c r="M108" s="2">
        <v>4.0495886641282892</v>
      </c>
      <c r="N108" s="2">
        <v>4.8042118945388479</v>
      </c>
      <c r="O108" s="2">
        <v>4.1084389392587122</v>
      </c>
      <c r="P108" s="16">
        <v>95.2</v>
      </c>
      <c r="Q108" s="1" t="s">
        <v>47</v>
      </c>
    </row>
    <row r="109" spans="1:17">
      <c r="A109" s="30" t="s">
        <v>245</v>
      </c>
      <c r="B109" s="18">
        <v>0.33700000000000002</v>
      </c>
      <c r="C109" s="18">
        <v>0.54400000000000004</v>
      </c>
      <c r="D109" s="1">
        <v>900</v>
      </c>
      <c r="E109" s="1">
        <v>500</v>
      </c>
      <c r="F109" s="2">
        <v>4.9400000000000004</v>
      </c>
      <c r="G109" s="6">
        <v>73.781007442371603</v>
      </c>
      <c r="H109" s="2">
        <v>0.25002116342822084</v>
      </c>
      <c r="I109" s="6">
        <v>13.821721139147197</v>
      </c>
      <c r="J109" s="2">
        <v>1.6848319038378428</v>
      </c>
      <c r="K109" s="2">
        <v>0.24366516566620111</v>
      </c>
      <c r="L109" s="2">
        <v>1.2482101686857647</v>
      </c>
      <c r="M109" s="2">
        <v>4.2612969264755094</v>
      </c>
      <c r="N109" s="2">
        <v>4.5885564720644147</v>
      </c>
      <c r="O109" s="2">
        <v>2.5863932983411462</v>
      </c>
      <c r="P109" s="16">
        <v>97.8</v>
      </c>
      <c r="Q109" s="1" t="s">
        <v>47</v>
      </c>
    </row>
    <row r="110" spans="1:17">
      <c r="A110" s="30" t="s">
        <v>246</v>
      </c>
      <c r="B110" s="19">
        <v>0.42399999999999999</v>
      </c>
      <c r="C110" s="19">
        <v>0.54200000000000004</v>
      </c>
      <c r="D110" s="1">
        <v>750</v>
      </c>
      <c r="E110" s="1">
        <v>2200</v>
      </c>
      <c r="F110" s="2">
        <v>4.9800000000000004</v>
      </c>
      <c r="G110" s="6">
        <v>76.862852651174208</v>
      </c>
      <c r="H110" s="2">
        <v>0.1384033732140606</v>
      </c>
      <c r="I110" s="6">
        <v>14.084967547952825</v>
      </c>
      <c r="J110" s="2">
        <v>0.79843373822120844</v>
      </c>
      <c r="K110" s="2">
        <v>0.12337288469468091</v>
      </c>
      <c r="L110" s="2">
        <v>1.1769385561483436</v>
      </c>
      <c r="M110" s="2">
        <v>3.0229460390894038</v>
      </c>
      <c r="N110" s="2">
        <v>3.755101213523512</v>
      </c>
      <c r="O110" s="2">
        <v>6.1970270485025107</v>
      </c>
      <c r="P110" s="16">
        <v>92.9</v>
      </c>
      <c r="Q110" s="1" t="s">
        <v>47</v>
      </c>
    </row>
    <row r="111" spans="1:17">
      <c r="A111" s="4" t="s">
        <v>163</v>
      </c>
      <c r="B111" s="5">
        <v>0.7627416994886187</v>
      </c>
      <c r="C111" s="5">
        <v>0.23606805005569612</v>
      </c>
      <c r="D111" s="1">
        <v>1220</v>
      </c>
      <c r="E111" s="1">
        <v>1</v>
      </c>
      <c r="F111" s="2">
        <v>2.6890607513438756</v>
      </c>
      <c r="G111" s="6">
        <v>50.77</v>
      </c>
      <c r="H111" s="2">
        <v>1.31</v>
      </c>
      <c r="I111" s="6">
        <v>15.04</v>
      </c>
      <c r="J111" s="2">
        <v>8.4</v>
      </c>
      <c r="K111" s="2">
        <v>8.74</v>
      </c>
      <c r="L111" s="6">
        <v>12.27</v>
      </c>
      <c r="M111" s="2">
        <v>1.65</v>
      </c>
      <c r="N111" s="2">
        <v>7.0000000000000007E-2</v>
      </c>
      <c r="O111" s="2">
        <v>0</v>
      </c>
      <c r="P111" s="20">
        <f t="shared" ref="P111:P123" si="3">G111+H111+I111+J111+K111+L111+M111+N111</f>
        <v>98.25</v>
      </c>
      <c r="Q111" s="1" t="s">
        <v>48</v>
      </c>
    </row>
    <row r="112" spans="1:17">
      <c r="A112" s="4" t="s">
        <v>164</v>
      </c>
      <c r="B112" s="5">
        <v>0.75696850649127612</v>
      </c>
      <c r="C112" s="5">
        <v>0.24124794359105736</v>
      </c>
      <c r="D112" s="1">
        <v>1200</v>
      </c>
      <c r="E112" s="1">
        <v>1</v>
      </c>
      <c r="F112" s="2">
        <v>2.8538480396243284</v>
      </c>
      <c r="G112" s="6">
        <v>51.35</v>
      </c>
      <c r="H112" s="2">
        <v>1.5</v>
      </c>
      <c r="I112" s="6">
        <v>13.86</v>
      </c>
      <c r="J112" s="2">
        <v>8.9</v>
      </c>
      <c r="K112" s="2">
        <v>8.8800000000000008</v>
      </c>
      <c r="L112" s="6">
        <v>12.29</v>
      </c>
      <c r="M112" s="2">
        <v>1.44</v>
      </c>
      <c r="N112" s="2">
        <v>7.0000000000000007E-2</v>
      </c>
      <c r="O112" s="2">
        <v>0</v>
      </c>
      <c r="P112" s="20">
        <f t="shared" si="3"/>
        <v>98.289999999999992</v>
      </c>
      <c r="Q112" s="1" t="s">
        <v>48</v>
      </c>
    </row>
    <row r="113" spans="1:17">
      <c r="A113" s="4" t="s">
        <v>165</v>
      </c>
      <c r="B113" s="5">
        <v>0.7353732826787498</v>
      </c>
      <c r="C113" s="5">
        <v>0.26344350813803791</v>
      </c>
      <c r="D113" s="1">
        <v>1180</v>
      </c>
      <c r="E113" s="1">
        <v>1</v>
      </c>
      <c r="F113" s="2">
        <v>2.9952316642695003</v>
      </c>
      <c r="G113" s="6">
        <v>49.81</v>
      </c>
      <c r="H113" s="2">
        <v>1.42</v>
      </c>
      <c r="I113" s="6">
        <v>14.51</v>
      </c>
      <c r="J113" s="2">
        <v>9.6300000000000008</v>
      </c>
      <c r="K113" s="2">
        <v>8.68</v>
      </c>
      <c r="L113" s="6">
        <v>12.18</v>
      </c>
      <c r="M113" s="2">
        <v>2.21</v>
      </c>
      <c r="N113" s="2">
        <v>0.08</v>
      </c>
      <c r="O113" s="2">
        <v>0</v>
      </c>
      <c r="P113" s="20">
        <f t="shared" si="3"/>
        <v>98.52000000000001</v>
      </c>
      <c r="Q113" s="1" t="s">
        <v>48</v>
      </c>
    </row>
    <row r="114" spans="1:17">
      <c r="A114" s="4" t="s">
        <v>123</v>
      </c>
      <c r="B114" s="5">
        <v>0.76749594403393628</v>
      </c>
      <c r="C114" s="5">
        <v>0.23071808510793471</v>
      </c>
      <c r="D114" s="1">
        <v>1200</v>
      </c>
      <c r="E114" s="1">
        <v>1</v>
      </c>
      <c r="F114" s="2">
        <v>2.8321067605868655</v>
      </c>
      <c r="G114" s="6">
        <v>49.76</v>
      </c>
      <c r="H114" s="2">
        <v>1.32</v>
      </c>
      <c r="I114" s="6">
        <v>15.4</v>
      </c>
      <c r="J114" s="2">
        <v>8.9</v>
      </c>
      <c r="K114" s="2">
        <v>8.69</v>
      </c>
      <c r="L114" s="6">
        <v>12.13</v>
      </c>
      <c r="M114" s="2">
        <v>2.37</v>
      </c>
      <c r="N114" s="2">
        <v>0.1</v>
      </c>
      <c r="O114" s="2">
        <v>0</v>
      </c>
      <c r="P114" s="20">
        <f t="shared" si="3"/>
        <v>98.67</v>
      </c>
      <c r="Q114" s="1" t="s">
        <v>48</v>
      </c>
    </row>
    <row r="115" spans="1:17">
      <c r="A115" s="4" t="s">
        <v>166</v>
      </c>
      <c r="B115" s="5">
        <v>0.73472044175828033</v>
      </c>
      <c r="C115" s="5">
        <v>0.26407708746752023</v>
      </c>
      <c r="D115" s="1">
        <v>1180</v>
      </c>
      <c r="E115" s="1">
        <v>1</v>
      </c>
      <c r="F115" s="2">
        <v>3.0749700052548161</v>
      </c>
      <c r="G115" s="6">
        <v>51.93</v>
      </c>
      <c r="H115" s="2">
        <v>1.71</v>
      </c>
      <c r="I115" s="6">
        <v>13.54</v>
      </c>
      <c r="J115" s="2">
        <v>8.42</v>
      </c>
      <c r="K115" s="2">
        <v>9.34</v>
      </c>
      <c r="L115" s="6">
        <v>11.28</v>
      </c>
      <c r="M115" s="2">
        <v>2.4900000000000002</v>
      </c>
      <c r="N115" s="2">
        <v>0.1</v>
      </c>
      <c r="O115" s="2">
        <v>0</v>
      </c>
      <c r="P115" s="20">
        <f t="shared" si="3"/>
        <v>98.81</v>
      </c>
      <c r="Q115" s="1" t="s">
        <v>48</v>
      </c>
    </row>
    <row r="116" spans="1:17">
      <c r="A116" s="4" t="s">
        <v>167</v>
      </c>
      <c r="B116" s="5">
        <v>0.75502267130429734</v>
      </c>
      <c r="C116" s="5">
        <v>0.24378029752456448</v>
      </c>
      <c r="D116" s="1">
        <v>1220</v>
      </c>
      <c r="E116" s="1">
        <v>1</v>
      </c>
      <c r="F116" s="2">
        <v>2.5817508282694703</v>
      </c>
      <c r="G116" s="6">
        <v>50.41</v>
      </c>
      <c r="H116" s="2">
        <v>1.4</v>
      </c>
      <c r="I116" s="6">
        <v>14.2</v>
      </c>
      <c r="J116" s="2">
        <v>8.82</v>
      </c>
      <c r="K116" s="2">
        <v>9.58</v>
      </c>
      <c r="L116" s="6">
        <v>12.06</v>
      </c>
      <c r="M116" s="2">
        <v>2.31</v>
      </c>
      <c r="N116" s="2">
        <v>0.09</v>
      </c>
      <c r="O116" s="2">
        <v>0</v>
      </c>
      <c r="P116" s="20">
        <f t="shared" si="3"/>
        <v>98.86999999999999</v>
      </c>
      <c r="Q116" s="1" t="s">
        <v>48</v>
      </c>
    </row>
    <row r="117" spans="1:17">
      <c r="A117" s="4" t="s">
        <v>168</v>
      </c>
      <c r="B117" s="5">
        <v>0.77261664552341425</v>
      </c>
      <c r="C117" s="5">
        <v>0.22558780716939242</v>
      </c>
      <c r="D117" s="1">
        <v>1200</v>
      </c>
      <c r="E117" s="1">
        <v>1</v>
      </c>
      <c r="F117" s="2">
        <v>2.7981232395528521</v>
      </c>
      <c r="G117" s="6">
        <v>49.97</v>
      </c>
      <c r="H117" s="2">
        <v>1.32</v>
      </c>
      <c r="I117" s="6">
        <v>15.26</v>
      </c>
      <c r="J117" s="2">
        <v>9.0399999999999991</v>
      </c>
      <c r="K117" s="2">
        <v>9.48</v>
      </c>
      <c r="L117" s="6">
        <v>12.1</v>
      </c>
      <c r="M117" s="2">
        <v>2.2999999999999998</v>
      </c>
      <c r="N117" s="2">
        <v>0.08</v>
      </c>
      <c r="O117" s="2">
        <v>0</v>
      </c>
      <c r="P117" s="20">
        <f t="shared" si="3"/>
        <v>99.55</v>
      </c>
      <c r="Q117" s="1" t="s">
        <v>48</v>
      </c>
    </row>
    <row r="118" spans="1:17">
      <c r="A118" s="4" t="s">
        <v>169</v>
      </c>
      <c r="B118" s="5">
        <v>0.76621823622593266</v>
      </c>
      <c r="C118" s="5">
        <v>0.2319929393653819</v>
      </c>
      <c r="D118" s="1">
        <v>1180</v>
      </c>
      <c r="E118" s="1">
        <v>1</v>
      </c>
      <c r="F118" s="2">
        <v>3.0806710800292518</v>
      </c>
      <c r="G118" s="6">
        <v>51.78</v>
      </c>
      <c r="H118" s="2">
        <v>1.41</v>
      </c>
      <c r="I118" s="6">
        <v>14.82</v>
      </c>
      <c r="J118" s="2">
        <v>8.7100000000000009</v>
      </c>
      <c r="K118" s="2">
        <v>9.31</v>
      </c>
      <c r="L118" s="6">
        <v>12.3</v>
      </c>
      <c r="M118" s="2">
        <v>1.49</v>
      </c>
      <c r="N118" s="2">
        <v>0.08</v>
      </c>
      <c r="O118" s="2">
        <v>0</v>
      </c>
      <c r="P118" s="20">
        <f t="shared" si="3"/>
        <v>99.899999999999991</v>
      </c>
      <c r="Q118" s="1" t="s">
        <v>48</v>
      </c>
    </row>
    <row r="119" spans="1:17">
      <c r="A119" s="4" t="s">
        <v>170</v>
      </c>
      <c r="B119" s="5">
        <v>0.75846654734618502</v>
      </c>
      <c r="C119" s="5">
        <v>0.24034441924671282</v>
      </c>
      <c r="D119" s="1">
        <v>1180</v>
      </c>
      <c r="E119" s="1">
        <v>1</v>
      </c>
      <c r="F119" s="2">
        <v>2.9649491778376951</v>
      </c>
      <c r="G119" s="6">
        <v>50.64</v>
      </c>
      <c r="H119" s="2">
        <v>1.47</v>
      </c>
      <c r="I119" s="6">
        <v>14.14</v>
      </c>
      <c r="J119" s="2">
        <v>9.7200000000000006</v>
      </c>
      <c r="K119" s="2">
        <v>9.73</v>
      </c>
      <c r="L119" s="6">
        <v>12.08</v>
      </c>
      <c r="M119" s="2">
        <v>2.14</v>
      </c>
      <c r="N119" s="2">
        <v>0.09</v>
      </c>
      <c r="O119" s="2">
        <v>0</v>
      </c>
      <c r="P119" s="20">
        <f t="shared" si="3"/>
        <v>100.01</v>
      </c>
      <c r="Q119" s="1" t="s">
        <v>48</v>
      </c>
    </row>
    <row r="120" spans="1:17">
      <c r="A120" s="12" t="s">
        <v>171</v>
      </c>
      <c r="B120" s="5">
        <v>0.83027955300727618</v>
      </c>
      <c r="C120" s="5">
        <v>0.16972044699272382</v>
      </c>
      <c r="D120" s="1">
        <v>1244</v>
      </c>
      <c r="E120" s="1">
        <v>1</v>
      </c>
      <c r="G120" s="6">
        <v>47.8</v>
      </c>
      <c r="H120" s="2">
        <v>0.55000000000000004</v>
      </c>
      <c r="I120" s="6">
        <v>18.600000000000001</v>
      </c>
      <c r="J120" s="2">
        <v>8.4</v>
      </c>
      <c r="K120" s="2">
        <v>10.4</v>
      </c>
      <c r="L120" s="6">
        <v>11.71</v>
      </c>
      <c r="M120" s="2">
        <v>2.29</v>
      </c>
      <c r="N120" s="2">
        <v>0.09</v>
      </c>
      <c r="O120" s="2">
        <v>0</v>
      </c>
      <c r="P120" s="20">
        <f t="shared" si="3"/>
        <v>99.840000000000018</v>
      </c>
      <c r="Q120" s="1" t="s">
        <v>49</v>
      </c>
    </row>
    <row r="121" spans="1:17">
      <c r="A121" s="12" t="s">
        <v>172</v>
      </c>
      <c r="B121" s="5">
        <v>0.82755839570353851</v>
      </c>
      <c r="C121" s="5">
        <v>0.17244160429646152</v>
      </c>
      <c r="D121" s="1">
        <v>1238</v>
      </c>
      <c r="E121" s="1">
        <v>1</v>
      </c>
      <c r="G121" s="6">
        <v>48.6</v>
      </c>
      <c r="H121" s="2">
        <v>0.65</v>
      </c>
      <c r="I121" s="6">
        <v>17.600000000000001</v>
      </c>
      <c r="J121" s="2">
        <v>8.83</v>
      </c>
      <c r="K121" s="2">
        <v>9.89</v>
      </c>
      <c r="L121" s="6">
        <v>11.7</v>
      </c>
      <c r="M121" s="2">
        <v>2.3199999999999998</v>
      </c>
      <c r="N121" s="2">
        <v>0.1</v>
      </c>
      <c r="O121" s="2">
        <v>0</v>
      </c>
      <c r="P121" s="20">
        <f t="shared" si="3"/>
        <v>99.689999999999984</v>
      </c>
      <c r="Q121" s="1" t="s">
        <v>49</v>
      </c>
    </row>
    <row r="122" spans="1:17">
      <c r="A122" s="21" t="s">
        <v>173</v>
      </c>
      <c r="B122" s="22">
        <v>0.77643795222050094</v>
      </c>
      <c r="C122" s="22">
        <v>0.22117632238759274</v>
      </c>
      <c r="D122" s="1">
        <v>1229</v>
      </c>
      <c r="E122" s="1">
        <v>1</v>
      </c>
      <c r="G122" s="6">
        <v>48.9</v>
      </c>
      <c r="H122" s="2">
        <v>0.68</v>
      </c>
      <c r="I122" s="6">
        <v>17.2</v>
      </c>
      <c r="J122" s="2">
        <v>8.93</v>
      </c>
      <c r="K122" s="2">
        <v>9.39</v>
      </c>
      <c r="L122" s="6">
        <v>11.7</v>
      </c>
      <c r="M122" s="2">
        <v>2.54</v>
      </c>
      <c r="N122" s="2">
        <v>0.12</v>
      </c>
      <c r="O122" s="2">
        <v>0</v>
      </c>
      <c r="P122" s="20">
        <f t="shared" si="3"/>
        <v>99.460000000000022</v>
      </c>
      <c r="Q122" s="1" t="s">
        <v>49</v>
      </c>
    </row>
    <row r="123" spans="1:17">
      <c r="A123" s="4" t="s">
        <v>17</v>
      </c>
      <c r="B123" s="5">
        <v>0.73199999999999998</v>
      </c>
      <c r="C123" s="5">
        <v>0.26200000000000001</v>
      </c>
      <c r="D123" s="1">
        <v>1208</v>
      </c>
      <c r="E123" s="1">
        <v>1</v>
      </c>
      <c r="F123" s="2">
        <v>3.1219660220599179</v>
      </c>
      <c r="G123" s="6">
        <v>49.52</v>
      </c>
      <c r="I123" s="6">
        <v>19.21</v>
      </c>
      <c r="J123" s="2">
        <v>8.2899999999999991</v>
      </c>
      <c r="K123" s="2">
        <v>8.0299999999999994</v>
      </c>
      <c r="L123" s="2">
        <v>8.86</v>
      </c>
      <c r="M123" s="2">
        <v>3.88</v>
      </c>
      <c r="N123" s="2">
        <v>0.96</v>
      </c>
      <c r="O123" s="2">
        <v>0</v>
      </c>
      <c r="P123" s="20">
        <f t="shared" si="3"/>
        <v>98.75</v>
      </c>
      <c r="Q123" s="1" t="s">
        <v>50</v>
      </c>
    </row>
    <row r="124" spans="1:17">
      <c r="A124" s="23" t="s">
        <v>78</v>
      </c>
      <c r="B124" s="24">
        <v>0.65</v>
      </c>
      <c r="C124" s="13">
        <v>0.35</v>
      </c>
      <c r="D124" s="1">
        <v>1190</v>
      </c>
      <c r="E124" s="1">
        <v>1</v>
      </c>
      <c r="F124" s="2">
        <v>4.4814590928182776</v>
      </c>
      <c r="G124" s="6">
        <v>67.8</v>
      </c>
      <c r="H124" s="2">
        <v>0.48</v>
      </c>
      <c r="I124" s="6">
        <v>15.8</v>
      </c>
      <c r="J124" s="2">
        <v>3.45</v>
      </c>
      <c r="K124" s="2">
        <v>1.91</v>
      </c>
      <c r="L124" s="2">
        <v>4.68</v>
      </c>
      <c r="M124" s="2">
        <v>4.72</v>
      </c>
      <c r="N124" s="2">
        <v>1.17</v>
      </c>
      <c r="O124" s="2">
        <v>0</v>
      </c>
      <c r="P124" s="20">
        <f>G124+H124+I124+J124+K124+L124+M124+N124</f>
        <v>100.01</v>
      </c>
      <c r="Q124" s="1" t="s">
        <v>51</v>
      </c>
    </row>
    <row r="125" spans="1:17">
      <c r="A125" s="23" t="s">
        <v>79</v>
      </c>
      <c r="B125" s="24">
        <v>0.66</v>
      </c>
      <c r="C125" s="13">
        <v>0.34</v>
      </c>
      <c r="D125" s="1">
        <v>1150</v>
      </c>
      <c r="E125" s="1">
        <v>1</v>
      </c>
      <c r="F125" s="2">
        <v>4.9170105712464895</v>
      </c>
      <c r="G125" s="6">
        <v>69.599999999999994</v>
      </c>
      <c r="H125" s="2">
        <v>0.64</v>
      </c>
      <c r="I125" s="6">
        <v>14.3</v>
      </c>
      <c r="J125" s="2">
        <v>4.1100000000000003</v>
      </c>
      <c r="K125" s="2">
        <v>2.25</v>
      </c>
      <c r="L125" s="2">
        <v>3.92</v>
      </c>
      <c r="M125" s="2">
        <v>3.85</v>
      </c>
      <c r="N125" s="2">
        <v>1.34</v>
      </c>
      <c r="O125" s="2">
        <v>0</v>
      </c>
      <c r="P125" s="20">
        <f t="shared" ref="P125:P137" si="4">G125+H125+I125+J125+K125+L125+M125+N125</f>
        <v>100.00999999999999</v>
      </c>
      <c r="Q125" s="1" t="s">
        <v>51</v>
      </c>
    </row>
    <row r="126" spans="1:17">
      <c r="A126" s="23" t="s">
        <v>80</v>
      </c>
      <c r="B126" s="24">
        <v>0.62</v>
      </c>
      <c r="C126" s="13">
        <v>0.37</v>
      </c>
      <c r="D126" s="1">
        <v>1190</v>
      </c>
      <c r="E126" s="1">
        <v>1</v>
      </c>
      <c r="F126" s="2">
        <v>4.0147733994736807</v>
      </c>
      <c r="G126" s="6">
        <v>62.4</v>
      </c>
      <c r="H126" s="2">
        <v>0.67</v>
      </c>
      <c r="I126" s="6">
        <v>16.2</v>
      </c>
      <c r="J126" s="2">
        <v>5.28</v>
      </c>
      <c r="K126" s="2">
        <v>3.43</v>
      </c>
      <c r="L126" s="2">
        <v>6.42</v>
      </c>
      <c r="M126" s="2">
        <v>4.51</v>
      </c>
      <c r="N126" s="2">
        <v>1.1499999999999999</v>
      </c>
      <c r="O126" s="2">
        <v>0</v>
      </c>
      <c r="P126" s="20">
        <f t="shared" si="4"/>
        <v>100.06000000000002</v>
      </c>
      <c r="Q126" s="1" t="s">
        <v>51</v>
      </c>
    </row>
    <row r="127" spans="1:17">
      <c r="A127" s="12" t="s">
        <v>174</v>
      </c>
      <c r="B127" s="13">
        <v>0.7161289331994809</v>
      </c>
      <c r="C127" s="13">
        <v>0.27480020038648678</v>
      </c>
      <c r="D127" s="1">
        <v>1177</v>
      </c>
      <c r="E127" s="1">
        <v>1</v>
      </c>
      <c r="F127" s="2">
        <v>3.5138535557278341</v>
      </c>
      <c r="G127" s="6">
        <v>52.5</v>
      </c>
      <c r="H127" s="2">
        <v>0.87</v>
      </c>
      <c r="I127" s="6">
        <v>15.9</v>
      </c>
      <c r="J127" s="1">
        <v>11.7</v>
      </c>
      <c r="K127" s="2">
        <v>5.89</v>
      </c>
      <c r="L127" s="2">
        <v>7.91</v>
      </c>
      <c r="M127" s="2">
        <v>2.9</v>
      </c>
      <c r="N127" s="2">
        <v>1.1000000000000001</v>
      </c>
      <c r="O127" s="2">
        <v>0</v>
      </c>
      <c r="P127" s="20">
        <f t="shared" si="4"/>
        <v>98.77</v>
      </c>
      <c r="Q127" s="1" t="s">
        <v>52</v>
      </c>
    </row>
    <row r="128" spans="1:17">
      <c r="A128" s="12" t="s">
        <v>175</v>
      </c>
      <c r="B128" s="13">
        <v>0.60646965217311444</v>
      </c>
      <c r="C128" s="13">
        <v>0.37945561023909041</v>
      </c>
      <c r="D128" s="1">
        <v>1166</v>
      </c>
      <c r="E128" s="1">
        <v>1</v>
      </c>
      <c r="F128" s="2">
        <v>3.7789809673835966</v>
      </c>
      <c r="G128" s="6">
        <v>55.8</v>
      </c>
      <c r="H128" s="2">
        <v>1.1599999999999999</v>
      </c>
      <c r="I128" s="6">
        <v>15.1</v>
      </c>
      <c r="J128" s="1">
        <v>8.8800000000000008</v>
      </c>
      <c r="K128" s="2">
        <v>5.5</v>
      </c>
      <c r="L128" s="2">
        <v>7.96</v>
      </c>
      <c r="M128" s="2">
        <v>2.9</v>
      </c>
      <c r="N128" s="2">
        <v>1.1000000000000001</v>
      </c>
      <c r="O128" s="2">
        <v>0</v>
      </c>
      <c r="P128" s="20">
        <f t="shared" si="4"/>
        <v>98.399999999999977</v>
      </c>
      <c r="Q128" s="1" t="s">
        <v>52</v>
      </c>
    </row>
    <row r="129" spans="1:17">
      <c r="A129" s="12" t="s">
        <v>176</v>
      </c>
      <c r="B129" s="13">
        <v>0.81373463680130531</v>
      </c>
      <c r="C129" s="13">
        <v>0.18566357685176804</v>
      </c>
      <c r="D129" s="1">
        <v>1210</v>
      </c>
      <c r="E129" s="1">
        <v>1</v>
      </c>
      <c r="F129" s="2">
        <v>2.7061422353393652</v>
      </c>
      <c r="G129" s="6">
        <v>47.3</v>
      </c>
      <c r="H129" s="2">
        <v>0.75</v>
      </c>
      <c r="I129" s="6">
        <v>15.8</v>
      </c>
      <c r="J129" s="1">
        <v>12.5</v>
      </c>
      <c r="K129" s="2">
        <v>8.6999999999999993</v>
      </c>
      <c r="L129" s="6">
        <v>11.4</v>
      </c>
      <c r="M129" s="2">
        <v>1.76</v>
      </c>
      <c r="N129" s="2">
        <v>0.06</v>
      </c>
      <c r="O129" s="2">
        <v>0</v>
      </c>
      <c r="P129" s="20">
        <f t="shared" si="4"/>
        <v>98.27000000000001</v>
      </c>
      <c r="Q129" s="1" t="s">
        <v>52</v>
      </c>
    </row>
    <row r="130" spans="1:17">
      <c r="A130" s="12" t="s">
        <v>177</v>
      </c>
      <c r="B130" s="13">
        <v>0.53100442004139836</v>
      </c>
      <c r="C130" s="13">
        <v>0.45553116086944706</v>
      </c>
      <c r="D130" s="1">
        <v>1122</v>
      </c>
      <c r="E130" s="1">
        <v>1</v>
      </c>
      <c r="F130" s="2">
        <v>4.6807829602443283</v>
      </c>
      <c r="G130" s="6">
        <v>59.7</v>
      </c>
      <c r="H130" s="2">
        <v>1.53</v>
      </c>
      <c r="I130" s="6">
        <v>15.4</v>
      </c>
      <c r="J130" s="1">
        <v>8.7799999999999994</v>
      </c>
      <c r="K130" s="2">
        <v>3.45</v>
      </c>
      <c r="L130" s="2">
        <v>5.62</v>
      </c>
      <c r="M130" s="2">
        <v>2.58</v>
      </c>
      <c r="N130" s="2">
        <v>1.39</v>
      </c>
      <c r="O130" s="2">
        <v>0</v>
      </c>
      <c r="P130" s="20">
        <f t="shared" si="4"/>
        <v>98.450000000000017</v>
      </c>
      <c r="Q130" s="1" t="s">
        <v>52</v>
      </c>
    </row>
    <row r="131" spans="1:17">
      <c r="A131" s="12" t="s">
        <v>178</v>
      </c>
      <c r="B131" s="13">
        <v>0.73566847827732795</v>
      </c>
      <c r="C131" s="13">
        <v>0.25545389059504858</v>
      </c>
      <c r="D131" s="1">
        <v>1185</v>
      </c>
      <c r="E131" s="1">
        <v>1</v>
      </c>
      <c r="F131" s="2">
        <v>3.4861939865433023</v>
      </c>
      <c r="G131" s="6">
        <v>53</v>
      </c>
      <c r="H131" s="2">
        <v>0.91</v>
      </c>
      <c r="I131" s="6">
        <v>16.600000000000001</v>
      </c>
      <c r="J131" s="1">
        <v>10.199999999999999</v>
      </c>
      <c r="K131" s="2">
        <v>5.95</v>
      </c>
      <c r="L131" s="2">
        <v>8.36</v>
      </c>
      <c r="M131" s="2">
        <v>2.77</v>
      </c>
      <c r="N131" s="2">
        <v>0.93</v>
      </c>
      <c r="O131" s="2">
        <v>0</v>
      </c>
      <c r="P131" s="20">
        <f t="shared" si="4"/>
        <v>98.72</v>
      </c>
      <c r="Q131" s="1" t="s">
        <v>52</v>
      </c>
    </row>
    <row r="132" spans="1:17">
      <c r="A132" s="12" t="s">
        <v>179</v>
      </c>
      <c r="B132" s="13">
        <v>0.51068178358656224</v>
      </c>
      <c r="C132" s="13">
        <v>0.47776536010601395</v>
      </c>
      <c r="D132" s="1">
        <v>1085</v>
      </c>
      <c r="E132" s="1">
        <v>1</v>
      </c>
      <c r="F132" s="2">
        <v>5.1451580863477737</v>
      </c>
      <c r="G132" s="6">
        <v>60.8</v>
      </c>
      <c r="H132" s="2">
        <v>1.95</v>
      </c>
      <c r="I132" s="6">
        <v>13.7</v>
      </c>
      <c r="J132" s="1">
        <v>11.3</v>
      </c>
      <c r="K132" s="2">
        <v>2.5499999999999998</v>
      </c>
      <c r="L132" s="2">
        <v>5.01</v>
      </c>
      <c r="M132" s="2">
        <v>1.67</v>
      </c>
      <c r="N132" s="2">
        <v>1.67</v>
      </c>
      <c r="O132" s="2">
        <v>0</v>
      </c>
      <c r="P132" s="20">
        <f t="shared" si="4"/>
        <v>98.65</v>
      </c>
      <c r="Q132" s="1" t="s">
        <v>52</v>
      </c>
    </row>
    <row r="133" spans="1:17">
      <c r="A133" s="12" t="s">
        <v>180</v>
      </c>
      <c r="B133" s="13">
        <v>0.50973838295218454</v>
      </c>
      <c r="C133" s="13">
        <v>0.47553050526346191</v>
      </c>
      <c r="D133" s="1">
        <v>1139</v>
      </c>
      <c r="E133" s="1">
        <v>1</v>
      </c>
      <c r="F133" s="2">
        <v>3.9702259987938442</v>
      </c>
      <c r="G133" s="6">
        <v>55.1</v>
      </c>
      <c r="H133" s="2">
        <v>1.55</v>
      </c>
      <c r="I133" s="6">
        <v>14.3</v>
      </c>
      <c r="J133" s="1">
        <v>10.9</v>
      </c>
      <c r="K133" s="2">
        <v>4.79</v>
      </c>
      <c r="L133" s="2">
        <v>7.86</v>
      </c>
      <c r="M133" s="2">
        <v>3.44</v>
      </c>
      <c r="N133" s="2">
        <v>0.91</v>
      </c>
      <c r="O133" s="2">
        <v>0</v>
      </c>
      <c r="P133" s="20">
        <f t="shared" si="4"/>
        <v>98.850000000000009</v>
      </c>
      <c r="Q133" s="1" t="s">
        <v>52</v>
      </c>
    </row>
    <row r="134" spans="1:17">
      <c r="A134" s="12" t="s">
        <v>181</v>
      </c>
      <c r="B134" s="13">
        <v>0.78190588600033639</v>
      </c>
      <c r="C134" s="13">
        <v>0.21809411399966361</v>
      </c>
      <c r="D134" s="1">
        <v>1200</v>
      </c>
      <c r="E134" s="1">
        <v>1</v>
      </c>
      <c r="F134" s="2">
        <v>2.8774590703909992</v>
      </c>
      <c r="G134" s="6">
        <v>49.5</v>
      </c>
      <c r="H134" s="2">
        <v>0.86</v>
      </c>
      <c r="I134" s="6">
        <v>15.3</v>
      </c>
      <c r="J134" s="1">
        <v>11.5</v>
      </c>
      <c r="K134" s="2">
        <v>8.23</v>
      </c>
      <c r="L134" s="6">
        <v>11.6</v>
      </c>
      <c r="M134" s="2">
        <v>1.67</v>
      </c>
      <c r="N134" s="2">
        <v>0.11</v>
      </c>
      <c r="O134" s="2">
        <v>0</v>
      </c>
      <c r="P134" s="20">
        <f t="shared" si="4"/>
        <v>98.77</v>
      </c>
      <c r="Q134" s="1" t="s">
        <v>52</v>
      </c>
    </row>
    <row r="135" spans="1:17">
      <c r="A135" s="12" t="s">
        <v>182</v>
      </c>
      <c r="B135" s="13">
        <v>0.64425936903784997</v>
      </c>
      <c r="C135" s="13">
        <v>0.34607650885086577</v>
      </c>
      <c r="D135" s="1">
        <v>1160</v>
      </c>
      <c r="E135" s="1">
        <v>1</v>
      </c>
      <c r="F135" s="2">
        <v>3.9577935330163712</v>
      </c>
      <c r="G135" s="6">
        <v>57.9</v>
      </c>
      <c r="H135" s="2">
        <v>1.1599999999999999</v>
      </c>
      <c r="I135" s="6">
        <v>14.8</v>
      </c>
      <c r="J135" s="1">
        <v>8.89</v>
      </c>
      <c r="K135" s="2">
        <v>5.64</v>
      </c>
      <c r="L135" s="2">
        <v>7.6</v>
      </c>
      <c r="M135" s="2">
        <v>2.04</v>
      </c>
      <c r="N135" s="2">
        <v>1.02</v>
      </c>
      <c r="O135" s="2">
        <v>0</v>
      </c>
      <c r="P135" s="20">
        <f t="shared" si="4"/>
        <v>99.05</v>
      </c>
      <c r="Q135" s="1" t="s">
        <v>52</v>
      </c>
    </row>
    <row r="136" spans="1:17">
      <c r="A136" s="12" t="s">
        <v>183</v>
      </c>
      <c r="B136" s="13">
        <v>0.56537282616760343</v>
      </c>
      <c r="C136" s="13">
        <v>0.42674328106390219</v>
      </c>
      <c r="D136" s="1">
        <v>1130</v>
      </c>
      <c r="E136" s="1">
        <v>1</v>
      </c>
      <c r="F136" s="2">
        <v>4.5912375544009763</v>
      </c>
      <c r="G136" s="6">
        <v>59.6</v>
      </c>
      <c r="H136" s="2">
        <v>1.43</v>
      </c>
      <c r="I136" s="6">
        <v>15.6</v>
      </c>
      <c r="J136" s="1">
        <v>9.89</v>
      </c>
      <c r="K136" s="2">
        <v>3.13</v>
      </c>
      <c r="L136" s="2">
        <v>5.44</v>
      </c>
      <c r="M136" s="2">
        <v>2.56</v>
      </c>
      <c r="N136" s="2">
        <v>1.36</v>
      </c>
      <c r="O136" s="2">
        <v>0</v>
      </c>
      <c r="P136" s="20">
        <f t="shared" si="4"/>
        <v>99.009999999999991</v>
      </c>
      <c r="Q136" s="1" t="s">
        <v>52</v>
      </c>
    </row>
    <row r="137" spans="1:17">
      <c r="A137" s="12" t="s">
        <v>184</v>
      </c>
      <c r="B137" s="13">
        <v>0.876</v>
      </c>
      <c r="C137" s="13">
        <v>0.122</v>
      </c>
      <c r="D137" s="1">
        <v>1228</v>
      </c>
      <c r="E137" s="1">
        <v>1</v>
      </c>
      <c r="F137" s="2">
        <v>2.5496741103353058</v>
      </c>
      <c r="G137" s="6">
        <v>47.9</v>
      </c>
      <c r="H137" s="2">
        <v>0.72</v>
      </c>
      <c r="I137" s="6">
        <v>16.5</v>
      </c>
      <c r="J137" s="1">
        <v>10.9</v>
      </c>
      <c r="K137" s="2">
        <v>9.92</v>
      </c>
      <c r="L137" s="6">
        <v>11.7</v>
      </c>
      <c r="M137" s="2">
        <v>1.35</v>
      </c>
      <c r="N137" s="2">
        <v>0.08</v>
      </c>
      <c r="O137" s="2">
        <v>0</v>
      </c>
      <c r="P137" s="20">
        <f t="shared" si="4"/>
        <v>99.070000000000007</v>
      </c>
      <c r="Q137" s="1" t="s">
        <v>52</v>
      </c>
    </row>
    <row r="138" spans="1:17">
      <c r="A138" s="12" t="s">
        <v>185</v>
      </c>
      <c r="B138" s="13">
        <v>0.66640437696550192</v>
      </c>
      <c r="C138" s="13">
        <v>0.32157355145169736</v>
      </c>
      <c r="D138" s="1">
        <v>1153</v>
      </c>
      <c r="E138" s="1">
        <v>1</v>
      </c>
      <c r="F138" s="2">
        <v>3.958979924242553</v>
      </c>
      <c r="G138" s="6">
        <v>56.3</v>
      </c>
      <c r="H138" s="2">
        <v>1.1200000000000001</v>
      </c>
      <c r="I138" s="6">
        <v>15.3</v>
      </c>
      <c r="J138" s="1">
        <v>10.1</v>
      </c>
      <c r="K138" s="2">
        <v>5.58</v>
      </c>
      <c r="L138" s="2">
        <v>7.55</v>
      </c>
      <c r="M138" s="2">
        <v>2.29</v>
      </c>
      <c r="N138" s="2">
        <v>1</v>
      </c>
      <c r="O138" s="2">
        <v>0</v>
      </c>
      <c r="P138" s="20">
        <f>G138+H138+I138+J138+K138+L138+M138+N138</f>
        <v>99.24</v>
      </c>
      <c r="Q138" s="1" t="s">
        <v>52</v>
      </c>
    </row>
    <row r="139" spans="1:17">
      <c r="A139" s="12" t="s">
        <v>186</v>
      </c>
      <c r="B139" s="13">
        <v>0.58543997626549527</v>
      </c>
      <c r="C139" s="13">
        <v>0.40383608258233089</v>
      </c>
      <c r="D139" s="1">
        <v>1166</v>
      </c>
      <c r="E139" s="1">
        <v>1</v>
      </c>
      <c r="F139" s="2">
        <v>3.7054949717736254</v>
      </c>
      <c r="G139" s="6">
        <v>54.3</v>
      </c>
      <c r="H139" s="2">
        <v>1.21</v>
      </c>
      <c r="I139" s="6">
        <v>15.7</v>
      </c>
      <c r="J139" s="1">
        <v>10.9</v>
      </c>
      <c r="K139" s="2">
        <v>5.71</v>
      </c>
      <c r="L139" s="2">
        <v>7.81</v>
      </c>
      <c r="M139" s="2">
        <v>3</v>
      </c>
      <c r="N139" s="2">
        <v>0.69</v>
      </c>
      <c r="O139" s="2">
        <v>0</v>
      </c>
      <c r="P139" s="20">
        <f t="shared" ref="P139:P201" si="5">G139+H139+I139+J139+K139+L139+M139+N139</f>
        <v>99.32</v>
      </c>
      <c r="Q139" s="1" t="s">
        <v>52</v>
      </c>
    </row>
    <row r="140" spans="1:17">
      <c r="A140" s="12" t="s">
        <v>187</v>
      </c>
      <c r="B140" s="13">
        <v>0.872</v>
      </c>
      <c r="C140" s="13">
        <v>0.122</v>
      </c>
      <c r="D140" s="1">
        <v>1218</v>
      </c>
      <c r="E140" s="1">
        <v>1</v>
      </c>
      <c r="F140" s="2">
        <v>2.7157719180651991</v>
      </c>
      <c r="G140" s="6">
        <v>49.1</v>
      </c>
      <c r="H140" s="2">
        <v>0.75</v>
      </c>
      <c r="I140" s="6">
        <v>16.600000000000001</v>
      </c>
      <c r="J140" s="1">
        <v>10.8</v>
      </c>
      <c r="K140" s="2">
        <v>9.0299999999999994</v>
      </c>
      <c r="L140" s="6">
        <v>11.7</v>
      </c>
      <c r="M140" s="2">
        <v>1.53</v>
      </c>
      <c r="N140" s="2">
        <v>0.06</v>
      </c>
      <c r="O140" s="2">
        <v>0</v>
      </c>
      <c r="P140" s="20">
        <f t="shared" si="5"/>
        <v>99.570000000000007</v>
      </c>
      <c r="Q140" s="1" t="s">
        <v>52</v>
      </c>
    </row>
    <row r="141" spans="1:17">
      <c r="A141" s="12" t="s">
        <v>188</v>
      </c>
      <c r="B141" s="13">
        <v>0.56208967939023013</v>
      </c>
      <c r="C141" s="13">
        <v>0.42665737621339883</v>
      </c>
      <c r="D141" s="1">
        <v>1130</v>
      </c>
      <c r="E141" s="1">
        <v>1</v>
      </c>
      <c r="F141" s="2">
        <v>4.0932071685278997</v>
      </c>
      <c r="G141" s="6">
        <v>55.7</v>
      </c>
      <c r="H141" s="2">
        <v>1.69</v>
      </c>
      <c r="I141" s="6">
        <v>14.5</v>
      </c>
      <c r="J141" s="1">
        <v>11.6</v>
      </c>
      <c r="K141" s="2">
        <v>4.41</v>
      </c>
      <c r="L141" s="2">
        <v>7.84</v>
      </c>
      <c r="M141" s="2">
        <v>3.29</v>
      </c>
      <c r="N141" s="2">
        <v>0.93</v>
      </c>
      <c r="O141" s="2">
        <v>0</v>
      </c>
      <c r="P141" s="20">
        <f t="shared" si="5"/>
        <v>99.960000000000008</v>
      </c>
      <c r="Q141" s="1" t="s">
        <v>52</v>
      </c>
    </row>
    <row r="142" spans="1:17">
      <c r="A142" s="12" t="s">
        <v>189</v>
      </c>
      <c r="B142" s="13">
        <v>0.59689575220501911</v>
      </c>
      <c r="C142" s="13">
        <v>0.39244380727053135</v>
      </c>
      <c r="D142" s="1">
        <v>1145</v>
      </c>
      <c r="E142" s="1">
        <v>1</v>
      </c>
      <c r="F142" s="2">
        <v>3.9046856161912586</v>
      </c>
      <c r="G142" s="6">
        <v>53.7</v>
      </c>
      <c r="H142" s="2">
        <v>1.31</v>
      </c>
      <c r="I142" s="6">
        <v>15.4</v>
      </c>
      <c r="J142" s="1">
        <v>13.4</v>
      </c>
      <c r="K142" s="2">
        <v>4.2</v>
      </c>
      <c r="L142" s="2">
        <v>7.67</v>
      </c>
      <c r="M142" s="2">
        <v>3.01</v>
      </c>
      <c r="N142" s="2">
        <v>0.74</v>
      </c>
      <c r="O142" s="2">
        <v>0</v>
      </c>
      <c r="P142" s="20">
        <f t="shared" si="5"/>
        <v>99.430000000000021</v>
      </c>
      <c r="Q142" s="1" t="s">
        <v>52</v>
      </c>
    </row>
    <row r="143" spans="1:17">
      <c r="A143" s="12" t="s">
        <v>81</v>
      </c>
      <c r="B143" s="13">
        <v>0.80324514500734212</v>
      </c>
      <c r="C143" s="13">
        <v>0.19380304428861542</v>
      </c>
      <c r="D143" s="1">
        <v>1196</v>
      </c>
      <c r="E143" s="1">
        <v>1</v>
      </c>
      <c r="F143" s="2">
        <v>2.8173657885491763</v>
      </c>
      <c r="G143" s="6">
        <v>49.9</v>
      </c>
      <c r="H143" s="2">
        <v>1.02</v>
      </c>
      <c r="I143" s="6">
        <v>14.5</v>
      </c>
      <c r="J143" s="1">
        <v>10.7</v>
      </c>
      <c r="K143" s="2">
        <v>8.15</v>
      </c>
      <c r="L143" s="6">
        <v>12.9</v>
      </c>
      <c r="M143" s="2">
        <v>1.66</v>
      </c>
      <c r="N143" s="2">
        <v>0.12</v>
      </c>
      <c r="O143" s="2">
        <v>0</v>
      </c>
      <c r="P143" s="20">
        <f t="shared" si="5"/>
        <v>98.950000000000017</v>
      </c>
      <c r="Q143" s="1" t="s">
        <v>53</v>
      </c>
    </row>
    <row r="144" spans="1:17">
      <c r="A144" s="12" t="s">
        <v>82</v>
      </c>
      <c r="B144" s="13">
        <v>0.78250969303658291</v>
      </c>
      <c r="C144" s="13">
        <v>0.21749030696341703</v>
      </c>
      <c r="D144" s="1">
        <v>1196</v>
      </c>
      <c r="E144" s="1">
        <v>1</v>
      </c>
      <c r="F144" s="2">
        <v>2.8853583455508804</v>
      </c>
      <c r="G144" s="6">
        <v>50.5</v>
      </c>
      <c r="H144" s="2">
        <v>1.07</v>
      </c>
      <c r="I144" s="6">
        <v>14.4</v>
      </c>
      <c r="J144" s="1">
        <v>9.77</v>
      </c>
      <c r="K144" s="2">
        <v>8.34</v>
      </c>
      <c r="L144" s="6">
        <v>12.3</v>
      </c>
      <c r="M144" s="2">
        <v>1.8</v>
      </c>
      <c r="N144" s="2">
        <v>0.09</v>
      </c>
      <c r="O144" s="2">
        <v>0</v>
      </c>
      <c r="P144" s="20">
        <f t="shared" si="5"/>
        <v>98.27</v>
      </c>
      <c r="Q144" s="1" t="s">
        <v>53</v>
      </c>
    </row>
    <row r="145" spans="1:17">
      <c r="A145" s="12" t="s">
        <v>83</v>
      </c>
      <c r="B145" s="13">
        <v>0.75921441409280321</v>
      </c>
      <c r="C145" s="13">
        <v>0.233553895324183</v>
      </c>
      <c r="D145" s="1">
        <v>1193</v>
      </c>
      <c r="E145" s="1">
        <v>1</v>
      </c>
      <c r="F145" s="2">
        <v>3.0666687777837445</v>
      </c>
      <c r="G145" s="6">
        <v>53.1</v>
      </c>
      <c r="H145" s="2">
        <v>1.41</v>
      </c>
      <c r="I145" s="6">
        <v>14.3</v>
      </c>
      <c r="J145" s="1">
        <v>7.87</v>
      </c>
      <c r="K145" s="2">
        <v>8.1300000000000008</v>
      </c>
      <c r="L145" s="6">
        <v>11.8</v>
      </c>
      <c r="M145" s="2">
        <v>1.69</v>
      </c>
      <c r="N145" s="2">
        <v>0.41</v>
      </c>
      <c r="O145" s="2">
        <v>0</v>
      </c>
      <c r="P145" s="20">
        <f t="shared" si="5"/>
        <v>98.71</v>
      </c>
      <c r="Q145" s="1" t="s">
        <v>53</v>
      </c>
    </row>
    <row r="146" spans="1:17">
      <c r="A146" s="12" t="s">
        <v>84</v>
      </c>
      <c r="B146" s="13">
        <v>0.74877629583405036</v>
      </c>
      <c r="C146" s="13">
        <v>0.24333939748111774</v>
      </c>
      <c r="D146" s="1">
        <v>1181</v>
      </c>
      <c r="E146" s="1">
        <v>1</v>
      </c>
      <c r="F146" s="2">
        <v>3.1591742199396426</v>
      </c>
      <c r="G146" s="6">
        <v>52.1</v>
      </c>
      <c r="H146" s="2">
        <v>1.36</v>
      </c>
      <c r="I146" s="6">
        <v>14.3</v>
      </c>
      <c r="J146" s="1">
        <v>9.4600000000000009</v>
      </c>
      <c r="K146" s="2">
        <v>7.8</v>
      </c>
      <c r="L146" s="6">
        <v>11.5</v>
      </c>
      <c r="M146" s="2">
        <v>1.76</v>
      </c>
      <c r="N146" s="2">
        <v>0.41</v>
      </c>
      <c r="O146" s="2">
        <v>0</v>
      </c>
      <c r="P146" s="20">
        <f t="shared" si="5"/>
        <v>98.69</v>
      </c>
      <c r="Q146" s="1" t="s">
        <v>53</v>
      </c>
    </row>
    <row r="147" spans="1:17">
      <c r="A147" s="12" t="s">
        <v>85</v>
      </c>
      <c r="B147" s="13">
        <v>0.75779011689213394</v>
      </c>
      <c r="C147" s="13">
        <v>0.23860082119432346</v>
      </c>
      <c r="D147" s="1">
        <v>1201</v>
      </c>
      <c r="E147" s="1">
        <v>1</v>
      </c>
      <c r="F147" s="2">
        <v>2.996786532541218</v>
      </c>
      <c r="G147" s="6">
        <v>50.8</v>
      </c>
      <c r="H147" s="2">
        <v>1.27</v>
      </c>
      <c r="I147" s="6">
        <v>15.9</v>
      </c>
      <c r="J147" s="1">
        <v>9.58</v>
      </c>
      <c r="K147" s="2">
        <v>7.33</v>
      </c>
      <c r="L147" s="6">
        <v>11</v>
      </c>
      <c r="M147" s="2">
        <v>2.56</v>
      </c>
      <c r="N147" s="2">
        <v>0.25</v>
      </c>
      <c r="O147" s="2">
        <v>0</v>
      </c>
      <c r="P147" s="20">
        <f t="shared" si="5"/>
        <v>98.69</v>
      </c>
      <c r="Q147" s="1" t="s">
        <v>53</v>
      </c>
    </row>
    <row r="148" spans="1:17">
      <c r="A148" s="12" t="s">
        <v>86</v>
      </c>
      <c r="B148" s="13">
        <v>0.73429632572522852</v>
      </c>
      <c r="C148" s="13">
        <v>0.26211069134472609</v>
      </c>
      <c r="D148" s="1">
        <v>1181</v>
      </c>
      <c r="E148" s="1">
        <v>1</v>
      </c>
      <c r="F148" s="2">
        <v>3.1990315195595116</v>
      </c>
      <c r="G148" s="6">
        <v>51.9</v>
      </c>
      <c r="H148" s="2">
        <v>1.5</v>
      </c>
      <c r="I148" s="6">
        <v>14.7</v>
      </c>
      <c r="J148" s="1">
        <v>9.52</v>
      </c>
      <c r="K148" s="2">
        <v>7.68</v>
      </c>
      <c r="L148" s="6">
        <v>11</v>
      </c>
      <c r="M148" s="2">
        <v>2.04</v>
      </c>
      <c r="N148" s="2">
        <v>0.23</v>
      </c>
      <c r="O148" s="2">
        <v>0</v>
      </c>
      <c r="P148" s="20">
        <f t="shared" si="5"/>
        <v>98.57</v>
      </c>
      <c r="Q148" s="1" t="s">
        <v>53</v>
      </c>
    </row>
    <row r="149" spans="1:17">
      <c r="A149" s="12" t="s">
        <v>87</v>
      </c>
      <c r="B149" s="13">
        <v>0.6933564467950859</v>
      </c>
      <c r="C149" s="13">
        <v>0.30254509142405295</v>
      </c>
      <c r="D149" s="1">
        <v>1174</v>
      </c>
      <c r="E149" s="1">
        <v>1</v>
      </c>
      <c r="F149" s="2">
        <v>3.213398217746795</v>
      </c>
      <c r="G149" s="6">
        <v>51.6</v>
      </c>
      <c r="H149" s="2">
        <v>1.74</v>
      </c>
      <c r="I149" s="6">
        <v>14.1</v>
      </c>
      <c r="J149" s="6">
        <v>10</v>
      </c>
      <c r="K149" s="2">
        <v>7.39</v>
      </c>
      <c r="L149" s="6">
        <v>11.4</v>
      </c>
      <c r="M149" s="2">
        <v>2.0099999999999998</v>
      </c>
      <c r="N149" s="2">
        <v>0.21</v>
      </c>
      <c r="O149" s="2">
        <v>0</v>
      </c>
      <c r="P149" s="20">
        <f t="shared" si="5"/>
        <v>98.45</v>
      </c>
      <c r="Q149" s="1" t="s">
        <v>53</v>
      </c>
    </row>
    <row r="150" spans="1:17">
      <c r="A150" s="12" t="s">
        <v>88</v>
      </c>
      <c r="B150" s="13">
        <v>0.68992298313996747</v>
      </c>
      <c r="C150" s="13">
        <v>0.3052801746063149</v>
      </c>
      <c r="D150" s="1">
        <v>1166</v>
      </c>
      <c r="E150" s="1">
        <v>1</v>
      </c>
      <c r="F150" s="2">
        <v>3.3644369281212785</v>
      </c>
      <c r="G150" s="6">
        <v>52</v>
      </c>
      <c r="H150" s="2">
        <v>2.33</v>
      </c>
      <c r="I150" s="6">
        <v>13.9</v>
      </c>
      <c r="J150" s="1">
        <v>10.199999999999999</v>
      </c>
      <c r="K150" s="2">
        <v>6.81</v>
      </c>
      <c r="L150" s="6">
        <v>11</v>
      </c>
      <c r="M150" s="2">
        <v>1.79</v>
      </c>
      <c r="N150" s="2">
        <v>0.3</v>
      </c>
      <c r="O150" s="2">
        <v>0</v>
      </c>
      <c r="P150" s="20">
        <f t="shared" si="5"/>
        <v>98.330000000000013</v>
      </c>
      <c r="Q150" s="1" t="s">
        <v>53</v>
      </c>
    </row>
    <row r="151" spans="1:17">
      <c r="A151" s="12" t="s">
        <v>125</v>
      </c>
      <c r="B151" s="13">
        <v>0.62076903986493437</v>
      </c>
      <c r="C151" s="13">
        <v>0.37014340871034496</v>
      </c>
      <c r="D151" s="1">
        <v>1200</v>
      </c>
      <c r="E151" s="1">
        <v>1</v>
      </c>
      <c r="F151" s="2">
        <v>3.4759571708879049</v>
      </c>
      <c r="G151" s="6">
        <v>56.7</v>
      </c>
      <c r="H151" s="2">
        <v>0.74</v>
      </c>
      <c r="I151" s="6">
        <v>16.399999999999999</v>
      </c>
      <c r="J151" s="1">
        <v>5.51</v>
      </c>
      <c r="K151" s="2">
        <v>6.22</v>
      </c>
      <c r="L151" s="2">
        <v>8.73</v>
      </c>
      <c r="M151" s="2">
        <v>3.65</v>
      </c>
      <c r="N151" s="2">
        <v>0.79</v>
      </c>
      <c r="O151" s="2">
        <v>0</v>
      </c>
      <c r="P151" s="20">
        <f t="shared" si="5"/>
        <v>98.740000000000023</v>
      </c>
      <c r="Q151" s="1" t="s">
        <v>54</v>
      </c>
    </row>
    <row r="152" spans="1:17">
      <c r="A152" s="4" t="s">
        <v>190</v>
      </c>
      <c r="B152" s="5">
        <v>0.626</v>
      </c>
      <c r="C152" s="5">
        <v>0.33700000000000002</v>
      </c>
      <c r="D152" s="1">
        <v>1161</v>
      </c>
      <c r="E152" s="1">
        <v>1</v>
      </c>
      <c r="F152" s="2">
        <v>3.8239712454541581</v>
      </c>
      <c r="G152" s="6">
        <v>56.12</v>
      </c>
      <c r="H152" s="2">
        <v>1.27</v>
      </c>
      <c r="I152" s="6">
        <v>15.2</v>
      </c>
      <c r="J152" s="1">
        <v>8.76</v>
      </c>
      <c r="K152" s="2">
        <v>5.43</v>
      </c>
      <c r="L152" s="2">
        <v>7.8</v>
      </c>
      <c r="M152" s="2">
        <v>3.42</v>
      </c>
      <c r="N152" s="2">
        <v>1.1599999999999999</v>
      </c>
      <c r="O152" s="2">
        <v>0</v>
      </c>
      <c r="P152" s="20">
        <f t="shared" si="5"/>
        <v>99.16</v>
      </c>
      <c r="Q152" s="1" t="s">
        <v>67</v>
      </c>
    </row>
    <row r="153" spans="1:17">
      <c r="A153" s="4" t="s">
        <v>191</v>
      </c>
      <c r="B153" s="5">
        <v>0.65100000000000002</v>
      </c>
      <c r="C153" s="5">
        <v>0.35099999999999998</v>
      </c>
      <c r="D153" s="1">
        <v>1144</v>
      </c>
      <c r="E153" s="1">
        <v>1</v>
      </c>
      <c r="F153" s="2">
        <v>4.0404073757767121</v>
      </c>
      <c r="G153" s="6">
        <v>57.2</v>
      </c>
      <c r="H153" s="2">
        <v>1.31</v>
      </c>
      <c r="I153" s="6">
        <v>14.5</v>
      </c>
      <c r="J153" s="1">
        <v>8.74</v>
      </c>
      <c r="K153" s="2">
        <v>4.87</v>
      </c>
      <c r="L153" s="2">
        <v>7.58</v>
      </c>
      <c r="M153" s="2">
        <v>3.52</v>
      </c>
      <c r="N153" s="2">
        <v>1.34</v>
      </c>
      <c r="O153" s="2">
        <v>0</v>
      </c>
      <c r="P153" s="20">
        <f t="shared" si="5"/>
        <v>99.06</v>
      </c>
      <c r="Q153" s="1" t="s">
        <v>67</v>
      </c>
    </row>
    <row r="154" spans="1:17">
      <c r="A154" s="4" t="s">
        <v>192</v>
      </c>
      <c r="B154" s="5">
        <v>0.64300000000000002</v>
      </c>
      <c r="C154" s="5">
        <v>0.311</v>
      </c>
      <c r="D154" s="1">
        <v>1172</v>
      </c>
      <c r="E154" s="1">
        <v>1</v>
      </c>
      <c r="F154" s="2">
        <v>3.6939049268326842</v>
      </c>
      <c r="G154" s="6">
        <v>55.1</v>
      </c>
      <c r="H154" s="2">
        <v>1.03</v>
      </c>
      <c r="I154" s="6">
        <v>15.8</v>
      </c>
      <c r="J154" s="1">
        <v>8.4499999999999993</v>
      </c>
      <c r="K154" s="2">
        <v>6.27</v>
      </c>
      <c r="L154" s="2">
        <v>7.54</v>
      </c>
      <c r="M154" s="2">
        <v>3.5</v>
      </c>
      <c r="N154" s="2">
        <v>1.07</v>
      </c>
      <c r="O154" s="2">
        <v>0</v>
      </c>
      <c r="P154" s="20">
        <f t="shared" si="5"/>
        <v>98.76</v>
      </c>
      <c r="Q154" s="1" t="s">
        <v>67</v>
      </c>
    </row>
    <row r="155" spans="1:17">
      <c r="A155" s="4" t="s">
        <v>193</v>
      </c>
      <c r="B155" s="5">
        <v>0.64100000000000001</v>
      </c>
      <c r="C155" s="5">
        <v>0.32100000000000001</v>
      </c>
      <c r="D155" s="1">
        <v>1162</v>
      </c>
      <c r="E155" s="1">
        <v>1</v>
      </c>
      <c r="F155" s="2">
        <v>3.7781316801744089</v>
      </c>
      <c r="G155" s="6">
        <v>55.3</v>
      </c>
      <c r="H155" s="2">
        <v>1.1399999999999999</v>
      </c>
      <c r="I155" s="6">
        <v>15.2</v>
      </c>
      <c r="J155" s="1">
        <v>9.02</v>
      </c>
      <c r="K155" s="2">
        <v>6.01</v>
      </c>
      <c r="L155" s="2">
        <v>7.45</v>
      </c>
      <c r="M155" s="2">
        <v>3.54</v>
      </c>
      <c r="N155" s="2">
        <v>1.1499999999999999</v>
      </c>
      <c r="O155" s="2">
        <v>0</v>
      </c>
      <c r="P155" s="20">
        <f t="shared" si="5"/>
        <v>98.810000000000016</v>
      </c>
      <c r="Q155" s="1" t="s">
        <v>67</v>
      </c>
    </row>
    <row r="156" spans="1:17">
      <c r="A156" s="4" t="s">
        <v>194</v>
      </c>
      <c r="B156" s="5">
        <v>0.65400000000000003</v>
      </c>
      <c r="C156" s="5">
        <v>0.33500000000000002</v>
      </c>
      <c r="D156" s="1">
        <v>1151</v>
      </c>
      <c r="E156" s="1">
        <v>1</v>
      </c>
      <c r="F156" s="2">
        <v>3.8863708518787385</v>
      </c>
      <c r="G156" s="6">
        <v>55.7</v>
      </c>
      <c r="H156" s="2">
        <v>1.3</v>
      </c>
      <c r="I156" s="6">
        <v>14.3</v>
      </c>
      <c r="J156" s="1">
        <v>9.43</v>
      </c>
      <c r="K156" s="2">
        <v>5.42</v>
      </c>
      <c r="L156" s="2">
        <v>7.44</v>
      </c>
      <c r="M156" s="2">
        <v>3.57</v>
      </c>
      <c r="N156" s="2">
        <v>1.28</v>
      </c>
      <c r="O156" s="2">
        <v>0</v>
      </c>
      <c r="P156" s="20">
        <f t="shared" si="5"/>
        <v>98.439999999999984</v>
      </c>
      <c r="Q156" s="1" t="s">
        <v>67</v>
      </c>
    </row>
    <row r="157" spans="1:17">
      <c r="A157" s="4" t="s">
        <v>122</v>
      </c>
      <c r="B157" s="5">
        <v>0.57999999999999996</v>
      </c>
      <c r="C157" s="5">
        <v>0.38600000000000001</v>
      </c>
      <c r="D157" s="1">
        <v>1144</v>
      </c>
      <c r="E157" s="1">
        <v>1</v>
      </c>
      <c r="F157" s="2">
        <v>4.2754181030448075</v>
      </c>
      <c r="G157" s="6">
        <v>59.2</v>
      </c>
      <c r="H157" s="2">
        <v>1.1000000000000001</v>
      </c>
      <c r="I157" s="6">
        <v>15.3</v>
      </c>
      <c r="J157" s="1">
        <v>7.52</v>
      </c>
      <c r="K157" s="2">
        <v>4.25</v>
      </c>
      <c r="L157" s="2">
        <v>6.15</v>
      </c>
      <c r="M157" s="2">
        <v>3.96</v>
      </c>
      <c r="N157" s="2">
        <v>1.55</v>
      </c>
      <c r="O157" s="2">
        <v>0</v>
      </c>
      <c r="P157" s="20">
        <f t="shared" si="5"/>
        <v>99.03</v>
      </c>
      <c r="Q157" s="1" t="s">
        <v>67</v>
      </c>
    </row>
    <row r="158" spans="1:17">
      <c r="A158" s="4" t="s">
        <v>195</v>
      </c>
      <c r="B158" s="5">
        <v>0.56100000000000005</v>
      </c>
      <c r="C158" s="5">
        <v>0.39200000000000002</v>
      </c>
      <c r="D158" s="1">
        <v>1136</v>
      </c>
      <c r="E158" s="1">
        <v>1</v>
      </c>
      <c r="F158" s="2">
        <v>4.395205587540076</v>
      </c>
      <c r="G158" s="6">
        <v>60.2</v>
      </c>
      <c r="H158" s="2">
        <v>1.1299999999999999</v>
      </c>
      <c r="I158" s="6">
        <v>14.9</v>
      </c>
      <c r="J158" s="1">
        <v>7.53</v>
      </c>
      <c r="K158" s="2">
        <v>3.89</v>
      </c>
      <c r="L158" s="2">
        <v>5.8</v>
      </c>
      <c r="M158" s="2">
        <v>4.2300000000000004</v>
      </c>
      <c r="N158" s="2">
        <v>1.68</v>
      </c>
      <c r="O158" s="2">
        <v>0</v>
      </c>
      <c r="P158" s="20">
        <f t="shared" si="5"/>
        <v>99.360000000000014</v>
      </c>
      <c r="Q158" s="1" t="s">
        <v>67</v>
      </c>
    </row>
    <row r="159" spans="1:17">
      <c r="A159" s="4" t="s">
        <v>196</v>
      </c>
      <c r="B159" s="5">
        <v>0.70499999999999996</v>
      </c>
      <c r="C159" s="5">
        <v>0.27900000000000003</v>
      </c>
      <c r="D159" s="1">
        <v>1149</v>
      </c>
      <c r="E159" s="1">
        <v>1</v>
      </c>
      <c r="F159" s="2">
        <v>3.5502176633105549</v>
      </c>
      <c r="G159" s="6">
        <v>51.6</v>
      </c>
      <c r="H159" s="2">
        <v>2.0499999999999998</v>
      </c>
      <c r="I159" s="6">
        <v>12.8</v>
      </c>
      <c r="J159" s="1">
        <v>10.6</v>
      </c>
      <c r="K159" s="2">
        <v>6.34</v>
      </c>
      <c r="L159" s="6">
        <v>10.6</v>
      </c>
      <c r="M159" s="2">
        <v>2.06</v>
      </c>
      <c r="N159" s="2">
        <v>0.08</v>
      </c>
      <c r="O159" s="2">
        <v>0</v>
      </c>
      <c r="P159" s="20">
        <f t="shared" si="5"/>
        <v>96.13</v>
      </c>
      <c r="Q159" s="1" t="s">
        <v>55</v>
      </c>
    </row>
    <row r="160" spans="1:17">
      <c r="A160" s="4" t="s">
        <v>197</v>
      </c>
      <c r="B160" s="5">
        <v>0.66100000000000003</v>
      </c>
      <c r="C160" s="5">
        <v>0.30099999999999999</v>
      </c>
      <c r="D160" s="1">
        <v>1143</v>
      </c>
      <c r="E160" s="1">
        <v>1</v>
      </c>
      <c r="F160" s="2">
        <v>3.5501817516037812</v>
      </c>
      <c r="G160" s="6">
        <v>51.9</v>
      </c>
      <c r="H160" s="2">
        <v>2.11</v>
      </c>
      <c r="I160" s="6">
        <v>12.8</v>
      </c>
      <c r="J160" s="1">
        <v>13.5</v>
      </c>
      <c r="K160" s="2">
        <v>6.03</v>
      </c>
      <c r="L160" s="6">
        <v>10.4</v>
      </c>
      <c r="M160" s="2">
        <v>2.29</v>
      </c>
      <c r="N160" s="2">
        <v>0.1</v>
      </c>
      <c r="O160" s="2">
        <v>0</v>
      </c>
      <c r="P160" s="20">
        <f t="shared" si="5"/>
        <v>99.13000000000001</v>
      </c>
      <c r="Q160" s="1" t="s">
        <v>55</v>
      </c>
    </row>
    <row r="161" spans="1:17">
      <c r="A161" s="4" t="s">
        <v>198</v>
      </c>
      <c r="B161" s="5">
        <v>0.64800000000000002</v>
      </c>
      <c r="C161" s="5">
        <v>0.316</v>
      </c>
      <c r="D161" s="1">
        <v>1134</v>
      </c>
      <c r="E161" s="1">
        <v>1</v>
      </c>
      <c r="F161" s="2">
        <v>3.636697012791636</v>
      </c>
      <c r="G161" s="6">
        <v>51.6</v>
      </c>
      <c r="H161" s="2">
        <v>2.14</v>
      </c>
      <c r="I161" s="6">
        <v>12.6</v>
      </c>
      <c r="J161" s="1">
        <v>13.6</v>
      </c>
      <c r="K161" s="2">
        <v>6.13</v>
      </c>
      <c r="L161" s="6">
        <v>10.4</v>
      </c>
      <c r="M161" s="2">
        <v>2.12</v>
      </c>
      <c r="N161" s="2">
        <v>0.13</v>
      </c>
      <c r="O161" s="2">
        <v>0</v>
      </c>
      <c r="P161" s="20">
        <f t="shared" si="5"/>
        <v>98.72</v>
      </c>
      <c r="Q161" s="1" t="s">
        <v>55</v>
      </c>
    </row>
    <row r="162" spans="1:17">
      <c r="A162" s="4" t="s">
        <v>199</v>
      </c>
      <c r="B162" s="5">
        <v>0.65900000000000003</v>
      </c>
      <c r="C162" s="5">
        <v>0.308</v>
      </c>
      <c r="D162" s="1">
        <v>1128</v>
      </c>
      <c r="E162" s="1">
        <v>1</v>
      </c>
      <c r="F162" s="2">
        <v>3.7489776391820948</v>
      </c>
      <c r="G162" s="6">
        <v>51.9</v>
      </c>
      <c r="H162" s="2">
        <v>2.44</v>
      </c>
      <c r="I162" s="6">
        <v>12.4</v>
      </c>
      <c r="J162" s="1">
        <v>14.6</v>
      </c>
      <c r="K162" s="2">
        <v>5.23</v>
      </c>
      <c r="L162" s="2">
        <v>9.89</v>
      </c>
      <c r="M162" s="2">
        <v>2.42</v>
      </c>
      <c r="N162" s="2">
        <v>0.12</v>
      </c>
      <c r="O162" s="2">
        <v>0</v>
      </c>
      <c r="P162" s="20">
        <f t="shared" si="5"/>
        <v>99</v>
      </c>
      <c r="Q162" s="1" t="s">
        <v>55</v>
      </c>
    </row>
    <row r="163" spans="1:17">
      <c r="A163" s="4" t="s">
        <v>200</v>
      </c>
      <c r="B163" s="5">
        <v>0.64</v>
      </c>
      <c r="C163" s="5">
        <v>0.32300000000000001</v>
      </c>
      <c r="D163" s="1">
        <v>1122</v>
      </c>
      <c r="E163" s="1">
        <v>1</v>
      </c>
      <c r="F163" s="2">
        <v>3.7744605899351673</v>
      </c>
      <c r="G163" s="6">
        <v>51.1</v>
      </c>
      <c r="H163" s="2">
        <v>2.5</v>
      </c>
      <c r="I163" s="6">
        <v>12.2</v>
      </c>
      <c r="J163" s="1">
        <v>15.1</v>
      </c>
      <c r="K163" s="2">
        <v>5.21</v>
      </c>
      <c r="L163" s="2">
        <v>9.9</v>
      </c>
      <c r="M163" s="2">
        <v>2.41</v>
      </c>
      <c r="N163" s="2">
        <v>0.16</v>
      </c>
      <c r="O163" s="2">
        <v>0</v>
      </c>
      <c r="P163" s="20">
        <f t="shared" si="5"/>
        <v>98.579999999999984</v>
      </c>
      <c r="Q163" s="1" t="s">
        <v>55</v>
      </c>
    </row>
    <row r="164" spans="1:17">
      <c r="A164" s="4" t="s">
        <v>201</v>
      </c>
      <c r="B164" s="5">
        <v>0.69</v>
      </c>
      <c r="C164" s="5">
        <v>0.28699999999999998</v>
      </c>
      <c r="D164" s="1">
        <v>1145</v>
      </c>
      <c r="E164" s="1">
        <v>1</v>
      </c>
      <c r="F164" s="2">
        <v>3.4795162783717757</v>
      </c>
      <c r="G164" s="6">
        <v>51.7</v>
      </c>
      <c r="H164" s="2">
        <v>2.14</v>
      </c>
      <c r="I164" s="6">
        <v>12.4</v>
      </c>
      <c r="J164" s="1">
        <v>14.1</v>
      </c>
      <c r="K164" s="2">
        <v>6.75</v>
      </c>
      <c r="L164" s="6">
        <v>10.1</v>
      </c>
      <c r="M164" s="2">
        <v>2.3199999999999998</v>
      </c>
      <c r="N164" s="2">
        <v>0.11</v>
      </c>
      <c r="O164" s="2">
        <v>0</v>
      </c>
      <c r="P164" s="20">
        <f t="shared" si="5"/>
        <v>99.61999999999999</v>
      </c>
      <c r="Q164" s="1" t="s">
        <v>55</v>
      </c>
    </row>
    <row r="165" spans="1:17">
      <c r="A165" s="4" t="s">
        <v>202</v>
      </c>
      <c r="B165" s="5">
        <v>0.66600000000000004</v>
      </c>
      <c r="C165" s="5">
        <v>0.29899999999999999</v>
      </c>
      <c r="D165" s="1">
        <v>1135</v>
      </c>
      <c r="E165" s="1">
        <v>1</v>
      </c>
      <c r="F165" s="2">
        <v>3.6039884068246337</v>
      </c>
      <c r="G165" s="6">
        <v>51</v>
      </c>
      <c r="H165" s="2">
        <v>2.2599999999999998</v>
      </c>
      <c r="I165" s="6">
        <v>12.2</v>
      </c>
      <c r="J165" s="1">
        <v>14.7</v>
      </c>
      <c r="K165" s="2">
        <v>5.95</v>
      </c>
      <c r="L165" s="2">
        <v>9.93</v>
      </c>
      <c r="M165" s="2">
        <v>2.2599999999999998</v>
      </c>
      <c r="N165" s="2">
        <v>0.14000000000000001</v>
      </c>
      <c r="O165" s="2">
        <v>0</v>
      </c>
      <c r="P165" s="20">
        <f t="shared" si="5"/>
        <v>98.44</v>
      </c>
      <c r="Q165" s="1" t="s">
        <v>55</v>
      </c>
    </row>
    <row r="166" spans="1:17">
      <c r="A166" s="4" t="s">
        <v>203</v>
      </c>
      <c r="B166" s="5">
        <v>0.65100000000000002</v>
      </c>
      <c r="C166" s="5">
        <v>0.312</v>
      </c>
      <c r="D166" s="1">
        <v>1125</v>
      </c>
      <c r="E166" s="1">
        <v>1</v>
      </c>
      <c r="F166" s="2">
        <v>3.7242483523877832</v>
      </c>
      <c r="G166" s="6">
        <v>51.6</v>
      </c>
      <c r="H166" s="2">
        <v>2.46</v>
      </c>
      <c r="I166" s="6">
        <v>12</v>
      </c>
      <c r="J166" s="1">
        <v>15.6</v>
      </c>
      <c r="K166" s="2">
        <v>5.7</v>
      </c>
      <c r="L166" s="2">
        <v>9.7799999999999994</v>
      </c>
      <c r="M166" s="2">
        <v>2.2999999999999998</v>
      </c>
      <c r="N166" s="2">
        <v>0.1</v>
      </c>
      <c r="O166" s="2">
        <v>0</v>
      </c>
      <c r="P166" s="20">
        <f t="shared" si="5"/>
        <v>99.539999999999992</v>
      </c>
      <c r="Q166" s="1" t="s">
        <v>55</v>
      </c>
    </row>
    <row r="167" spans="1:17">
      <c r="A167" s="4" t="s">
        <v>18</v>
      </c>
      <c r="B167" s="5">
        <v>0.71</v>
      </c>
      <c r="C167" s="5">
        <v>0.29000000000000004</v>
      </c>
      <c r="D167" s="1">
        <v>1174</v>
      </c>
      <c r="E167" s="1">
        <v>1</v>
      </c>
      <c r="F167" s="2">
        <v>3.1570586569707464</v>
      </c>
      <c r="G167" s="6">
        <v>49</v>
      </c>
      <c r="H167" s="2">
        <v>2.58</v>
      </c>
      <c r="I167" s="6">
        <v>15.3</v>
      </c>
      <c r="J167" s="1">
        <v>10.199999999999999</v>
      </c>
      <c r="K167" s="2">
        <v>6.5</v>
      </c>
      <c r="L167" s="6">
        <v>10.7</v>
      </c>
      <c r="M167" s="2">
        <v>3.3</v>
      </c>
      <c r="N167" s="2">
        <v>1.07</v>
      </c>
      <c r="O167" s="2">
        <v>0</v>
      </c>
      <c r="P167" s="20">
        <f t="shared" si="5"/>
        <v>98.649999999999991</v>
      </c>
      <c r="Q167" s="1" t="s">
        <v>56</v>
      </c>
    </row>
    <row r="168" spans="1:17">
      <c r="A168" s="12" t="s">
        <v>204</v>
      </c>
      <c r="B168" s="13">
        <v>0.61499999999999999</v>
      </c>
      <c r="C168" s="13">
        <v>0.35299999999999998</v>
      </c>
      <c r="D168" s="1">
        <v>1149</v>
      </c>
      <c r="E168" s="1">
        <v>1</v>
      </c>
      <c r="F168" s="2">
        <v>1.269700692566361</v>
      </c>
      <c r="G168" s="6">
        <v>48.84</v>
      </c>
      <c r="H168" s="2">
        <v>1.75</v>
      </c>
      <c r="I168" s="6">
        <v>18.66</v>
      </c>
      <c r="J168" s="2">
        <v>9.3867353549896517</v>
      </c>
      <c r="K168" s="2">
        <v>3.44</v>
      </c>
      <c r="L168" s="2">
        <v>7.64</v>
      </c>
      <c r="M168" s="2">
        <v>6.06</v>
      </c>
      <c r="N168" s="2">
        <v>3.58</v>
      </c>
      <c r="O168" s="2">
        <v>0</v>
      </c>
      <c r="P168" s="20">
        <f t="shared" si="5"/>
        <v>99.356735354989652</v>
      </c>
      <c r="Q168" s="1" t="s">
        <v>57</v>
      </c>
    </row>
    <row r="169" spans="1:17">
      <c r="A169" s="12" t="s">
        <v>205</v>
      </c>
      <c r="B169" s="13">
        <v>0.68600000000000005</v>
      </c>
      <c r="C169" s="13">
        <v>0.28000000000000003</v>
      </c>
      <c r="D169" s="1">
        <v>1203</v>
      </c>
      <c r="E169" s="1">
        <v>1</v>
      </c>
      <c r="F169" s="2">
        <v>1.3816600425541432</v>
      </c>
      <c r="G169" s="6">
        <v>48.16</v>
      </c>
      <c r="H169" s="2">
        <v>3.58</v>
      </c>
      <c r="I169" s="6">
        <v>16.420000000000002</v>
      </c>
      <c r="J169" s="6">
        <v>10.613746063169261</v>
      </c>
      <c r="K169" s="2">
        <v>6.12</v>
      </c>
      <c r="L169" s="2">
        <v>9.94</v>
      </c>
      <c r="M169" s="2">
        <v>3.58</v>
      </c>
      <c r="N169" s="2">
        <v>1.43</v>
      </c>
      <c r="O169" s="2">
        <v>0</v>
      </c>
      <c r="P169" s="20">
        <f t="shared" si="5"/>
        <v>99.843746063169263</v>
      </c>
      <c r="Q169" s="1" t="s">
        <v>57</v>
      </c>
    </row>
    <row r="170" spans="1:17">
      <c r="A170" s="12" t="s">
        <v>206</v>
      </c>
      <c r="B170" s="13">
        <v>0.66200000000000003</v>
      </c>
      <c r="C170" s="13">
        <v>0.308</v>
      </c>
      <c r="D170" s="1">
        <v>1203</v>
      </c>
      <c r="E170" s="1">
        <v>1</v>
      </c>
      <c r="F170" s="2">
        <v>1.419743029357694</v>
      </c>
      <c r="G170" s="6">
        <v>49.08</v>
      </c>
      <c r="H170" s="2">
        <v>2.38</v>
      </c>
      <c r="I170" s="6">
        <v>16.91</v>
      </c>
      <c r="J170" s="6">
        <v>10.872744533429316</v>
      </c>
      <c r="K170" s="2">
        <v>5.61</v>
      </c>
      <c r="L170" s="2">
        <v>9.0399999999999991</v>
      </c>
      <c r="M170" s="2">
        <v>3.69</v>
      </c>
      <c r="N170" s="2">
        <v>1.76</v>
      </c>
      <c r="O170" s="2">
        <v>0</v>
      </c>
      <c r="P170" s="20">
        <f t="shared" si="5"/>
        <v>99.342744533429325</v>
      </c>
      <c r="Q170" s="1" t="s">
        <v>57</v>
      </c>
    </row>
    <row r="171" spans="1:17">
      <c r="A171" s="12" t="s">
        <v>207</v>
      </c>
      <c r="B171" s="13">
        <v>0.58799999999999997</v>
      </c>
      <c r="C171" s="13">
        <v>0.376</v>
      </c>
      <c r="D171" s="1">
        <v>1176</v>
      </c>
      <c r="E171" s="1">
        <v>1</v>
      </c>
      <c r="F171" s="2">
        <v>1.4865827993850285</v>
      </c>
      <c r="G171" s="6">
        <v>49.27</v>
      </c>
      <c r="H171" s="2">
        <v>2.7</v>
      </c>
      <c r="I171" s="6">
        <v>15.7</v>
      </c>
      <c r="J171" s="6">
        <v>10.07275983082876</v>
      </c>
      <c r="K171" s="2">
        <v>5.48</v>
      </c>
      <c r="L171" s="2">
        <v>9.41</v>
      </c>
      <c r="M171" s="2">
        <v>4.2699999999999996</v>
      </c>
      <c r="N171" s="2">
        <v>1.85</v>
      </c>
      <c r="O171" s="2">
        <v>0</v>
      </c>
      <c r="P171" s="20">
        <f t="shared" si="5"/>
        <v>98.752759830828751</v>
      </c>
      <c r="Q171" s="1" t="s">
        <v>57</v>
      </c>
    </row>
    <row r="172" spans="1:17">
      <c r="A172" s="12" t="s">
        <v>208</v>
      </c>
      <c r="B172" s="13">
        <v>0.52100000000000002</v>
      </c>
      <c r="C172" s="13">
        <v>0.46600000000000003</v>
      </c>
      <c r="D172" s="1">
        <v>1145</v>
      </c>
      <c r="E172" s="1">
        <v>1</v>
      </c>
      <c r="F172" s="2">
        <v>1.2292378085457998</v>
      </c>
      <c r="G172" s="6">
        <v>54.87</v>
      </c>
      <c r="H172" s="2">
        <v>3.54</v>
      </c>
      <c r="I172" s="6">
        <v>14.09</v>
      </c>
      <c r="J172" s="2">
        <v>9.8317277062899322</v>
      </c>
      <c r="K172" s="2">
        <v>4</v>
      </c>
      <c r="L172" s="2">
        <v>7.2</v>
      </c>
      <c r="M172" s="2">
        <v>4.5</v>
      </c>
      <c r="N172" s="2">
        <v>1.59</v>
      </c>
      <c r="O172" s="2">
        <v>0</v>
      </c>
      <c r="P172" s="20">
        <f t="shared" si="5"/>
        <v>99.621727706289946</v>
      </c>
      <c r="Q172" s="1" t="s">
        <v>57</v>
      </c>
    </row>
    <row r="173" spans="1:17">
      <c r="A173" s="12" t="s">
        <v>209</v>
      </c>
      <c r="B173" s="13">
        <v>0.78400000000000003</v>
      </c>
      <c r="C173" s="13">
        <v>0.20399999999999999</v>
      </c>
      <c r="D173" s="1">
        <v>1235</v>
      </c>
      <c r="E173" s="1">
        <v>1</v>
      </c>
      <c r="F173" s="2">
        <v>1.5835645555986995</v>
      </c>
      <c r="G173" s="6">
        <v>49.84</v>
      </c>
      <c r="H173" s="2">
        <v>0.93</v>
      </c>
      <c r="I173" s="6">
        <v>15.85</v>
      </c>
      <c r="J173" s="2">
        <v>9.5767965445874204</v>
      </c>
      <c r="K173" s="2">
        <v>8.6</v>
      </c>
      <c r="L173" s="6">
        <v>12.72</v>
      </c>
      <c r="M173" s="2">
        <v>2.14</v>
      </c>
      <c r="N173" s="2">
        <v>0.31</v>
      </c>
      <c r="O173" s="2">
        <v>0</v>
      </c>
      <c r="P173" s="20">
        <f t="shared" si="5"/>
        <v>99.966796544587424</v>
      </c>
      <c r="Q173" s="1" t="s">
        <v>57</v>
      </c>
    </row>
    <row r="174" spans="1:17">
      <c r="A174" s="12" t="s">
        <v>210</v>
      </c>
      <c r="B174" s="13">
        <v>0.59899999999999998</v>
      </c>
      <c r="C174" s="13">
        <v>0.36599999999999999</v>
      </c>
      <c r="D174" s="1">
        <v>1203</v>
      </c>
      <c r="E174" s="1">
        <v>1</v>
      </c>
      <c r="F174" s="2">
        <v>1.7018836359324157</v>
      </c>
      <c r="G174" s="6">
        <v>57.25</v>
      </c>
      <c r="H174" s="2">
        <v>0.78</v>
      </c>
      <c r="I174" s="6">
        <v>16.8</v>
      </c>
      <c r="J174" s="2">
        <v>6.9198317286061366</v>
      </c>
      <c r="K174" s="2">
        <v>5.31</v>
      </c>
      <c r="L174" s="2">
        <v>7.36</v>
      </c>
      <c r="M174" s="2">
        <v>4.07</v>
      </c>
      <c r="N174" s="2">
        <v>1.1299999999999999</v>
      </c>
      <c r="O174" s="2">
        <v>0</v>
      </c>
      <c r="P174" s="20">
        <f t="shared" si="5"/>
        <v>99.61983172860613</v>
      </c>
      <c r="Q174" s="1" t="s">
        <v>57</v>
      </c>
    </row>
    <row r="175" spans="1:17">
      <c r="A175" s="25" t="s">
        <v>211</v>
      </c>
      <c r="B175" s="5">
        <v>0.68</v>
      </c>
      <c r="C175" s="5">
        <v>0.29799999999999999</v>
      </c>
      <c r="D175" s="1">
        <v>1179</v>
      </c>
      <c r="E175" s="1">
        <v>1</v>
      </c>
      <c r="F175" s="2">
        <v>3.2397658694947578</v>
      </c>
      <c r="G175" s="6">
        <v>49.3</v>
      </c>
      <c r="H175" s="2">
        <v>2.5499999999999998</v>
      </c>
      <c r="I175" s="6">
        <v>14.9</v>
      </c>
      <c r="J175" s="6">
        <v>13.730409999999999</v>
      </c>
      <c r="K175" s="2">
        <v>5.71</v>
      </c>
      <c r="L175" s="2">
        <v>9.14</v>
      </c>
      <c r="M175" s="2">
        <v>2.65</v>
      </c>
      <c r="N175" s="2">
        <v>0.68</v>
      </c>
      <c r="O175" s="2">
        <v>0</v>
      </c>
      <c r="P175" s="20">
        <f t="shared" si="5"/>
        <v>98.660410000000013</v>
      </c>
      <c r="Q175" s="1" t="s">
        <v>68</v>
      </c>
    </row>
    <row r="176" spans="1:17">
      <c r="A176" s="4" t="s">
        <v>212</v>
      </c>
      <c r="B176" s="5">
        <v>0.65300000000000002</v>
      </c>
      <c r="C176" s="5">
        <v>0.33600000000000002</v>
      </c>
      <c r="D176" s="1">
        <v>1157</v>
      </c>
      <c r="E176" s="1">
        <v>1</v>
      </c>
      <c r="F176" s="2">
        <v>3.4467743690347037</v>
      </c>
      <c r="G176" s="6">
        <v>48.9</v>
      </c>
      <c r="H176" s="2">
        <v>2.62</v>
      </c>
      <c r="I176" s="6">
        <v>13.9</v>
      </c>
      <c r="J176" s="6">
        <v>14.34295</v>
      </c>
      <c r="K176" s="2">
        <v>5.54</v>
      </c>
      <c r="L176" s="2">
        <v>9.1</v>
      </c>
      <c r="M176" s="2">
        <v>3.04</v>
      </c>
      <c r="N176" s="2">
        <v>0.78</v>
      </c>
      <c r="O176" s="2">
        <v>0</v>
      </c>
      <c r="P176" s="20">
        <f t="shared" si="5"/>
        <v>98.222950000000012</v>
      </c>
      <c r="Q176" s="1" t="s">
        <v>68</v>
      </c>
    </row>
    <row r="177" spans="1:17">
      <c r="A177" s="4" t="s">
        <v>213</v>
      </c>
      <c r="B177" s="5">
        <v>0.59399999999999997</v>
      </c>
      <c r="C177" s="5">
        <v>0.39</v>
      </c>
      <c r="D177" s="1">
        <v>1150</v>
      </c>
      <c r="E177" s="1">
        <v>1</v>
      </c>
      <c r="F177" s="2">
        <v>3.5524820055434443</v>
      </c>
      <c r="G177" s="6">
        <v>48</v>
      </c>
      <c r="H177" s="2">
        <v>4.03</v>
      </c>
      <c r="I177" s="6">
        <v>13.8</v>
      </c>
      <c r="J177" s="6">
        <v>17.447279999999999</v>
      </c>
      <c r="K177" s="2">
        <v>4.3</v>
      </c>
      <c r="L177" s="2">
        <v>7.51</v>
      </c>
      <c r="M177" s="2">
        <v>3.06</v>
      </c>
      <c r="N177" s="2">
        <v>1.2</v>
      </c>
      <c r="O177" s="2">
        <v>0</v>
      </c>
      <c r="P177" s="20">
        <f t="shared" si="5"/>
        <v>99.347279999999998</v>
      </c>
      <c r="Q177" s="1" t="s">
        <v>68</v>
      </c>
    </row>
    <row r="178" spans="1:17">
      <c r="A178" s="26" t="s">
        <v>19</v>
      </c>
      <c r="B178" s="5">
        <v>0.57899999999999996</v>
      </c>
      <c r="C178" s="27">
        <v>0.42100000000000004</v>
      </c>
      <c r="D178" s="1">
        <v>1154</v>
      </c>
      <c r="E178" s="1">
        <v>1</v>
      </c>
      <c r="F178" s="2">
        <v>3.2474060764654289</v>
      </c>
      <c r="G178" s="6">
        <v>47.52</v>
      </c>
      <c r="H178" s="2">
        <v>2.96</v>
      </c>
      <c r="I178" s="6">
        <v>13.33</v>
      </c>
      <c r="J178" s="6">
        <v>15.41</v>
      </c>
      <c r="K178" s="2">
        <v>5.97</v>
      </c>
      <c r="L178" s="6">
        <v>10.44</v>
      </c>
      <c r="M178" s="2">
        <v>2.52</v>
      </c>
      <c r="N178" s="2">
        <v>0.43</v>
      </c>
      <c r="O178" s="2">
        <v>0</v>
      </c>
      <c r="P178" s="20">
        <f t="shared" si="5"/>
        <v>98.58</v>
      </c>
      <c r="Q178" s="1" t="s">
        <v>19</v>
      </c>
    </row>
    <row r="179" spans="1:17">
      <c r="A179" s="26" t="s">
        <v>19</v>
      </c>
      <c r="B179" s="5">
        <v>0.61299999999999999</v>
      </c>
      <c r="C179" s="27">
        <v>0.38700000000000001</v>
      </c>
      <c r="D179" s="1">
        <v>1106</v>
      </c>
      <c r="E179" s="1">
        <v>1</v>
      </c>
      <c r="F179" s="2">
        <v>4.0021623942979954</v>
      </c>
      <c r="G179" s="6">
        <v>48.45</v>
      </c>
      <c r="H179" s="2">
        <v>5.17</v>
      </c>
      <c r="I179" s="6">
        <v>11.33</v>
      </c>
      <c r="J179" s="6">
        <v>16.91</v>
      </c>
      <c r="K179" s="2">
        <v>4.49</v>
      </c>
      <c r="L179" s="2">
        <v>9.02</v>
      </c>
      <c r="M179" s="2">
        <v>2.5499999999999998</v>
      </c>
      <c r="N179" s="2">
        <v>0.67</v>
      </c>
      <c r="O179" s="2">
        <v>0</v>
      </c>
      <c r="P179" s="20">
        <f t="shared" si="5"/>
        <v>98.589999999999989</v>
      </c>
      <c r="Q179" s="1" t="s">
        <v>19</v>
      </c>
    </row>
    <row r="180" spans="1:17">
      <c r="A180" s="26" t="s">
        <v>19</v>
      </c>
      <c r="B180" s="5">
        <v>0.60899999999999999</v>
      </c>
      <c r="C180" s="27">
        <v>0.39100000000000001</v>
      </c>
      <c r="D180" s="1">
        <v>1144</v>
      </c>
      <c r="E180" s="1">
        <v>1</v>
      </c>
      <c r="F180" s="2">
        <v>3.3578067804966429</v>
      </c>
      <c r="G180" s="6">
        <v>47.68</v>
      </c>
      <c r="H180" s="2">
        <v>3.1</v>
      </c>
      <c r="I180" s="6">
        <v>12.94</v>
      </c>
      <c r="J180" s="6">
        <v>15.87</v>
      </c>
      <c r="K180" s="2">
        <v>5.81</v>
      </c>
      <c r="L180" s="6">
        <v>10.44</v>
      </c>
      <c r="M180" s="2">
        <v>2.37</v>
      </c>
      <c r="N180" s="2">
        <v>0.45</v>
      </c>
      <c r="O180" s="2">
        <v>0</v>
      </c>
      <c r="P180" s="20">
        <f t="shared" si="5"/>
        <v>98.660000000000011</v>
      </c>
      <c r="Q180" s="1" t="s">
        <v>19</v>
      </c>
    </row>
    <row r="181" spans="1:17">
      <c r="A181" s="26" t="s">
        <v>19</v>
      </c>
      <c r="B181" s="5">
        <v>0.60099999999999998</v>
      </c>
      <c r="C181" s="27">
        <v>0.39900000000000002</v>
      </c>
      <c r="D181" s="1">
        <v>1126</v>
      </c>
      <c r="E181" s="1">
        <v>1</v>
      </c>
      <c r="F181" s="2">
        <v>3.6973090954310184</v>
      </c>
      <c r="G181" s="6">
        <v>48.15</v>
      </c>
      <c r="H181" s="2">
        <v>4.71</v>
      </c>
      <c r="I181" s="6">
        <v>12.11</v>
      </c>
      <c r="J181" s="6">
        <v>16.2</v>
      </c>
      <c r="K181" s="2">
        <v>5.05</v>
      </c>
      <c r="L181" s="2">
        <v>9.36</v>
      </c>
      <c r="M181" s="2">
        <v>2.61</v>
      </c>
      <c r="N181" s="2">
        <v>0.56999999999999995</v>
      </c>
      <c r="O181" s="2">
        <v>0</v>
      </c>
      <c r="P181" s="20">
        <f t="shared" si="5"/>
        <v>98.759999999999991</v>
      </c>
      <c r="Q181" s="1" t="s">
        <v>19</v>
      </c>
    </row>
    <row r="182" spans="1:17">
      <c r="A182" s="26" t="s">
        <v>19</v>
      </c>
      <c r="B182" s="5">
        <v>0.61899999999999999</v>
      </c>
      <c r="C182" s="27">
        <v>0.38100000000000001</v>
      </c>
      <c r="D182" s="1">
        <v>1117</v>
      </c>
      <c r="E182" s="1">
        <v>1</v>
      </c>
      <c r="F182" s="2">
        <v>3.8179690978223801</v>
      </c>
      <c r="G182" s="6">
        <v>48.18</v>
      </c>
      <c r="H182" s="2">
        <v>5.2</v>
      </c>
      <c r="I182" s="6">
        <v>11.56</v>
      </c>
      <c r="J182" s="6">
        <v>16.64</v>
      </c>
      <c r="K182" s="2">
        <v>4.78</v>
      </c>
      <c r="L182" s="2">
        <v>9.4</v>
      </c>
      <c r="M182" s="2">
        <v>2.54</v>
      </c>
      <c r="N182" s="2">
        <v>0.57999999999999996</v>
      </c>
      <c r="O182" s="2">
        <v>0</v>
      </c>
      <c r="P182" s="20">
        <f t="shared" si="5"/>
        <v>98.88000000000001</v>
      </c>
      <c r="Q182" s="1" t="s">
        <v>19</v>
      </c>
    </row>
    <row r="183" spans="1:17">
      <c r="A183" s="26" t="s">
        <v>19</v>
      </c>
      <c r="B183" s="5">
        <v>0.624</v>
      </c>
      <c r="C183" s="27">
        <v>0.376</v>
      </c>
      <c r="D183" s="1">
        <v>1135</v>
      </c>
      <c r="E183" s="1">
        <v>1</v>
      </c>
      <c r="F183" s="2">
        <v>3.5805584563202193</v>
      </c>
      <c r="G183" s="6">
        <v>48.13</v>
      </c>
      <c r="H183" s="2">
        <v>4.42</v>
      </c>
      <c r="I183" s="6">
        <v>12.58</v>
      </c>
      <c r="J183" s="6">
        <v>15.81</v>
      </c>
      <c r="K183" s="2">
        <v>5.41</v>
      </c>
      <c r="L183" s="2">
        <v>9.4</v>
      </c>
      <c r="M183" s="2">
        <v>2.59</v>
      </c>
      <c r="N183" s="2">
        <v>0.54</v>
      </c>
      <c r="O183" s="2">
        <v>0</v>
      </c>
      <c r="P183" s="20">
        <f t="shared" si="5"/>
        <v>98.880000000000024</v>
      </c>
      <c r="Q183" s="1" t="s">
        <v>19</v>
      </c>
    </row>
    <row r="184" spans="1:17">
      <c r="A184" s="26" t="s">
        <v>19</v>
      </c>
      <c r="B184" s="27">
        <v>0.69599999999999995</v>
      </c>
      <c r="C184" s="27">
        <v>0.30400000000000005</v>
      </c>
      <c r="D184" s="1">
        <v>1163</v>
      </c>
      <c r="E184" s="1">
        <v>1</v>
      </c>
      <c r="F184" s="2">
        <v>3.1348614676435744</v>
      </c>
      <c r="G184" s="6">
        <v>48.57</v>
      </c>
      <c r="H184" s="2">
        <v>2.41</v>
      </c>
      <c r="I184" s="6">
        <v>13.51</v>
      </c>
      <c r="J184" s="6">
        <v>14</v>
      </c>
      <c r="K184" s="2">
        <v>6.39</v>
      </c>
      <c r="L184" s="6">
        <v>11.52</v>
      </c>
      <c r="M184" s="2">
        <v>1.92</v>
      </c>
      <c r="N184" s="2">
        <v>0.81</v>
      </c>
      <c r="O184" s="2">
        <v>0</v>
      </c>
      <c r="P184" s="20">
        <f t="shared" si="5"/>
        <v>99.13000000000001</v>
      </c>
      <c r="Q184" s="1" t="s">
        <v>19</v>
      </c>
    </row>
    <row r="185" spans="1:17">
      <c r="A185" s="26" t="s">
        <v>19</v>
      </c>
      <c r="B185" s="5">
        <v>0.73</v>
      </c>
      <c r="C185" s="27">
        <v>0.27</v>
      </c>
      <c r="D185" s="1">
        <v>1173</v>
      </c>
      <c r="E185" s="1">
        <v>1</v>
      </c>
      <c r="F185" s="2">
        <v>3.0072051386241991</v>
      </c>
      <c r="G185" s="6">
        <v>48.49</v>
      </c>
      <c r="H185" s="2">
        <v>2.3199999999999998</v>
      </c>
      <c r="I185" s="6">
        <v>13.62</v>
      </c>
      <c r="J185" s="6">
        <v>13.81</v>
      </c>
      <c r="K185" s="2">
        <v>6.78</v>
      </c>
      <c r="L185" s="6">
        <v>11.59</v>
      </c>
      <c r="M185" s="2">
        <v>2.25</v>
      </c>
      <c r="N185" s="2">
        <v>0.37</v>
      </c>
      <c r="O185" s="2">
        <v>0</v>
      </c>
      <c r="P185" s="20">
        <f t="shared" si="5"/>
        <v>99.230000000000018</v>
      </c>
      <c r="Q185" s="1" t="s">
        <v>19</v>
      </c>
    </row>
    <row r="186" spans="1:17">
      <c r="A186" s="26" t="s">
        <v>19</v>
      </c>
      <c r="B186" s="27">
        <v>0.70200000000000007</v>
      </c>
      <c r="C186" s="27">
        <v>0.29799999999999993</v>
      </c>
      <c r="D186" s="1">
        <v>1173</v>
      </c>
      <c r="E186" s="1">
        <v>1</v>
      </c>
      <c r="F186" s="2">
        <v>3.0113762337653598</v>
      </c>
      <c r="G186" s="6">
        <v>48.49</v>
      </c>
      <c r="H186" s="2">
        <v>2.33</v>
      </c>
      <c r="I186" s="6">
        <v>13.72</v>
      </c>
      <c r="J186" s="6">
        <v>13.71</v>
      </c>
      <c r="K186" s="2">
        <v>6.65</v>
      </c>
      <c r="L186" s="6">
        <v>11.74</v>
      </c>
      <c r="M186" s="2">
        <v>1.92</v>
      </c>
      <c r="N186" s="2">
        <v>0.75</v>
      </c>
      <c r="O186" s="2">
        <v>0</v>
      </c>
      <c r="P186" s="20">
        <f t="shared" si="5"/>
        <v>99.31</v>
      </c>
      <c r="Q186" s="1" t="s">
        <v>19</v>
      </c>
    </row>
    <row r="187" spans="1:17">
      <c r="A187" s="26" t="s">
        <v>19</v>
      </c>
      <c r="B187" s="5">
        <v>0.59899999999999998</v>
      </c>
      <c r="C187" s="27">
        <v>0.40100000000000002</v>
      </c>
      <c r="D187" s="1">
        <v>1163</v>
      </c>
      <c r="E187" s="1">
        <v>1</v>
      </c>
      <c r="F187" s="2">
        <v>3.1748422620504644</v>
      </c>
      <c r="G187" s="6">
        <v>47.69</v>
      </c>
      <c r="H187" s="2">
        <v>2.99</v>
      </c>
      <c r="I187" s="6">
        <v>13.98</v>
      </c>
      <c r="J187" s="6">
        <v>15.3</v>
      </c>
      <c r="K187" s="2">
        <v>6.14</v>
      </c>
      <c r="L187" s="6">
        <v>10.38</v>
      </c>
      <c r="M187" s="2">
        <v>2.4300000000000002</v>
      </c>
      <c r="N187" s="2">
        <v>0.44</v>
      </c>
      <c r="O187" s="2">
        <v>0</v>
      </c>
      <c r="P187" s="20">
        <f t="shared" si="5"/>
        <v>99.35</v>
      </c>
      <c r="Q187" s="1" t="s">
        <v>19</v>
      </c>
    </row>
    <row r="188" spans="1:17">
      <c r="A188" s="26" t="s">
        <v>19</v>
      </c>
      <c r="B188" s="5">
        <v>0.66500000000000004</v>
      </c>
      <c r="C188" s="27">
        <v>0.33499999999999996</v>
      </c>
      <c r="D188" s="1">
        <v>1138</v>
      </c>
      <c r="E188" s="1">
        <v>1</v>
      </c>
      <c r="F188" s="2">
        <v>3.4945532112886819</v>
      </c>
      <c r="G188" s="6">
        <v>48.6</v>
      </c>
      <c r="H188" s="2">
        <v>4.3899999999999997</v>
      </c>
      <c r="I188" s="6">
        <v>12.01</v>
      </c>
      <c r="J188" s="6">
        <v>16.87</v>
      </c>
      <c r="K188" s="2">
        <v>5.08</v>
      </c>
      <c r="L188" s="2">
        <v>9.76</v>
      </c>
      <c r="M188" s="2">
        <v>2.48</v>
      </c>
      <c r="N188" s="2">
        <v>0.59</v>
      </c>
      <c r="O188" s="2">
        <v>0</v>
      </c>
      <c r="P188" s="20">
        <f t="shared" si="5"/>
        <v>99.780000000000015</v>
      </c>
      <c r="Q188" s="1" t="s">
        <v>19</v>
      </c>
    </row>
    <row r="189" spans="1:17">
      <c r="A189" s="26" t="s">
        <v>19</v>
      </c>
      <c r="B189" s="5">
        <v>0.745</v>
      </c>
      <c r="C189" s="27">
        <v>0.255</v>
      </c>
      <c r="D189" s="1">
        <v>1201</v>
      </c>
      <c r="E189" s="1">
        <v>1</v>
      </c>
      <c r="F189" s="2">
        <v>2.7209627917749355</v>
      </c>
      <c r="G189" s="6">
        <v>48.94</v>
      </c>
      <c r="H189" s="2">
        <v>2</v>
      </c>
      <c r="I189" s="6">
        <v>14.43</v>
      </c>
      <c r="J189" s="6">
        <v>12.5</v>
      </c>
      <c r="K189" s="2">
        <v>7.58</v>
      </c>
      <c r="L189" s="6">
        <v>12.17</v>
      </c>
      <c r="M189" s="2">
        <v>2.06</v>
      </c>
      <c r="N189" s="2">
        <v>0.27</v>
      </c>
      <c r="O189" s="2">
        <v>0</v>
      </c>
      <c r="P189" s="20">
        <f t="shared" si="5"/>
        <v>99.95</v>
      </c>
      <c r="Q189" s="1" t="s">
        <v>19</v>
      </c>
    </row>
    <row r="190" spans="1:17">
      <c r="A190" s="26" t="s">
        <v>19</v>
      </c>
      <c r="B190" s="5">
        <v>0.71799999999999997</v>
      </c>
      <c r="C190" s="27">
        <v>0.28200000000000003</v>
      </c>
      <c r="D190" s="1">
        <v>1201</v>
      </c>
      <c r="E190" s="1">
        <v>1</v>
      </c>
      <c r="F190" s="2">
        <v>2.7354633679672986</v>
      </c>
      <c r="G190" s="6">
        <v>49.88</v>
      </c>
      <c r="H190" s="2">
        <v>1.69</v>
      </c>
      <c r="I190" s="6">
        <v>14.57</v>
      </c>
      <c r="J190" s="6">
        <v>10.89</v>
      </c>
      <c r="K190" s="2">
        <v>7.99</v>
      </c>
      <c r="L190" s="6">
        <v>12.64</v>
      </c>
      <c r="M190" s="2">
        <v>2.2400000000000002</v>
      </c>
      <c r="N190" s="2">
        <v>0.25</v>
      </c>
      <c r="O190" s="2">
        <v>0</v>
      </c>
      <c r="P190" s="20">
        <f t="shared" si="5"/>
        <v>100.14999999999999</v>
      </c>
      <c r="Q190" s="1" t="s">
        <v>19</v>
      </c>
    </row>
    <row r="191" spans="1:17">
      <c r="A191" s="26" t="s">
        <v>20</v>
      </c>
      <c r="B191" s="13">
        <v>0.50700000000000001</v>
      </c>
      <c r="C191" s="13">
        <v>0.48</v>
      </c>
      <c r="D191" s="1">
        <v>1072</v>
      </c>
      <c r="E191" s="1">
        <v>1</v>
      </c>
      <c r="F191" s="2">
        <v>4.3594750151570834</v>
      </c>
      <c r="G191" s="6">
        <v>47.56</v>
      </c>
      <c r="H191" s="2">
        <v>4.72</v>
      </c>
      <c r="I191" s="6">
        <v>9.61</v>
      </c>
      <c r="J191" s="6">
        <v>16.29</v>
      </c>
      <c r="K191" s="2">
        <v>4.2300000000000004</v>
      </c>
      <c r="L191" s="6">
        <v>9.73</v>
      </c>
      <c r="M191" s="2">
        <v>2.4500000000000002</v>
      </c>
      <c r="N191" s="2">
        <v>0.65</v>
      </c>
      <c r="O191" s="2">
        <v>0</v>
      </c>
      <c r="P191" s="20">
        <f t="shared" si="5"/>
        <v>95.240000000000023</v>
      </c>
      <c r="Q191" s="1" t="s">
        <v>65</v>
      </c>
    </row>
    <row r="192" spans="1:17">
      <c r="A192" s="28" t="s">
        <v>21</v>
      </c>
      <c r="B192" s="11">
        <v>0.70599999999999996</v>
      </c>
      <c r="C192" s="11">
        <f>1-B192</f>
        <v>0.29400000000000004</v>
      </c>
      <c r="D192" s="1">
        <v>1148</v>
      </c>
      <c r="E192" s="1">
        <v>1</v>
      </c>
      <c r="F192" s="2">
        <v>3.3806422920585875</v>
      </c>
      <c r="G192" s="6">
        <v>49.8</v>
      </c>
      <c r="H192" s="2">
        <v>3.47</v>
      </c>
      <c r="I192" s="6">
        <v>13.15</v>
      </c>
      <c r="J192" s="6">
        <v>14.18</v>
      </c>
      <c r="K192" s="2">
        <v>6.06</v>
      </c>
      <c r="L192" s="6">
        <v>10.81</v>
      </c>
      <c r="M192" s="2">
        <v>2.5299999999999998</v>
      </c>
      <c r="N192" s="2">
        <v>0.37</v>
      </c>
      <c r="O192" s="2">
        <v>0</v>
      </c>
      <c r="P192" s="20">
        <f t="shared" si="5"/>
        <v>100.37</v>
      </c>
      <c r="Q192" s="1" t="s">
        <v>66</v>
      </c>
    </row>
    <row r="193" spans="1:17">
      <c r="A193" s="28" t="s">
        <v>22</v>
      </c>
      <c r="B193" s="11">
        <v>0.70899999999999996</v>
      </c>
      <c r="C193" s="11">
        <f>1-B193</f>
        <v>0.29100000000000004</v>
      </c>
      <c r="D193" s="1">
        <v>1158</v>
      </c>
      <c r="E193" s="1">
        <v>1</v>
      </c>
      <c r="F193" s="2">
        <v>3.2671906903348424</v>
      </c>
      <c r="G193" s="6">
        <v>48.5</v>
      </c>
      <c r="H193" s="2">
        <v>3.25</v>
      </c>
      <c r="I193" s="6">
        <v>13.79</v>
      </c>
      <c r="J193" s="6">
        <v>13.59</v>
      </c>
      <c r="K193" s="2">
        <v>6.5</v>
      </c>
      <c r="L193" s="6">
        <v>10.5</v>
      </c>
      <c r="M193" s="2">
        <v>2.5499999999999998</v>
      </c>
      <c r="N193" s="2">
        <v>0.32</v>
      </c>
      <c r="O193" s="2">
        <v>0</v>
      </c>
      <c r="P193" s="20">
        <f t="shared" si="5"/>
        <v>98.999999999999986</v>
      </c>
      <c r="Q193" s="1" t="s">
        <v>66</v>
      </c>
    </row>
    <row r="194" spans="1:17">
      <c r="A194" s="28" t="s">
        <v>23</v>
      </c>
      <c r="B194" s="11">
        <v>0.70599999999999996</v>
      </c>
      <c r="C194" s="11">
        <f>1-B194</f>
        <v>0.29400000000000004</v>
      </c>
      <c r="D194" s="1">
        <v>1158</v>
      </c>
      <c r="E194" s="1">
        <v>1</v>
      </c>
      <c r="F194" s="2">
        <v>3.2146746937998989</v>
      </c>
      <c r="G194" s="6">
        <v>49.2</v>
      </c>
      <c r="H194" s="2">
        <v>0.38</v>
      </c>
      <c r="I194" s="6">
        <v>12.32</v>
      </c>
      <c r="J194" s="6">
        <v>14.79</v>
      </c>
      <c r="K194" s="2">
        <v>5.46</v>
      </c>
      <c r="L194" s="6">
        <v>10.9</v>
      </c>
      <c r="M194" s="2">
        <v>2.7</v>
      </c>
      <c r="N194" s="2">
        <v>0.43</v>
      </c>
      <c r="O194" s="2">
        <v>0</v>
      </c>
      <c r="P194" s="20">
        <f t="shared" si="5"/>
        <v>96.18</v>
      </c>
      <c r="Q194" s="1" t="s">
        <v>66</v>
      </c>
    </row>
    <row r="195" spans="1:17">
      <c r="A195" s="4" t="s">
        <v>223</v>
      </c>
      <c r="B195" s="5">
        <v>0.71299999999999997</v>
      </c>
      <c r="C195" s="5">
        <v>0.27900000000000003</v>
      </c>
      <c r="D195" s="1">
        <v>1205</v>
      </c>
      <c r="E195" s="1">
        <v>1</v>
      </c>
      <c r="F195" s="2">
        <v>2.853181073677173</v>
      </c>
      <c r="G195" s="6">
        <v>50.6</v>
      </c>
      <c r="H195" s="2">
        <v>1.57</v>
      </c>
      <c r="I195" s="6">
        <v>15</v>
      </c>
      <c r="J195" s="1">
        <v>9.73</v>
      </c>
      <c r="K195" s="2">
        <v>7.6</v>
      </c>
      <c r="L195" s="6">
        <v>11.1</v>
      </c>
      <c r="M195" s="2">
        <v>3.29</v>
      </c>
      <c r="N195" s="2">
        <v>0.13</v>
      </c>
      <c r="O195" s="2">
        <v>0</v>
      </c>
      <c r="P195" s="20">
        <f t="shared" si="5"/>
        <v>99.02</v>
      </c>
      <c r="Q195" s="1" t="s">
        <v>69</v>
      </c>
    </row>
    <row r="196" spans="1:17">
      <c r="A196" s="4" t="s">
        <v>160</v>
      </c>
      <c r="B196" s="5">
        <v>0.71399999999999997</v>
      </c>
      <c r="C196" s="5">
        <v>0.28199999999999997</v>
      </c>
      <c r="D196" s="1">
        <v>1195</v>
      </c>
      <c r="E196" s="1">
        <v>1</v>
      </c>
      <c r="F196" s="2">
        <v>2.956785189469576</v>
      </c>
      <c r="G196" s="6">
        <v>50.7</v>
      </c>
      <c r="H196" s="2">
        <v>1.67</v>
      </c>
      <c r="I196" s="6">
        <v>15.1</v>
      </c>
      <c r="J196" s="6">
        <v>9.6</v>
      </c>
      <c r="K196" s="2">
        <v>7.76</v>
      </c>
      <c r="L196" s="6">
        <v>11.3</v>
      </c>
      <c r="M196" s="2">
        <v>2.87</v>
      </c>
      <c r="N196" s="2">
        <v>0.13</v>
      </c>
      <c r="O196" s="2">
        <v>0</v>
      </c>
      <c r="P196" s="20">
        <f t="shared" si="5"/>
        <v>99.13</v>
      </c>
      <c r="Q196" s="1" t="s">
        <v>69</v>
      </c>
    </row>
    <row r="197" spans="1:17">
      <c r="A197" s="4" t="s">
        <v>224</v>
      </c>
      <c r="B197" s="5">
        <v>0.67800000000000005</v>
      </c>
      <c r="C197" s="5">
        <v>0.309</v>
      </c>
      <c r="D197" s="1">
        <v>1187</v>
      </c>
      <c r="E197" s="1">
        <v>1</v>
      </c>
      <c r="F197" s="2">
        <v>3.0175780123609504</v>
      </c>
      <c r="G197" s="6">
        <v>51.2</v>
      </c>
      <c r="H197" s="2">
        <v>1.67</v>
      </c>
      <c r="I197" s="6">
        <v>15</v>
      </c>
      <c r="J197" s="1">
        <v>9.9499999999999993</v>
      </c>
      <c r="K197" s="2">
        <v>7.78</v>
      </c>
      <c r="L197" s="6">
        <v>11.6</v>
      </c>
      <c r="M197" s="2">
        <v>2.81</v>
      </c>
      <c r="N197" s="2">
        <v>0.14000000000000001</v>
      </c>
      <c r="O197" s="2">
        <v>0</v>
      </c>
      <c r="P197" s="20">
        <f t="shared" si="5"/>
        <v>100.15</v>
      </c>
      <c r="Q197" s="1" t="s">
        <v>69</v>
      </c>
    </row>
    <row r="198" spans="1:17">
      <c r="A198" s="4" t="s">
        <v>161</v>
      </c>
      <c r="B198" s="5">
        <v>0.68100000000000005</v>
      </c>
      <c r="C198" s="5">
        <v>0.30499999999999999</v>
      </c>
      <c r="D198" s="1">
        <v>1177</v>
      </c>
      <c r="E198" s="1">
        <v>1</v>
      </c>
      <c r="F198" s="2">
        <v>3.0906649894402953</v>
      </c>
      <c r="G198" s="6">
        <v>50.3</v>
      </c>
      <c r="H198" s="2">
        <v>1.83</v>
      </c>
      <c r="I198" s="6">
        <v>14.1</v>
      </c>
      <c r="J198" s="1">
        <v>10.6</v>
      </c>
      <c r="K198" s="2">
        <v>7.24</v>
      </c>
      <c r="L198" s="6">
        <v>11.4</v>
      </c>
      <c r="M198" s="2">
        <v>2.85</v>
      </c>
      <c r="N198" s="2">
        <v>0.16</v>
      </c>
      <c r="O198" s="2">
        <v>0</v>
      </c>
      <c r="P198" s="20">
        <f t="shared" si="5"/>
        <v>98.479999999999976</v>
      </c>
      <c r="Q198" s="1" t="s">
        <v>69</v>
      </c>
    </row>
    <row r="199" spans="1:17">
      <c r="A199" s="4" t="s">
        <v>127</v>
      </c>
      <c r="B199" s="5">
        <v>0.73099999999999998</v>
      </c>
      <c r="C199" s="5">
        <v>0.246</v>
      </c>
      <c r="D199" s="1">
        <v>1230</v>
      </c>
      <c r="E199" s="1">
        <v>1</v>
      </c>
      <c r="F199" s="2">
        <v>2.6745471423247698</v>
      </c>
      <c r="G199" s="6">
        <v>49</v>
      </c>
      <c r="H199" s="2">
        <v>1.1599999999999999</v>
      </c>
      <c r="I199" s="6">
        <v>17.3</v>
      </c>
      <c r="J199" s="1">
        <v>9.86</v>
      </c>
      <c r="K199" s="2">
        <v>8.25</v>
      </c>
      <c r="L199" s="6">
        <v>10.5</v>
      </c>
      <c r="M199" s="2">
        <v>3.11</v>
      </c>
      <c r="N199" s="2">
        <v>0.13</v>
      </c>
      <c r="O199" s="2">
        <v>0</v>
      </c>
      <c r="P199" s="20">
        <f t="shared" si="5"/>
        <v>99.309999999999988</v>
      </c>
      <c r="Q199" s="1" t="s">
        <v>69</v>
      </c>
    </row>
    <row r="200" spans="1:17">
      <c r="A200" s="4" t="s">
        <v>225</v>
      </c>
      <c r="B200" s="5">
        <v>0.73199999999999998</v>
      </c>
      <c r="C200" s="5">
        <v>0.25600000000000001</v>
      </c>
      <c r="D200" s="1">
        <v>1224</v>
      </c>
      <c r="E200" s="1">
        <v>1</v>
      </c>
      <c r="F200" s="2">
        <v>2.7213292398705411</v>
      </c>
      <c r="G200" s="6">
        <v>49.1</v>
      </c>
      <c r="H200" s="2">
        <v>1.1200000000000001</v>
      </c>
      <c r="I200" s="6">
        <v>17.2</v>
      </c>
      <c r="J200" s="6">
        <v>10</v>
      </c>
      <c r="K200" s="2">
        <v>8.64</v>
      </c>
      <c r="L200" s="6">
        <v>10.4</v>
      </c>
      <c r="M200" s="2">
        <v>3.03</v>
      </c>
      <c r="N200" s="2">
        <v>0.14000000000000001</v>
      </c>
      <c r="O200" s="2">
        <v>0</v>
      </c>
      <c r="P200" s="20">
        <f t="shared" si="5"/>
        <v>99.63000000000001</v>
      </c>
      <c r="Q200" s="1" t="s">
        <v>69</v>
      </c>
    </row>
    <row r="201" spans="1:17">
      <c r="A201" s="4" t="s">
        <v>126</v>
      </c>
      <c r="B201" s="5">
        <v>0.72399999999999998</v>
      </c>
      <c r="C201" s="5">
        <v>0.27400000000000002</v>
      </c>
      <c r="D201" s="1">
        <v>1215</v>
      </c>
      <c r="E201" s="1">
        <v>1</v>
      </c>
      <c r="F201" s="2">
        <v>2.7432953052700677</v>
      </c>
      <c r="G201" s="6">
        <v>48.2</v>
      </c>
      <c r="H201" s="2">
        <v>1.19</v>
      </c>
      <c r="I201" s="6">
        <v>16.399999999999999</v>
      </c>
      <c r="J201" s="1">
        <v>10.5</v>
      </c>
      <c r="K201" s="2">
        <v>8.39</v>
      </c>
      <c r="L201" s="6">
        <v>10.5</v>
      </c>
      <c r="M201" s="2">
        <v>3.15</v>
      </c>
      <c r="N201" s="2">
        <v>0.13</v>
      </c>
      <c r="O201" s="2">
        <v>0</v>
      </c>
      <c r="P201" s="20">
        <f t="shared" si="5"/>
        <v>98.46</v>
      </c>
      <c r="Q201" s="1" t="s">
        <v>69</v>
      </c>
    </row>
    <row r="202" spans="1:17">
      <c r="A202" s="12" t="s">
        <v>89</v>
      </c>
      <c r="B202" s="13">
        <v>0.62295846269959243</v>
      </c>
      <c r="C202" s="13">
        <v>0.3583475873081946</v>
      </c>
      <c r="D202" s="1">
        <v>1190</v>
      </c>
      <c r="E202" s="1">
        <v>1</v>
      </c>
      <c r="F202" s="2">
        <v>3.5901666139895534</v>
      </c>
      <c r="G202" s="6">
        <v>54.1</v>
      </c>
      <c r="H202" s="2">
        <v>3.34</v>
      </c>
      <c r="I202" s="6">
        <v>16.100000000000001</v>
      </c>
      <c r="J202" s="1">
        <v>8.5399999999999991</v>
      </c>
      <c r="K202" s="2">
        <v>4.47</v>
      </c>
      <c r="L202" s="2">
        <v>6.96</v>
      </c>
      <c r="M202" s="2">
        <v>3.39</v>
      </c>
      <c r="N202" s="2">
        <v>1.1499999999999999</v>
      </c>
      <c r="O202" s="2">
        <v>0</v>
      </c>
      <c r="P202" s="20">
        <f>G202+H202+I202+J202+K202+L202+M202+N202</f>
        <v>98.049999999999983</v>
      </c>
      <c r="Q202" s="1" t="s">
        <v>63</v>
      </c>
    </row>
    <row r="203" spans="1:17">
      <c r="A203" s="12" t="s">
        <v>90</v>
      </c>
      <c r="B203" s="13">
        <v>0.62064423666363944</v>
      </c>
      <c r="C203" s="13">
        <v>0.36862874677741708</v>
      </c>
      <c r="D203" s="1">
        <v>1175</v>
      </c>
      <c r="E203" s="1">
        <v>1</v>
      </c>
      <c r="F203" s="2">
        <v>3.5793529466137963</v>
      </c>
      <c r="G203" s="6">
        <v>50.3</v>
      </c>
      <c r="H203" s="2">
        <v>4</v>
      </c>
      <c r="I203" s="6">
        <v>15.9</v>
      </c>
      <c r="J203" s="1">
        <v>11.6</v>
      </c>
      <c r="K203" s="2">
        <v>4.53</v>
      </c>
      <c r="L203" s="2">
        <v>6.81</v>
      </c>
      <c r="M203" s="2">
        <v>3.35</v>
      </c>
      <c r="N203" s="2">
        <v>0.93</v>
      </c>
      <c r="O203" s="2">
        <v>0</v>
      </c>
      <c r="P203" s="20">
        <f t="shared" ref="P203:P217" si="6">G203+H203+I203+J203+K203+L203+M203+N203</f>
        <v>97.42</v>
      </c>
      <c r="Q203" s="1" t="s">
        <v>63</v>
      </c>
    </row>
    <row r="204" spans="1:17">
      <c r="A204" s="12" t="s">
        <v>91</v>
      </c>
      <c r="B204" s="13">
        <v>0.60361232463279002</v>
      </c>
      <c r="C204" s="13">
        <v>0.37871489309736855</v>
      </c>
      <c r="D204" s="1">
        <v>1160</v>
      </c>
      <c r="E204" s="1">
        <v>1</v>
      </c>
      <c r="F204" s="2">
        <v>3.9443383569276604</v>
      </c>
      <c r="G204" s="6">
        <v>55.3</v>
      </c>
      <c r="H204" s="2">
        <v>3.04</v>
      </c>
      <c r="I204" s="6">
        <v>14.9</v>
      </c>
      <c r="J204" s="1">
        <v>8.24</v>
      </c>
      <c r="K204" s="2">
        <v>4.8</v>
      </c>
      <c r="L204" s="2">
        <v>6.76</v>
      </c>
      <c r="M204" s="2">
        <v>3.52</v>
      </c>
      <c r="N204" s="2">
        <v>1.03</v>
      </c>
      <c r="O204" s="2">
        <v>0</v>
      </c>
      <c r="P204" s="20">
        <f t="shared" si="6"/>
        <v>97.589999999999989</v>
      </c>
      <c r="Q204" s="1" t="s">
        <v>63</v>
      </c>
    </row>
    <row r="205" spans="1:17">
      <c r="A205" s="12" t="s">
        <v>92</v>
      </c>
      <c r="B205" s="13">
        <v>0.53611567600420751</v>
      </c>
      <c r="C205" s="13">
        <v>0.36196640441712596</v>
      </c>
      <c r="D205" s="1">
        <v>1148</v>
      </c>
      <c r="E205" s="1">
        <v>1</v>
      </c>
      <c r="F205" s="2">
        <v>3.9330650892806491</v>
      </c>
      <c r="G205" s="6">
        <v>53.1</v>
      </c>
      <c r="H205" s="2">
        <v>3.52</v>
      </c>
      <c r="I205" s="6">
        <v>14.8</v>
      </c>
      <c r="J205" s="1">
        <v>10.7</v>
      </c>
      <c r="K205" s="2">
        <v>5.04</v>
      </c>
      <c r="L205" s="2">
        <v>6.71</v>
      </c>
      <c r="M205" s="2">
        <v>3.56</v>
      </c>
      <c r="N205" s="2">
        <v>1.1000000000000001</v>
      </c>
      <c r="O205" s="2">
        <v>0</v>
      </c>
      <c r="P205" s="20">
        <f t="shared" si="6"/>
        <v>98.53</v>
      </c>
      <c r="Q205" s="1" t="s">
        <v>63</v>
      </c>
    </row>
    <row r="206" spans="1:17">
      <c r="A206" s="12" t="s">
        <v>93</v>
      </c>
      <c r="B206" s="13">
        <v>0.6024977941082067</v>
      </c>
      <c r="C206" s="13">
        <v>0.38564491455401179</v>
      </c>
      <c r="D206" s="1">
        <v>1140</v>
      </c>
      <c r="E206" s="1">
        <v>1</v>
      </c>
      <c r="F206" s="2">
        <v>3.9310156685636422</v>
      </c>
      <c r="G206" s="6">
        <v>49.9</v>
      </c>
      <c r="H206" s="2">
        <v>4.21</v>
      </c>
      <c r="I206" s="6">
        <v>15.6</v>
      </c>
      <c r="J206" s="1">
        <v>13.1</v>
      </c>
      <c r="K206" s="2">
        <v>4.6500000000000004</v>
      </c>
      <c r="L206" s="2">
        <v>6.63</v>
      </c>
      <c r="M206" s="2">
        <v>3.69</v>
      </c>
      <c r="N206" s="2">
        <v>0.96</v>
      </c>
      <c r="O206" s="2">
        <v>0</v>
      </c>
      <c r="P206" s="20">
        <f t="shared" si="6"/>
        <v>98.739999999999981</v>
      </c>
      <c r="Q206" s="1" t="s">
        <v>63</v>
      </c>
    </row>
    <row r="207" spans="1:17">
      <c r="A207" s="12" t="s">
        <v>94</v>
      </c>
      <c r="B207" s="13">
        <v>0.54913060530270963</v>
      </c>
      <c r="C207" s="13">
        <v>0.43541536592650965</v>
      </c>
      <c r="D207" s="1">
        <v>1110</v>
      </c>
      <c r="E207" s="1">
        <v>1</v>
      </c>
      <c r="F207" s="2">
        <v>4.3262912068504953</v>
      </c>
      <c r="G207" s="6">
        <v>50.2</v>
      </c>
      <c r="H207" s="2">
        <v>4.3</v>
      </c>
      <c r="I207" s="6">
        <v>14.3</v>
      </c>
      <c r="J207" s="1">
        <v>13.7</v>
      </c>
      <c r="K207" s="2">
        <v>4.6399999999999997</v>
      </c>
      <c r="L207" s="2">
        <v>6.2</v>
      </c>
      <c r="M207" s="2">
        <v>3.34</v>
      </c>
      <c r="N207" s="2">
        <v>1.1499999999999999</v>
      </c>
      <c r="O207" s="2">
        <v>0</v>
      </c>
      <c r="P207" s="20">
        <f t="shared" si="6"/>
        <v>97.830000000000013</v>
      </c>
      <c r="Q207" s="1" t="s">
        <v>63</v>
      </c>
    </row>
    <row r="208" spans="1:17">
      <c r="A208" s="12" t="s">
        <v>95</v>
      </c>
      <c r="B208" s="13">
        <v>0.56318659926063497</v>
      </c>
      <c r="C208" s="13">
        <v>0.42050247907215688</v>
      </c>
      <c r="D208" s="1">
        <v>1125</v>
      </c>
      <c r="E208" s="1">
        <v>1</v>
      </c>
      <c r="F208" s="2">
        <v>4.1568451792966012</v>
      </c>
      <c r="G208" s="6">
        <v>50</v>
      </c>
      <c r="H208" s="2">
        <v>4.66</v>
      </c>
      <c r="I208" s="6">
        <v>14.2</v>
      </c>
      <c r="J208" s="1">
        <v>13.9</v>
      </c>
      <c r="K208" s="2">
        <v>4.2699999999999996</v>
      </c>
      <c r="L208" s="2">
        <v>6.2</v>
      </c>
      <c r="M208" s="2">
        <v>3.17</v>
      </c>
      <c r="N208" s="2">
        <v>1.1399999999999999</v>
      </c>
      <c r="O208" s="2">
        <v>0</v>
      </c>
      <c r="P208" s="20">
        <f t="shared" si="6"/>
        <v>97.54</v>
      </c>
      <c r="Q208" s="1" t="s">
        <v>63</v>
      </c>
    </row>
    <row r="209" spans="1:17">
      <c r="A209" s="4" t="s">
        <v>24</v>
      </c>
      <c r="B209" s="5">
        <v>0.66700000000000004</v>
      </c>
      <c r="C209" s="5">
        <v>0.32300000000000001</v>
      </c>
      <c r="D209" s="1">
        <v>1149</v>
      </c>
      <c r="E209" s="1">
        <v>1</v>
      </c>
      <c r="F209" s="2">
        <v>4.5607373408530707</v>
      </c>
      <c r="G209" s="6">
        <v>64.3</v>
      </c>
      <c r="H209" s="2">
        <v>0.8</v>
      </c>
      <c r="I209" s="6">
        <v>14.5</v>
      </c>
      <c r="J209" s="1">
        <v>5.76</v>
      </c>
      <c r="K209" s="2">
        <v>4.8</v>
      </c>
      <c r="L209" s="2">
        <v>4.75</v>
      </c>
      <c r="M209" s="2">
        <v>2.4</v>
      </c>
      <c r="N209" s="2">
        <v>1.78</v>
      </c>
      <c r="O209" s="2">
        <v>0</v>
      </c>
      <c r="P209" s="20">
        <f t="shared" si="6"/>
        <v>99.09</v>
      </c>
      <c r="Q209" s="1" t="s">
        <v>24</v>
      </c>
    </row>
    <row r="210" spans="1:17">
      <c r="A210" s="28" t="s">
        <v>25</v>
      </c>
      <c r="B210" s="11">
        <v>0.76079435758271918</v>
      </c>
      <c r="C210" s="11">
        <v>0.23803681340028504</v>
      </c>
      <c r="D210" s="1">
        <v>1223</v>
      </c>
      <c r="E210" s="1">
        <v>1</v>
      </c>
      <c r="F210" s="2">
        <v>2.6445387903128834</v>
      </c>
      <c r="G210" s="6">
        <v>49.7</v>
      </c>
      <c r="H210" s="2">
        <v>1.18</v>
      </c>
      <c r="I210" s="6">
        <v>16.399999999999999</v>
      </c>
      <c r="J210" s="1">
        <v>8.7799999999999994</v>
      </c>
      <c r="K210" s="2">
        <v>9</v>
      </c>
      <c r="L210" s="6">
        <v>11.8</v>
      </c>
      <c r="M210" s="2">
        <v>2.5299999999999998</v>
      </c>
      <c r="N210" s="2">
        <v>0.1</v>
      </c>
      <c r="O210" s="2">
        <v>0</v>
      </c>
      <c r="P210" s="20">
        <f t="shared" si="6"/>
        <v>99.49</v>
      </c>
      <c r="Q210" s="1" t="s">
        <v>64</v>
      </c>
    </row>
    <row r="211" spans="1:17">
      <c r="A211" s="28" t="s">
        <v>26</v>
      </c>
      <c r="B211" s="11">
        <v>0.7692088467771443</v>
      </c>
      <c r="C211" s="11">
        <v>0.22962445101974491</v>
      </c>
      <c r="D211" s="1">
        <v>1213</v>
      </c>
      <c r="E211" s="1">
        <v>1</v>
      </c>
      <c r="F211" s="2">
        <v>2.7132938153530692</v>
      </c>
      <c r="G211" s="6">
        <v>50.2</v>
      </c>
      <c r="H211" s="2">
        <v>1.38</v>
      </c>
      <c r="I211" s="6">
        <v>15.4</v>
      </c>
      <c r="J211" s="1">
        <v>9.4600000000000009</v>
      </c>
      <c r="K211" s="2">
        <v>8.35</v>
      </c>
      <c r="L211" s="6">
        <v>12</v>
      </c>
      <c r="M211" s="2">
        <v>2.63</v>
      </c>
      <c r="N211" s="2">
        <v>0.11</v>
      </c>
      <c r="O211" s="2">
        <v>0</v>
      </c>
      <c r="P211" s="20">
        <f t="shared" si="6"/>
        <v>99.529999999999987</v>
      </c>
      <c r="Q211" s="1" t="s">
        <v>64</v>
      </c>
    </row>
    <row r="212" spans="1:17">
      <c r="A212" s="28" t="s">
        <v>27</v>
      </c>
      <c r="B212" s="11">
        <v>0.73756722400520525</v>
      </c>
      <c r="C212" s="11">
        <v>0.26066461421043757</v>
      </c>
      <c r="D212" s="1">
        <v>1188</v>
      </c>
      <c r="E212" s="1">
        <v>1</v>
      </c>
      <c r="F212" s="2">
        <v>2.9185322408948426</v>
      </c>
      <c r="G212" s="6">
        <v>50.2</v>
      </c>
      <c r="H212" s="2">
        <v>1.58</v>
      </c>
      <c r="I212" s="6">
        <v>14.2</v>
      </c>
      <c r="J212" s="1">
        <v>9.84</v>
      </c>
      <c r="K212" s="2">
        <v>7.71</v>
      </c>
      <c r="L212" s="6">
        <v>12.3</v>
      </c>
      <c r="M212" s="2">
        <v>2.64</v>
      </c>
      <c r="N212" s="2">
        <v>0.14000000000000001</v>
      </c>
      <c r="O212" s="2">
        <v>0</v>
      </c>
      <c r="P212" s="20">
        <f t="shared" si="6"/>
        <v>98.61</v>
      </c>
      <c r="Q212" s="1" t="s">
        <v>64</v>
      </c>
    </row>
    <row r="213" spans="1:17">
      <c r="A213" s="28" t="s">
        <v>28</v>
      </c>
      <c r="B213" s="11">
        <v>0.71839809539798627</v>
      </c>
      <c r="C213" s="11">
        <v>0.27691498279980575</v>
      </c>
      <c r="D213" s="1">
        <v>1171</v>
      </c>
      <c r="E213" s="1">
        <v>1</v>
      </c>
      <c r="F213" s="2">
        <v>3.116714598704021</v>
      </c>
      <c r="G213" s="6">
        <v>50.4</v>
      </c>
      <c r="H213" s="2">
        <v>2.1</v>
      </c>
      <c r="I213" s="6">
        <v>13.5</v>
      </c>
      <c r="J213" s="1">
        <v>11.7</v>
      </c>
      <c r="K213" s="2">
        <v>7.05</v>
      </c>
      <c r="L213" s="6">
        <v>11.5</v>
      </c>
      <c r="M213" s="2">
        <v>2.66</v>
      </c>
      <c r="N213" s="2">
        <v>0.17</v>
      </c>
      <c r="O213" s="2">
        <v>0</v>
      </c>
      <c r="P213" s="20">
        <f t="shared" si="6"/>
        <v>99.08</v>
      </c>
      <c r="Q213" s="1" t="s">
        <v>64</v>
      </c>
    </row>
    <row r="214" spans="1:17">
      <c r="A214" s="28" t="s">
        <v>29</v>
      </c>
      <c r="B214" s="11">
        <v>0.67798880425244012</v>
      </c>
      <c r="C214" s="11">
        <v>0.31611886170582332</v>
      </c>
      <c r="D214" s="1">
        <v>1160</v>
      </c>
      <c r="E214" s="1">
        <v>1</v>
      </c>
      <c r="F214" s="2">
        <v>3.2591368756391228</v>
      </c>
      <c r="G214" s="6">
        <v>50.4</v>
      </c>
      <c r="H214" s="2">
        <v>2.27</v>
      </c>
      <c r="I214" s="6">
        <v>13.3</v>
      </c>
      <c r="J214" s="1">
        <v>11.9</v>
      </c>
      <c r="K214" s="2">
        <v>6.71</v>
      </c>
      <c r="L214" s="6">
        <v>11.2</v>
      </c>
      <c r="M214" s="2">
        <v>2.73</v>
      </c>
      <c r="N214" s="2">
        <v>0.19</v>
      </c>
      <c r="O214" s="2">
        <v>0</v>
      </c>
      <c r="P214" s="20">
        <f t="shared" si="6"/>
        <v>98.7</v>
      </c>
      <c r="Q214" s="1" t="s">
        <v>64</v>
      </c>
    </row>
    <row r="215" spans="1:17">
      <c r="A215" s="28" t="s">
        <v>30</v>
      </c>
      <c r="B215" s="11">
        <v>0.90189451890478423</v>
      </c>
      <c r="C215" s="11">
        <v>9.8105481095215774E-2</v>
      </c>
      <c r="D215" s="1">
        <v>1225</v>
      </c>
      <c r="E215" s="1">
        <v>1</v>
      </c>
      <c r="F215" s="2">
        <v>2.475782849777616</v>
      </c>
      <c r="G215" s="6">
        <v>50</v>
      </c>
      <c r="H215" s="2">
        <v>0.55000000000000004</v>
      </c>
      <c r="I215" s="6">
        <v>15.2</v>
      </c>
      <c r="J215" s="1">
        <v>8.52</v>
      </c>
      <c r="K215" s="2">
        <v>10.1</v>
      </c>
      <c r="L215" s="6">
        <v>14.1</v>
      </c>
      <c r="M215" s="2">
        <v>1.1399999999999999</v>
      </c>
      <c r="N215" s="2">
        <v>0.01</v>
      </c>
      <c r="O215" s="2">
        <v>0</v>
      </c>
      <c r="P215" s="20">
        <f t="shared" si="6"/>
        <v>99.61999999999999</v>
      </c>
      <c r="Q215" s="1" t="s">
        <v>64</v>
      </c>
    </row>
    <row r="216" spans="1:17">
      <c r="A216" s="28" t="s">
        <v>31</v>
      </c>
      <c r="B216" s="11">
        <v>0.87653324330703175</v>
      </c>
      <c r="C216" s="11">
        <v>0.12346675669296829</v>
      </c>
      <c r="D216" s="1">
        <v>1207</v>
      </c>
      <c r="E216" s="1">
        <v>1</v>
      </c>
      <c r="F216" s="2">
        <v>2.6378329968758671</v>
      </c>
      <c r="G216" s="6">
        <v>50.1</v>
      </c>
      <c r="H216" s="2">
        <v>0.57999999999999996</v>
      </c>
      <c r="I216" s="6">
        <v>14.8</v>
      </c>
      <c r="J216" s="1">
        <v>9.17</v>
      </c>
      <c r="K216" s="2">
        <v>9.43</v>
      </c>
      <c r="L216" s="6">
        <v>14.1</v>
      </c>
      <c r="M216" s="2">
        <v>1.42</v>
      </c>
      <c r="N216" s="2">
        <v>0.02</v>
      </c>
      <c r="O216" s="2">
        <v>0</v>
      </c>
      <c r="P216" s="20">
        <f t="shared" si="6"/>
        <v>99.62</v>
      </c>
      <c r="Q216" s="1" t="s">
        <v>64</v>
      </c>
    </row>
    <row r="217" spans="1:17">
      <c r="A217" s="28" t="s">
        <v>32</v>
      </c>
      <c r="B217" s="11">
        <v>0.86898350909056465</v>
      </c>
      <c r="C217" s="11">
        <v>0.12923259731732603</v>
      </c>
      <c r="D217" s="1">
        <v>1198</v>
      </c>
      <c r="E217" s="1">
        <v>1</v>
      </c>
      <c r="F217" s="2">
        <v>2.7839122691633231</v>
      </c>
      <c r="G217" s="6">
        <v>51.2</v>
      </c>
      <c r="H217" s="2">
        <v>0.8</v>
      </c>
      <c r="I217" s="6">
        <v>14</v>
      </c>
      <c r="J217" s="1">
        <v>10.1</v>
      </c>
      <c r="K217" s="2">
        <v>8.81</v>
      </c>
      <c r="L217" s="6">
        <v>13.4</v>
      </c>
      <c r="M217" s="2">
        <v>1.46</v>
      </c>
      <c r="N217" s="2">
        <v>0.03</v>
      </c>
      <c r="O217" s="2">
        <v>0</v>
      </c>
      <c r="P217" s="20">
        <f t="shared" si="6"/>
        <v>99.8</v>
      </c>
      <c r="Q217" s="1" t="s">
        <v>64</v>
      </c>
    </row>
  </sheetData>
  <phoneticPr fontId="5" type="noConversion"/>
  <pageMargins left="0.7" right="0.7" top="0.75" bottom="0.75" header="0.3" footer="0.3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Michigan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Waters</dc:creator>
  <cp:lastModifiedBy>Editorial Assistant</cp:lastModifiedBy>
  <cp:lastPrinted>2014-09-08T11:32:54Z</cp:lastPrinted>
  <dcterms:created xsi:type="dcterms:W3CDTF">2014-09-08T09:23:25Z</dcterms:created>
  <dcterms:modified xsi:type="dcterms:W3CDTF">2015-06-24T18:53:04Z</dcterms:modified>
</cp:coreProperties>
</file>