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minsocam-my.sharepoint.com/personal/christine_elrod_minsocam_org/Documents/Dec/Deposits 12 Dec/AM-20-127477/"/>
    </mc:Choice>
  </mc:AlternateContent>
  <xr:revisionPtr revIDLastSave="9" documentId="13_ncr:1_{2C1EF850-6C78-9841-B153-F15AFDA02C9D}" xr6:coauthVersionLast="45" xr6:coauthVersionMax="45" xr10:uidLastSave="{B355E599-8AAB-4705-BD9F-A483FB318007}"/>
  <bookViews>
    <workbookView xWindow="40" yWindow="0" windowWidth="18587" windowHeight="13800" tabRatio="500" xr2:uid="{00000000-000D-0000-FFFF-FFFF00000000}"/>
  </bookViews>
  <sheets>
    <sheet name="1200ºC" sheetId="1" r:id="rId1"/>
    <sheet name="1100ºC" sheetId="2" r:id="rId2"/>
    <sheet name="1000ºC" sheetId="3" r:id="rId3"/>
    <sheet name="840ºC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6" i="5" l="1"/>
  <c r="E29" i="5"/>
  <c r="F16" i="5"/>
  <c r="F29" i="5"/>
  <c r="G16" i="5"/>
  <c r="G29" i="5"/>
  <c r="J29" i="5" s="1"/>
  <c r="H16" i="5"/>
  <c r="J16" i="5" s="1"/>
  <c r="H29" i="5"/>
  <c r="I16" i="5"/>
  <c r="I29" i="5"/>
  <c r="E17" i="5"/>
  <c r="E30" i="5"/>
  <c r="F17" i="5"/>
  <c r="F30" i="5"/>
  <c r="G17" i="5"/>
  <c r="G30" i="5"/>
  <c r="H17" i="5"/>
  <c r="H30" i="5"/>
  <c r="I17" i="5"/>
  <c r="I30" i="5"/>
  <c r="D17" i="5"/>
  <c r="D16" i="5"/>
  <c r="D30" i="5"/>
  <c r="D29" i="5"/>
  <c r="E42" i="5"/>
  <c r="E48" i="5"/>
  <c r="F42" i="5"/>
  <c r="F48" i="5"/>
  <c r="G42" i="5"/>
  <c r="G48" i="5"/>
  <c r="H42" i="5"/>
  <c r="H48" i="5"/>
  <c r="I42" i="5"/>
  <c r="I48" i="5"/>
  <c r="J48" i="5" s="1"/>
  <c r="E43" i="5"/>
  <c r="E49" i="5"/>
  <c r="F43" i="5"/>
  <c r="F49" i="5"/>
  <c r="G43" i="5"/>
  <c r="G49" i="5"/>
  <c r="H43" i="5"/>
  <c r="H49" i="5"/>
  <c r="I43" i="5"/>
  <c r="I49" i="5"/>
  <c r="D43" i="5"/>
  <c r="D42" i="5"/>
  <c r="D49" i="5"/>
  <c r="D48" i="5"/>
  <c r="E46" i="3"/>
  <c r="E32" i="3"/>
  <c r="F46" i="3"/>
  <c r="F32" i="3"/>
  <c r="G46" i="3"/>
  <c r="G32" i="3"/>
  <c r="H46" i="3"/>
  <c r="J46" i="3" s="1"/>
  <c r="H32" i="3"/>
  <c r="I46" i="3"/>
  <c r="I32" i="3"/>
  <c r="J32" i="3" s="1"/>
  <c r="E47" i="3"/>
  <c r="E33" i="3"/>
  <c r="F47" i="3"/>
  <c r="F33" i="3"/>
  <c r="G47" i="3"/>
  <c r="G33" i="3"/>
  <c r="H47" i="3"/>
  <c r="H33" i="3"/>
  <c r="I47" i="3"/>
  <c r="I33" i="3"/>
  <c r="D47" i="3"/>
  <c r="D46" i="3"/>
  <c r="D33" i="3"/>
  <c r="D32" i="3"/>
  <c r="J47" i="5"/>
  <c r="J46" i="5"/>
  <c r="J45" i="5"/>
  <c r="J33" i="5"/>
  <c r="J34" i="5"/>
  <c r="J35" i="5"/>
  <c r="J36" i="5"/>
  <c r="J37" i="5"/>
  <c r="J38" i="5"/>
  <c r="J39" i="5"/>
  <c r="J40" i="5"/>
  <c r="J41" i="5"/>
  <c r="J32" i="5"/>
  <c r="J28" i="5"/>
  <c r="J27" i="5"/>
  <c r="J26" i="5"/>
  <c r="J25" i="5"/>
  <c r="J24" i="5"/>
  <c r="J23" i="5"/>
  <c r="J22" i="5"/>
  <c r="J21" i="5"/>
  <c r="J20" i="5"/>
  <c r="J19" i="5"/>
  <c r="J15" i="5"/>
  <c r="J14" i="5"/>
  <c r="J13" i="5"/>
  <c r="J12" i="5"/>
  <c r="J11" i="5"/>
  <c r="J10" i="5"/>
  <c r="J9" i="5"/>
  <c r="J8" i="5"/>
  <c r="J7" i="5"/>
  <c r="J6" i="5"/>
  <c r="I18" i="3"/>
  <c r="H18" i="3"/>
  <c r="G18" i="3"/>
  <c r="F18" i="3"/>
  <c r="E18" i="3"/>
  <c r="D18" i="3"/>
  <c r="I17" i="3"/>
  <c r="H17" i="3"/>
  <c r="G17" i="3"/>
  <c r="J17" i="3" s="1"/>
  <c r="F17" i="3"/>
  <c r="E17" i="3"/>
  <c r="D17" i="3"/>
  <c r="J16" i="3"/>
  <c r="J15" i="3"/>
  <c r="J14" i="3"/>
  <c r="J13" i="3"/>
  <c r="J12" i="3"/>
  <c r="J11" i="3"/>
  <c r="J10" i="3"/>
  <c r="J9" i="3"/>
  <c r="J8" i="3"/>
  <c r="J7" i="3"/>
  <c r="J6" i="3"/>
  <c r="J45" i="3"/>
  <c r="J44" i="3"/>
  <c r="J43" i="3"/>
  <c r="J42" i="3"/>
  <c r="J41" i="3"/>
  <c r="J40" i="3"/>
  <c r="J39" i="3"/>
  <c r="J38" i="3"/>
  <c r="J37" i="3"/>
  <c r="J36" i="3"/>
  <c r="J35" i="3"/>
  <c r="J31" i="3"/>
  <c r="J30" i="3"/>
  <c r="J29" i="3"/>
  <c r="J28" i="3"/>
  <c r="J27" i="3"/>
  <c r="J26" i="3"/>
  <c r="J25" i="3"/>
  <c r="J24" i="3"/>
  <c r="J23" i="3"/>
  <c r="J22" i="3"/>
  <c r="J21" i="3"/>
  <c r="J20" i="3"/>
  <c r="G27" i="2"/>
  <c r="G26" i="2"/>
  <c r="I27" i="2"/>
  <c r="H27" i="2"/>
  <c r="I26" i="2"/>
  <c r="H26" i="2"/>
  <c r="E26" i="2"/>
  <c r="F26" i="2"/>
  <c r="E27" i="2"/>
  <c r="F27" i="2"/>
  <c r="D27" i="2"/>
  <c r="D26" i="2"/>
  <c r="J25" i="2"/>
  <c r="J24" i="2"/>
  <c r="J23" i="2"/>
  <c r="J22" i="2"/>
  <c r="J21" i="2"/>
  <c r="J20" i="2"/>
  <c r="J19" i="2"/>
  <c r="J18" i="2"/>
  <c r="D15" i="2"/>
  <c r="E15" i="2"/>
  <c r="F15" i="2"/>
  <c r="G15" i="2"/>
  <c r="H15" i="2"/>
  <c r="I15" i="2"/>
  <c r="G16" i="2"/>
  <c r="I16" i="2"/>
  <c r="H16" i="2"/>
  <c r="F16" i="2"/>
  <c r="E16" i="2"/>
  <c r="D16" i="2"/>
  <c r="J7" i="2"/>
  <c r="J14" i="2"/>
  <c r="J13" i="2"/>
  <c r="J12" i="2"/>
  <c r="J11" i="2"/>
  <c r="J10" i="2"/>
  <c r="J9" i="2"/>
  <c r="J8" i="2"/>
  <c r="J6" i="2"/>
  <c r="D29" i="1"/>
  <c r="E29" i="1"/>
  <c r="F29" i="1"/>
  <c r="H29" i="1"/>
  <c r="I29" i="1"/>
  <c r="D14" i="1"/>
  <c r="E14" i="1"/>
  <c r="F14" i="1"/>
  <c r="G14" i="1"/>
  <c r="J14" i="1" s="1"/>
  <c r="H14" i="1"/>
  <c r="I14" i="1"/>
  <c r="I30" i="1"/>
  <c r="H30" i="1"/>
  <c r="F30" i="1"/>
  <c r="E30" i="1"/>
  <c r="D30" i="1"/>
  <c r="J28" i="1"/>
  <c r="J27" i="1"/>
  <c r="J26" i="1"/>
  <c r="J25" i="1"/>
  <c r="J24" i="1"/>
  <c r="J23" i="1"/>
  <c r="J22" i="1"/>
  <c r="J21" i="1"/>
  <c r="J20" i="1"/>
  <c r="J19" i="1"/>
  <c r="J18" i="1"/>
  <c r="J17" i="1"/>
  <c r="G15" i="1"/>
  <c r="E15" i="1"/>
  <c r="F15" i="1"/>
  <c r="H15" i="1"/>
  <c r="I15" i="1"/>
  <c r="D15" i="1"/>
  <c r="J7" i="1"/>
  <c r="J8" i="1"/>
  <c r="J9" i="1"/>
  <c r="J10" i="1"/>
  <c r="J11" i="1"/>
  <c r="J12" i="1"/>
  <c r="J13" i="1"/>
  <c r="J6" i="1"/>
  <c r="J29" i="1" l="1"/>
  <c r="J15" i="2"/>
  <c r="J26" i="2"/>
  <c r="J42" i="5"/>
</calcChain>
</file>

<file path=xl/sharedStrings.xml><?xml version="1.0" encoding="utf-8"?>
<sst xmlns="http://schemas.openxmlformats.org/spreadsheetml/2006/main" count="89" uniqueCount="29">
  <si>
    <t>Run product</t>
  </si>
  <si>
    <t>n</t>
  </si>
  <si>
    <t>Fe</t>
  </si>
  <si>
    <t>Ni</t>
  </si>
  <si>
    <t>Cu</t>
  </si>
  <si>
    <t>Co</t>
  </si>
  <si>
    <t>S</t>
  </si>
  <si>
    <t>As</t>
  </si>
  <si>
    <t>Total</t>
  </si>
  <si>
    <t>Ars melt</t>
  </si>
  <si>
    <t>Sulf melt</t>
  </si>
  <si>
    <t>MSS</t>
  </si>
  <si>
    <t>T in °C</t>
  </si>
  <si>
    <t>Ave (n=8)</t>
  </si>
  <si>
    <t>SE</t>
  </si>
  <si>
    <t>Ave (n=11)</t>
  </si>
  <si>
    <t>Ave (n=12)</t>
  </si>
  <si>
    <t>Major element compositions of run products at 1200ºC obtained by electron microprobe</t>
  </si>
  <si>
    <t>Major element compositions of run products at 1100ºC obtained by electron microprobe</t>
  </si>
  <si>
    <t>Ave (n=9)</t>
  </si>
  <si>
    <t>Major element compositions of run products at 1000ºC obtained by electron microprobe</t>
  </si>
  <si>
    <t>Ave (n=3)</t>
  </si>
  <si>
    <t>Major element compositions of run products at 840ºC obtained by electron microprobe</t>
  </si>
  <si>
    <t>Ni-Co ars</t>
  </si>
  <si>
    <t>Ave (n=10)</t>
  </si>
  <si>
    <t>ISS</t>
  </si>
  <si>
    <t xml:space="preserve">Appendix 1 </t>
  </si>
  <si>
    <t>American Mineralogist: December 2020 Deposit AM-20-127477 </t>
  </si>
  <si>
    <t>PIÑA ET AL.: PGE PARTITIONING BETWEEN ARSENIDE AND SULFIDE MELTS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</si>
</sst>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90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9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0" xfId="0" applyBorder="1"/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/>
    <xf numFmtId="2" fontId="0" fillId="0" borderId="2" xfId="0" applyNumberFormat="1" applyBorder="1" applyAlignment="1">
      <alignment horizontal="center"/>
    </xf>
    <xf numFmtId="164" fontId="0" fillId="0" borderId="2" xfId="0" applyNumberFormat="1" applyBorder="1"/>
    <xf numFmtId="164" fontId="0" fillId="0" borderId="0" xfId="0" applyNumberFormat="1" applyBorder="1"/>
    <xf numFmtId="2" fontId="0" fillId="0" borderId="0" xfId="0" applyNumberForma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/>
    <xf numFmtId="2" fontId="2" fillId="0" borderId="0" xfId="0" applyNumberFormat="1" applyFont="1" applyBorder="1" applyAlignment="1">
      <alignment horizontal="center"/>
    </xf>
    <xf numFmtId="0" fontId="2" fillId="0" borderId="3" xfId="0" applyFont="1" applyBorder="1"/>
    <xf numFmtId="164" fontId="2" fillId="0" borderId="3" xfId="0" applyNumberFormat="1" applyFont="1" applyBorder="1"/>
    <xf numFmtId="0" fontId="3" fillId="0" borderId="2" xfId="0" applyFont="1" applyBorder="1"/>
    <xf numFmtId="0" fontId="3" fillId="0" borderId="0" xfId="0" applyFont="1" applyBorder="1"/>
    <xf numFmtId="0" fontId="6" fillId="0" borderId="0" xfId="0" applyFont="1"/>
    <xf numFmtId="164" fontId="6" fillId="0" borderId="0" xfId="0" applyNumberFormat="1" applyFont="1"/>
    <xf numFmtId="0" fontId="2" fillId="0" borderId="0" xfId="0" applyFont="1"/>
    <xf numFmtId="164" fontId="2" fillId="0" borderId="0" xfId="0" applyNumberFormat="1" applyFont="1"/>
    <xf numFmtId="2" fontId="2" fillId="0" borderId="3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0" fillId="0" borderId="3" xfId="0" applyBorder="1"/>
    <xf numFmtId="1" fontId="0" fillId="0" borderId="0" xfId="0" applyNumberFormat="1"/>
    <xf numFmtId="1" fontId="0" fillId="0" borderId="0" xfId="0" applyNumberFormat="1" applyBorder="1"/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center"/>
    </xf>
  </cellXfs>
  <cellStyles count="29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tabSelected="1" zoomScale="79" zoomScaleNormal="79" zoomScalePageLayoutView="150" workbookViewId="0">
      <selection activeCell="A2" sqref="A1:A2"/>
    </sheetView>
  </sheetViews>
  <sheetFormatPr defaultColWidth="10.6640625" defaultRowHeight="15.7" x14ac:dyDescent="0.55000000000000004"/>
  <cols>
    <col min="2" max="2" width="9.6640625" customWidth="1"/>
    <col min="3" max="3" width="7.5" customWidth="1"/>
    <col min="4" max="10" width="11.83203125" customWidth="1"/>
  </cols>
  <sheetData>
    <row r="1" spans="1:10" x14ac:dyDescent="0.55000000000000004">
      <c r="A1" s="29" t="s">
        <v>27</v>
      </c>
    </row>
    <row r="2" spans="1:10" x14ac:dyDescent="0.55000000000000004">
      <c r="A2" s="29" t="s">
        <v>28</v>
      </c>
    </row>
    <row r="3" spans="1:10" x14ac:dyDescent="0.55000000000000004">
      <c r="A3" t="s">
        <v>26</v>
      </c>
    </row>
    <row r="4" spans="1:10" x14ac:dyDescent="0.55000000000000004">
      <c r="A4" t="s">
        <v>17</v>
      </c>
    </row>
    <row r="5" spans="1:10" x14ac:dyDescent="0.55000000000000004">
      <c r="A5" s="1" t="s">
        <v>0</v>
      </c>
      <c r="B5" s="1" t="s">
        <v>12</v>
      </c>
      <c r="C5" s="1" t="s">
        <v>1</v>
      </c>
      <c r="D5" s="1" t="s">
        <v>2</v>
      </c>
      <c r="E5" s="1" t="s">
        <v>3</v>
      </c>
      <c r="F5" s="1" t="s">
        <v>4</v>
      </c>
      <c r="G5" s="1" t="s">
        <v>5</v>
      </c>
      <c r="H5" s="1" t="s">
        <v>6</v>
      </c>
      <c r="I5" s="1" t="s">
        <v>7</v>
      </c>
      <c r="J5" s="1" t="s">
        <v>8</v>
      </c>
    </row>
    <row r="6" spans="1:10" x14ac:dyDescent="0.55000000000000004">
      <c r="A6" s="17" t="s">
        <v>9</v>
      </c>
      <c r="B6" s="4">
        <v>1200</v>
      </c>
      <c r="C6" s="2">
        <v>85</v>
      </c>
      <c r="D6" s="8">
        <v>12.660747663551403</v>
      </c>
      <c r="E6" s="2">
        <v>30.501000000000001</v>
      </c>
      <c r="F6" s="2">
        <v>3.5920000000000001</v>
      </c>
      <c r="G6" s="2">
        <v>0</v>
      </c>
      <c r="H6" s="8">
        <v>4.37</v>
      </c>
      <c r="I6" s="2">
        <v>47.122</v>
      </c>
      <c r="J6" s="7">
        <f>D6+E6+F6+G6+H6+I6</f>
        <v>98.245747663551398</v>
      </c>
    </row>
    <row r="7" spans="1:10" x14ac:dyDescent="0.55000000000000004">
      <c r="A7" s="3"/>
      <c r="B7" s="5"/>
      <c r="C7" s="3">
        <v>86</v>
      </c>
      <c r="D7" s="9">
        <v>12.271028037383179</v>
      </c>
      <c r="E7" s="3">
        <v>30.463999999999999</v>
      </c>
      <c r="F7" s="3">
        <v>3.4129999999999998</v>
      </c>
      <c r="G7" s="3">
        <v>0</v>
      </c>
      <c r="H7" s="9">
        <v>3.0350000000000001</v>
      </c>
      <c r="I7" s="3">
        <v>48.417000000000002</v>
      </c>
      <c r="J7" s="10">
        <f t="shared" ref="J7:J14" si="0">D7+E7+F7+G7+H7+I7</f>
        <v>97.600028037383169</v>
      </c>
    </row>
    <row r="8" spans="1:10" x14ac:dyDescent="0.55000000000000004">
      <c r="A8" s="3"/>
      <c r="B8" s="5"/>
      <c r="C8" s="3">
        <v>87</v>
      </c>
      <c r="D8" s="9">
        <v>12.542990654205607</v>
      </c>
      <c r="E8" s="3">
        <v>30.009</v>
      </c>
      <c r="F8" s="3">
        <v>3.3460000000000001</v>
      </c>
      <c r="G8" s="3">
        <v>0</v>
      </c>
      <c r="H8" s="9">
        <v>3.347</v>
      </c>
      <c r="I8" s="3">
        <v>48.743000000000002</v>
      </c>
      <c r="J8" s="10">
        <f t="shared" si="0"/>
        <v>97.987990654205618</v>
      </c>
    </row>
    <row r="9" spans="1:10" x14ac:dyDescent="0.55000000000000004">
      <c r="A9" s="3"/>
      <c r="B9" s="5"/>
      <c r="C9" s="3">
        <v>88</v>
      </c>
      <c r="D9" s="9">
        <v>15.013084112149533</v>
      </c>
      <c r="E9" s="3">
        <v>27.425999999999998</v>
      </c>
      <c r="F9" s="3">
        <v>2.944</v>
      </c>
      <c r="G9" s="3">
        <v>0</v>
      </c>
      <c r="H9" s="9">
        <v>6.2640000000000002</v>
      </c>
      <c r="I9" s="3">
        <v>46.944000000000003</v>
      </c>
      <c r="J9" s="10">
        <f t="shared" si="0"/>
        <v>98.591084112149531</v>
      </c>
    </row>
    <row r="10" spans="1:10" x14ac:dyDescent="0.55000000000000004">
      <c r="A10" s="3"/>
      <c r="B10" s="5"/>
      <c r="C10" s="3">
        <v>89</v>
      </c>
      <c r="D10" s="9">
        <v>19.648598130841123</v>
      </c>
      <c r="E10" s="3">
        <v>25.376000000000001</v>
      </c>
      <c r="F10" s="3">
        <v>2.258</v>
      </c>
      <c r="G10" s="3">
        <v>0</v>
      </c>
      <c r="H10" s="9">
        <v>9.6180000000000003</v>
      </c>
      <c r="I10" s="3">
        <v>41.927</v>
      </c>
      <c r="J10" s="10">
        <f t="shared" si="0"/>
        <v>98.827598130841125</v>
      </c>
    </row>
    <row r="11" spans="1:10" x14ac:dyDescent="0.55000000000000004">
      <c r="A11" s="3"/>
      <c r="B11" s="5"/>
      <c r="C11" s="3">
        <v>90</v>
      </c>
      <c r="D11" s="9">
        <v>19.026168224299067</v>
      </c>
      <c r="E11" s="3">
        <v>26.591999999999999</v>
      </c>
      <c r="F11" s="9">
        <v>1.6</v>
      </c>
      <c r="G11" s="3">
        <v>0</v>
      </c>
      <c r="H11" s="9">
        <v>8.157</v>
      </c>
      <c r="I11" s="3">
        <v>43.359000000000002</v>
      </c>
      <c r="J11" s="10">
        <f t="shared" si="0"/>
        <v>98.734168224299083</v>
      </c>
    </row>
    <row r="12" spans="1:10" x14ac:dyDescent="0.55000000000000004">
      <c r="A12" s="3"/>
      <c r="B12" s="5"/>
      <c r="C12" s="3">
        <v>153</v>
      </c>
      <c r="D12" s="9">
        <v>15.102803738317757</v>
      </c>
      <c r="E12" s="3">
        <v>28.492000000000001</v>
      </c>
      <c r="F12" s="3">
        <v>3.891</v>
      </c>
      <c r="G12" s="3">
        <v>2.0590000000000002</v>
      </c>
      <c r="H12" s="9">
        <v>5.8789999999999996</v>
      </c>
      <c r="I12" s="3">
        <v>44.802</v>
      </c>
      <c r="J12" s="10">
        <f t="shared" si="0"/>
        <v>100.22580373831775</v>
      </c>
    </row>
    <row r="13" spans="1:10" x14ac:dyDescent="0.55000000000000004">
      <c r="A13" s="3"/>
      <c r="B13" s="5"/>
      <c r="C13" s="3">
        <v>154</v>
      </c>
      <c r="D13" s="9">
        <v>12.714018691588784</v>
      </c>
      <c r="E13" s="3">
        <v>30.387</v>
      </c>
      <c r="F13" s="3">
        <v>3.7789999999999999</v>
      </c>
      <c r="G13" s="3">
        <v>2.0219999999999998</v>
      </c>
      <c r="H13" s="9">
        <v>4.492</v>
      </c>
      <c r="I13" s="3">
        <v>46.822000000000003</v>
      </c>
      <c r="J13" s="10">
        <f t="shared" si="0"/>
        <v>100.21601869158879</v>
      </c>
    </row>
    <row r="14" spans="1:10" x14ac:dyDescent="0.55000000000000004">
      <c r="A14" s="11" t="s">
        <v>13</v>
      </c>
      <c r="B14" s="12"/>
      <c r="C14" s="12"/>
      <c r="D14" s="13">
        <f>(D6+D7+D8+D9+D10+D11+D12+D13)/8</f>
        <v>14.872429906542056</v>
      </c>
      <c r="E14" s="13">
        <f t="shared" ref="E14:I14" si="1">(E6+E7+E8+E9+E10+E11+E12+E13)/8</f>
        <v>28.655874999999998</v>
      </c>
      <c r="F14" s="13">
        <f t="shared" si="1"/>
        <v>3.1028749999999996</v>
      </c>
      <c r="G14" s="13">
        <f>(G12+G13)/2</f>
        <v>2.0404999999999998</v>
      </c>
      <c r="H14" s="13">
        <f t="shared" si="1"/>
        <v>5.645249999999999</v>
      </c>
      <c r="I14" s="11">
        <f t="shared" si="1"/>
        <v>46.017000000000003</v>
      </c>
      <c r="J14" s="14">
        <f t="shared" si="0"/>
        <v>100.33392990654205</v>
      </c>
    </row>
    <row r="15" spans="1:10" x14ac:dyDescent="0.55000000000000004">
      <c r="A15" s="11" t="s">
        <v>14</v>
      </c>
      <c r="B15" s="12"/>
      <c r="C15" s="12"/>
      <c r="D15" s="13">
        <f>STDEV(D6:D13)/SQRT(8)</f>
        <v>1.0512071025655128</v>
      </c>
      <c r="E15" s="13">
        <f t="shared" ref="E15:I15" si="2">STDEV(E6:E13)/SQRT(8)</f>
        <v>0.70784066602742091</v>
      </c>
      <c r="F15" s="13">
        <f t="shared" si="2"/>
        <v>0.2825428183416252</v>
      </c>
      <c r="G15" s="13">
        <f>STDEV(G12:G13)/SQRT(2)</f>
        <v>1.8500000000000179E-2</v>
      </c>
      <c r="H15" s="13">
        <f t="shared" si="2"/>
        <v>0.81919742409437479</v>
      </c>
      <c r="I15" s="13">
        <f t="shared" si="2"/>
        <v>0.85762071203667056</v>
      </c>
      <c r="J15" s="14"/>
    </row>
    <row r="16" spans="1:10" x14ac:dyDescent="0.55000000000000004">
      <c r="A16" s="3"/>
      <c r="B16" s="5"/>
      <c r="C16" s="5"/>
      <c r="D16" s="5"/>
      <c r="E16" s="5"/>
      <c r="F16" s="5"/>
      <c r="G16" s="5"/>
      <c r="H16" s="5"/>
      <c r="I16" s="5"/>
      <c r="J16" s="5"/>
    </row>
    <row r="17" spans="1:10" x14ac:dyDescent="0.55000000000000004">
      <c r="A17" s="18" t="s">
        <v>10</v>
      </c>
      <c r="B17" s="5">
        <v>1200</v>
      </c>
      <c r="C17" s="3">
        <v>155</v>
      </c>
      <c r="D17" s="9">
        <v>50.913084112149527</v>
      </c>
      <c r="E17" s="9">
        <v>5.7910000000000004</v>
      </c>
      <c r="F17" s="9">
        <v>7.5229999999999997</v>
      </c>
      <c r="G17" s="9">
        <v>0.93799999999999994</v>
      </c>
      <c r="H17" s="9">
        <v>33.198</v>
      </c>
      <c r="I17" s="9">
        <v>2.427</v>
      </c>
      <c r="J17" s="10">
        <f t="shared" ref="J17:J29" si="3">D17+E17+F17+G17+H17+I17</f>
        <v>100.79008411214953</v>
      </c>
    </row>
    <row r="18" spans="1:10" x14ac:dyDescent="0.55000000000000004">
      <c r="A18" s="3"/>
      <c r="B18" s="5"/>
      <c r="C18" s="3">
        <v>92</v>
      </c>
      <c r="D18" s="9">
        <v>55.022429906542058</v>
      </c>
      <c r="E18" s="9">
        <v>3.35</v>
      </c>
      <c r="F18" s="9">
        <v>5.6520000000000001</v>
      </c>
      <c r="G18" s="27">
        <v>0</v>
      </c>
      <c r="H18" s="9">
        <v>34.36</v>
      </c>
      <c r="I18" s="9">
        <v>0.247</v>
      </c>
      <c r="J18" s="10">
        <f t="shared" si="3"/>
        <v>98.631429906542053</v>
      </c>
    </row>
    <row r="19" spans="1:10" x14ac:dyDescent="0.55000000000000004">
      <c r="A19" s="3"/>
      <c r="B19" s="5"/>
      <c r="C19" s="3">
        <v>93</v>
      </c>
      <c r="D19" s="9">
        <v>54.908411214953276</v>
      </c>
      <c r="E19" s="9">
        <v>3.1080000000000001</v>
      </c>
      <c r="F19" s="9">
        <v>6.8310000000000004</v>
      </c>
      <c r="G19" s="27">
        <v>0</v>
      </c>
      <c r="H19" s="9">
        <v>34.399000000000001</v>
      </c>
      <c r="I19" s="9">
        <v>0.311</v>
      </c>
      <c r="J19" s="10">
        <f t="shared" si="3"/>
        <v>99.557411214953277</v>
      </c>
    </row>
    <row r="20" spans="1:10" x14ac:dyDescent="0.55000000000000004">
      <c r="A20" s="3"/>
      <c r="B20" s="5"/>
      <c r="C20" s="3">
        <v>94</v>
      </c>
      <c r="D20" s="9">
        <v>55.648598130841116</v>
      </c>
      <c r="E20" s="9">
        <v>3.1560000000000001</v>
      </c>
      <c r="F20" s="9">
        <v>5.056</v>
      </c>
      <c r="G20" s="27">
        <v>0</v>
      </c>
      <c r="H20" s="9">
        <v>34.6</v>
      </c>
      <c r="I20" s="9">
        <v>0.30499999999999999</v>
      </c>
      <c r="J20" s="10">
        <f t="shared" si="3"/>
        <v>98.765598130841113</v>
      </c>
    </row>
    <row r="21" spans="1:10" x14ac:dyDescent="0.55000000000000004">
      <c r="A21" s="3"/>
      <c r="B21" s="5"/>
      <c r="C21" s="3">
        <v>95</v>
      </c>
      <c r="D21" s="9">
        <v>56.509345794392523</v>
      </c>
      <c r="E21" s="9">
        <v>3.4260000000000002</v>
      </c>
      <c r="F21" s="9">
        <v>3.3109999999999999</v>
      </c>
      <c r="G21" s="27">
        <v>0</v>
      </c>
      <c r="H21" s="9">
        <v>35.799999999999997</v>
      </c>
      <c r="I21" s="9">
        <v>0.66800000000000004</v>
      </c>
      <c r="J21" s="10">
        <f t="shared" si="3"/>
        <v>99.714345794392528</v>
      </c>
    </row>
    <row r="22" spans="1:10" x14ac:dyDescent="0.55000000000000004">
      <c r="A22" s="3"/>
      <c r="B22" s="3"/>
      <c r="C22" s="3">
        <v>96</v>
      </c>
      <c r="D22" s="9">
        <v>54.620560747663554</v>
      </c>
      <c r="E22" s="9">
        <v>3.2650000000000001</v>
      </c>
      <c r="F22" s="9">
        <v>6.6269999999999998</v>
      </c>
      <c r="G22" s="27">
        <v>0</v>
      </c>
      <c r="H22" s="9">
        <v>32.959000000000003</v>
      </c>
      <c r="I22" s="9">
        <v>0.20100000000000001</v>
      </c>
      <c r="J22" s="10">
        <f t="shared" si="3"/>
        <v>97.672560747663553</v>
      </c>
    </row>
    <row r="23" spans="1:10" x14ac:dyDescent="0.55000000000000004">
      <c r="A23" s="3"/>
      <c r="B23" s="3"/>
      <c r="C23" s="3">
        <v>97</v>
      </c>
      <c r="D23" s="9">
        <v>57.057943925233644</v>
      </c>
      <c r="E23" s="9">
        <v>3.544</v>
      </c>
      <c r="F23" s="9">
        <v>4.6680000000000001</v>
      </c>
      <c r="G23" s="27">
        <v>0</v>
      </c>
      <c r="H23" s="9">
        <v>35.436</v>
      </c>
      <c r="I23" s="9">
        <v>0.42899999999999999</v>
      </c>
      <c r="J23" s="10">
        <f t="shared" si="3"/>
        <v>101.13494392523364</v>
      </c>
    </row>
    <row r="24" spans="1:10" x14ac:dyDescent="0.55000000000000004">
      <c r="A24" s="3"/>
      <c r="B24" s="3"/>
      <c r="C24" s="3">
        <v>80</v>
      </c>
      <c r="D24" s="9">
        <v>55.404672897196264</v>
      </c>
      <c r="E24" s="9">
        <v>4.6260000000000003</v>
      </c>
      <c r="F24" s="9">
        <v>4.4029999999999996</v>
      </c>
      <c r="G24" s="27">
        <v>0</v>
      </c>
      <c r="H24" s="9">
        <v>34.926000000000002</v>
      </c>
      <c r="I24" s="9">
        <v>1.157</v>
      </c>
      <c r="J24" s="10">
        <f t="shared" si="3"/>
        <v>100.51667289719626</v>
      </c>
    </row>
    <row r="25" spans="1:10" x14ac:dyDescent="0.55000000000000004">
      <c r="A25" s="3"/>
      <c r="B25" s="3"/>
      <c r="C25" s="3">
        <v>81</v>
      </c>
      <c r="D25" s="9">
        <v>56.127102803738318</v>
      </c>
      <c r="E25" s="9">
        <v>4.0060000000000002</v>
      </c>
      <c r="F25" s="9">
        <v>3.9049999999999998</v>
      </c>
      <c r="G25" s="27">
        <v>0</v>
      </c>
      <c r="H25" s="9">
        <v>35.811999999999998</v>
      </c>
      <c r="I25" s="9">
        <v>0.318</v>
      </c>
      <c r="J25" s="10">
        <f t="shared" si="3"/>
        <v>100.16810280373831</v>
      </c>
    </row>
    <row r="26" spans="1:10" x14ac:dyDescent="0.55000000000000004">
      <c r="A26" s="3"/>
      <c r="B26" s="3"/>
      <c r="C26" s="3">
        <v>82</v>
      </c>
      <c r="D26" s="9">
        <v>51.620560747663554</v>
      </c>
      <c r="E26" s="9">
        <v>4.5679999999999996</v>
      </c>
      <c r="F26" s="9">
        <v>7.8490000000000002</v>
      </c>
      <c r="G26" s="27">
        <v>0</v>
      </c>
      <c r="H26" s="9">
        <v>32.521999999999998</v>
      </c>
      <c r="I26" s="9">
        <v>1.115</v>
      </c>
      <c r="J26" s="10">
        <f t="shared" si="3"/>
        <v>97.674560747663534</v>
      </c>
    </row>
    <row r="27" spans="1:10" x14ac:dyDescent="0.55000000000000004">
      <c r="A27" s="3"/>
      <c r="B27" s="3"/>
      <c r="C27" s="3">
        <v>83</v>
      </c>
      <c r="D27" s="9">
        <v>54.007476635514017</v>
      </c>
      <c r="E27" s="9">
        <v>5.1840000000000002</v>
      </c>
      <c r="F27" s="9">
        <v>5.0670000000000002</v>
      </c>
      <c r="G27" s="27">
        <v>0</v>
      </c>
      <c r="H27" s="9">
        <v>32.829000000000001</v>
      </c>
      <c r="I27" s="9">
        <v>1.7370000000000001</v>
      </c>
      <c r="J27" s="10">
        <f t="shared" si="3"/>
        <v>98.824476635514003</v>
      </c>
    </row>
    <row r="28" spans="1:10" x14ac:dyDescent="0.55000000000000004">
      <c r="A28" s="3"/>
      <c r="B28" s="3"/>
      <c r="C28" s="3">
        <v>84</v>
      </c>
      <c r="D28" s="9">
        <v>51.221495327102808</v>
      </c>
      <c r="E28" s="9">
        <v>7.6989999999999998</v>
      </c>
      <c r="F28" s="9">
        <v>4.7</v>
      </c>
      <c r="G28" s="27">
        <v>0</v>
      </c>
      <c r="H28" s="9">
        <v>32.244</v>
      </c>
      <c r="I28" s="9">
        <v>4.7569999999999997</v>
      </c>
      <c r="J28" s="10">
        <f t="shared" si="3"/>
        <v>100.62149532710282</v>
      </c>
    </row>
    <row r="29" spans="1:10" x14ac:dyDescent="0.55000000000000004">
      <c r="A29" s="11" t="s">
        <v>16</v>
      </c>
      <c r="B29" s="11"/>
      <c r="C29" s="11"/>
      <c r="D29" s="13">
        <f>(D17+D18+D19+D20+D21+D22+D23+D24+D25+D26+D27+D28)/12</f>
        <v>54.421806853582552</v>
      </c>
      <c r="E29" s="13">
        <f>(E17+E18+E19+E20+E21+E22+E23+E24+E25+E26+E27+E28)/12</f>
        <v>4.3102499999999999</v>
      </c>
      <c r="F29" s="13">
        <f>(F17+F18+F19+F20+F21+F22+F23+F24+F25+F26+F27+F28)/12</f>
        <v>5.4660000000000002</v>
      </c>
      <c r="G29" s="13">
        <v>0.93799999999999994</v>
      </c>
      <c r="H29" s="13">
        <f>(H17+H18+H19+H20+H21+H22+H23+H24+H25+H26+H27+H28)/12</f>
        <v>34.09041666666667</v>
      </c>
      <c r="I29" s="13">
        <f>(I17+I18+I19+I20+I21+I22+I23+I24+I25+I26+I27+I28)/12</f>
        <v>1.1393333333333333</v>
      </c>
      <c r="J29" s="14">
        <f t="shared" si="3"/>
        <v>100.36580685358255</v>
      </c>
    </row>
    <row r="30" spans="1:10" x14ac:dyDescent="0.55000000000000004">
      <c r="A30" s="15" t="s">
        <v>14</v>
      </c>
      <c r="B30" s="15"/>
      <c r="C30" s="15"/>
      <c r="D30" s="16">
        <f>STDEV(D17:D28)/SQRT(12)</f>
        <v>0.6023623170368898</v>
      </c>
      <c r="E30" s="16">
        <f>STDEV(E17:E28)/SQRT(12)</f>
        <v>0.39752787447529847</v>
      </c>
      <c r="F30" s="16">
        <f>STDEV(F17:F28)/SQRT(12)</f>
        <v>0.4166720242079805</v>
      </c>
      <c r="G30" s="16"/>
      <c r="H30" s="16">
        <f>STDEV(H17:H28)/SQRT(12)</f>
        <v>0.37294650803236551</v>
      </c>
      <c r="I30" s="16">
        <f>STDEV(I17:I28)/SQRT(12)</f>
        <v>0.38498328049751235</v>
      </c>
      <c r="J30" s="15"/>
    </row>
  </sheetData>
  <phoneticPr fontId="1" type="noConversion"/>
  <pageMargins left="0.75" right="0.75" top="1" bottom="1" header="0.5" footer="0.5"/>
  <pageSetup paperSize="9" scale="73" orientation="portrait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7"/>
  <sheetViews>
    <sheetView zoomScale="90" zoomScaleNormal="90" zoomScalePageLayoutView="150" workbookViewId="0">
      <selection activeCell="A2" sqref="A1:A2"/>
    </sheetView>
  </sheetViews>
  <sheetFormatPr defaultColWidth="10.6640625" defaultRowHeight="15.7" x14ac:dyDescent="0.55000000000000004"/>
  <cols>
    <col min="2" max="2" width="9.6640625" customWidth="1"/>
    <col min="3" max="3" width="7.5" customWidth="1"/>
    <col min="4" max="10" width="11.83203125" customWidth="1"/>
  </cols>
  <sheetData>
    <row r="1" spans="1:10" x14ac:dyDescent="0.55000000000000004">
      <c r="A1" s="29" t="s">
        <v>27</v>
      </c>
    </row>
    <row r="2" spans="1:10" x14ac:dyDescent="0.55000000000000004">
      <c r="A2" s="29" t="s">
        <v>28</v>
      </c>
    </row>
    <row r="3" spans="1:10" x14ac:dyDescent="0.55000000000000004">
      <c r="A3" t="s">
        <v>26</v>
      </c>
    </row>
    <row r="4" spans="1:10" x14ac:dyDescent="0.55000000000000004">
      <c r="A4" t="s">
        <v>18</v>
      </c>
    </row>
    <row r="5" spans="1:10" x14ac:dyDescent="0.55000000000000004">
      <c r="A5" s="1" t="s">
        <v>0</v>
      </c>
      <c r="B5" s="1" t="s">
        <v>12</v>
      </c>
      <c r="C5" s="1" t="s">
        <v>1</v>
      </c>
      <c r="D5" s="1" t="s">
        <v>2</v>
      </c>
      <c r="E5" s="1" t="s">
        <v>3</v>
      </c>
      <c r="F5" s="1" t="s">
        <v>4</v>
      </c>
      <c r="G5" s="1" t="s">
        <v>5</v>
      </c>
      <c r="H5" s="1" t="s">
        <v>6</v>
      </c>
      <c r="I5" s="1" t="s">
        <v>7</v>
      </c>
      <c r="J5" s="1" t="s">
        <v>8</v>
      </c>
    </row>
    <row r="6" spans="1:10" x14ac:dyDescent="0.55000000000000004">
      <c r="A6" s="17" t="s">
        <v>9</v>
      </c>
      <c r="B6" s="4">
        <v>1100</v>
      </c>
      <c r="C6">
        <v>70</v>
      </c>
      <c r="D6" s="6">
        <v>15.136448598130842</v>
      </c>
      <c r="E6">
        <v>28.446999999999999</v>
      </c>
      <c r="F6">
        <v>2.976</v>
      </c>
      <c r="G6">
        <v>0</v>
      </c>
      <c r="H6">
        <v>5.194</v>
      </c>
      <c r="I6" s="6">
        <v>46.59</v>
      </c>
      <c r="J6" s="7">
        <f>D6+E6+F6+G6+H6+I6</f>
        <v>98.343448598130848</v>
      </c>
    </row>
    <row r="7" spans="1:10" x14ac:dyDescent="0.55000000000000004">
      <c r="A7" s="3"/>
      <c r="B7" s="5"/>
      <c r="C7">
        <v>71</v>
      </c>
      <c r="D7" s="6">
        <v>13.193457943925234</v>
      </c>
      <c r="E7">
        <v>30.876000000000001</v>
      </c>
      <c r="F7">
        <v>3.2080000000000002</v>
      </c>
      <c r="G7">
        <v>0</v>
      </c>
      <c r="H7">
        <v>3.875</v>
      </c>
      <c r="I7" s="6">
        <v>48.093000000000004</v>
      </c>
      <c r="J7" s="10">
        <f>D7+E7+F7+G7+H7+I7</f>
        <v>99.245457943925231</v>
      </c>
    </row>
    <row r="8" spans="1:10" x14ac:dyDescent="0.55000000000000004">
      <c r="A8" s="3"/>
      <c r="B8" s="5"/>
      <c r="C8">
        <v>72</v>
      </c>
      <c r="D8" s="6">
        <v>21.316822429906544</v>
      </c>
      <c r="E8">
        <v>24.068999999999999</v>
      </c>
      <c r="F8">
        <v>2.9460000000000002</v>
      </c>
      <c r="G8">
        <v>0</v>
      </c>
      <c r="H8">
        <v>9.6539999999999999</v>
      </c>
      <c r="I8" s="6">
        <v>40.51</v>
      </c>
      <c r="J8" s="10">
        <f t="shared" ref="J8:J15" si="0">D8+E8+F8+G8+H8+I8</f>
        <v>98.495822429906525</v>
      </c>
    </row>
    <row r="9" spans="1:10" x14ac:dyDescent="0.55000000000000004">
      <c r="A9" s="3"/>
      <c r="B9" s="5"/>
      <c r="C9">
        <v>73</v>
      </c>
      <c r="D9" s="6">
        <v>19.245794392523365</v>
      </c>
      <c r="E9">
        <v>25.062999999999999</v>
      </c>
      <c r="F9">
        <v>2.9449999999999998</v>
      </c>
      <c r="G9">
        <v>0</v>
      </c>
      <c r="H9">
        <v>8.0220000000000002</v>
      </c>
      <c r="I9" s="6">
        <v>42.957999999999998</v>
      </c>
      <c r="J9" s="10">
        <f t="shared" si="0"/>
        <v>98.233794392523365</v>
      </c>
    </row>
    <row r="10" spans="1:10" x14ac:dyDescent="0.55000000000000004">
      <c r="A10" s="3"/>
      <c r="B10" s="5"/>
      <c r="C10">
        <v>74</v>
      </c>
      <c r="D10" s="6">
        <v>20.47289719626168</v>
      </c>
      <c r="E10">
        <v>24.422999999999998</v>
      </c>
      <c r="F10">
        <v>2.5569999999999999</v>
      </c>
      <c r="G10">
        <v>0</v>
      </c>
      <c r="H10">
        <v>8.3979999999999997</v>
      </c>
      <c r="I10" s="6">
        <v>42.712000000000003</v>
      </c>
      <c r="J10" s="10">
        <f t="shared" si="0"/>
        <v>98.562897196261687</v>
      </c>
    </row>
    <row r="11" spans="1:10" x14ac:dyDescent="0.55000000000000004">
      <c r="A11" s="3"/>
      <c r="B11" s="5"/>
      <c r="C11" s="19">
        <v>156</v>
      </c>
      <c r="D11" s="20">
        <v>23.153271028037384</v>
      </c>
      <c r="E11" s="19">
        <v>23.283999999999999</v>
      </c>
      <c r="F11" s="19">
        <v>2.2189999999999999</v>
      </c>
      <c r="G11" s="20">
        <v>1.76</v>
      </c>
      <c r="H11" s="19">
        <v>11.339</v>
      </c>
      <c r="I11" s="20">
        <v>39.052999999999997</v>
      </c>
      <c r="J11" s="10">
        <f t="shared" si="0"/>
        <v>100.80827102803738</v>
      </c>
    </row>
    <row r="12" spans="1:10" x14ac:dyDescent="0.55000000000000004">
      <c r="A12" s="3"/>
      <c r="B12" s="5"/>
      <c r="C12" s="19">
        <v>157</v>
      </c>
      <c r="D12" s="20">
        <v>21.098130841121495</v>
      </c>
      <c r="E12" s="19">
        <v>24.395</v>
      </c>
      <c r="F12" s="19">
        <v>2.5169999999999999</v>
      </c>
      <c r="G12" s="19">
        <v>1.7529999999999999</v>
      </c>
      <c r="H12" s="19">
        <v>9.2330000000000005</v>
      </c>
      <c r="I12" s="20">
        <v>42.134999999999998</v>
      </c>
      <c r="J12" s="10">
        <f t="shared" si="0"/>
        <v>101.13113084112149</v>
      </c>
    </row>
    <row r="13" spans="1:10" x14ac:dyDescent="0.55000000000000004">
      <c r="A13" s="3"/>
      <c r="B13" s="5"/>
      <c r="C13" s="19">
        <v>158</v>
      </c>
      <c r="D13" s="20">
        <v>18.140186915887849</v>
      </c>
      <c r="E13" s="19">
        <v>25.472000000000001</v>
      </c>
      <c r="F13" s="19">
        <v>3.9089999999999998</v>
      </c>
      <c r="G13" s="19">
        <v>1.702</v>
      </c>
      <c r="H13" s="19">
        <v>7.1660000000000004</v>
      </c>
      <c r="I13" s="20">
        <v>43.579000000000001</v>
      </c>
      <c r="J13" s="10">
        <f t="shared" si="0"/>
        <v>99.968186915887856</v>
      </c>
    </row>
    <row r="14" spans="1:10" x14ac:dyDescent="0.55000000000000004">
      <c r="A14" s="3"/>
      <c r="B14" s="5"/>
      <c r="C14" s="19">
        <v>159</v>
      </c>
      <c r="D14" s="20">
        <v>17.362616822429906</v>
      </c>
      <c r="E14" s="20">
        <v>25.4</v>
      </c>
      <c r="F14" s="19">
        <v>2.585</v>
      </c>
      <c r="G14" s="19">
        <v>1.6359999999999999</v>
      </c>
      <c r="H14" s="19">
        <v>6.5730000000000004</v>
      </c>
      <c r="I14" s="20">
        <v>44.889000000000003</v>
      </c>
      <c r="J14" s="10">
        <f t="shared" si="0"/>
        <v>98.445616822429912</v>
      </c>
    </row>
    <row r="15" spans="1:10" x14ac:dyDescent="0.55000000000000004">
      <c r="A15" s="11" t="s">
        <v>19</v>
      </c>
      <c r="B15" s="12"/>
      <c r="C15" s="19"/>
      <c r="D15" s="13">
        <f>(D6+D7+D8+D9+D10+D11+D12+D13+D14)/9</f>
        <v>18.791069574247146</v>
      </c>
      <c r="E15" s="13">
        <f>(E6+E7+E8+E9+E10+E11+E12+E13+E14)/9</f>
        <v>25.714333333333332</v>
      </c>
      <c r="F15" s="13">
        <f>(F6+F7+F8+F9+F10+F11+F12+F13+F14)/9</f>
        <v>2.8735555555555559</v>
      </c>
      <c r="G15" s="13">
        <f>(G11+G12+G13+G14)/4</f>
        <v>1.71275</v>
      </c>
      <c r="H15" s="13">
        <f>(H6+H7+H8+H9+H10+H11+H12+H13+H14)/9</f>
        <v>7.7171111111111124</v>
      </c>
      <c r="I15" s="13">
        <f>(I6+I7+I8+I9+I10+I11+I12+I13+I14)/9</f>
        <v>43.390999999999998</v>
      </c>
      <c r="J15" s="10">
        <f t="shared" si="0"/>
        <v>100.19981957424713</v>
      </c>
    </row>
    <row r="16" spans="1:10" x14ac:dyDescent="0.55000000000000004">
      <c r="A16" s="11" t="s">
        <v>14</v>
      </c>
      <c r="B16" s="12"/>
      <c r="C16" s="12"/>
      <c r="D16" s="13">
        <f>STDEV(D6:D14)/SQRT(9)</f>
        <v>1.0601343956537883</v>
      </c>
      <c r="E16" s="13">
        <f>STDEV(E6:E14)/SQRT(9)</f>
        <v>0.80548346420712535</v>
      </c>
      <c r="F16" s="13">
        <f>STDEV(F6:F14)/SQRT(9)</f>
        <v>0.16431221222544504</v>
      </c>
      <c r="G16" s="13">
        <f>STDEV(G11:G14)/SQRT(4)</f>
        <v>2.8662911575762864E-2</v>
      </c>
      <c r="H16" s="13">
        <f>STDEV(H6:H14)/SQRT(9)</f>
        <v>0.76797646166989442</v>
      </c>
      <c r="I16" s="13">
        <f>STDEV(I6:I14)/SQRT(9)</f>
        <v>0.94256022501364833</v>
      </c>
      <c r="J16" s="14"/>
    </row>
    <row r="17" spans="1:10" x14ac:dyDescent="0.55000000000000004">
      <c r="A17" s="3"/>
      <c r="B17" s="5"/>
      <c r="C17" s="5"/>
      <c r="D17" s="5"/>
      <c r="E17" s="5"/>
      <c r="F17" s="5"/>
      <c r="G17" s="5"/>
      <c r="H17" s="5"/>
      <c r="I17" s="5"/>
      <c r="J17" s="5"/>
    </row>
    <row r="18" spans="1:10" x14ac:dyDescent="0.55000000000000004">
      <c r="A18" s="18" t="s">
        <v>10</v>
      </c>
      <c r="B18" s="5">
        <v>1100</v>
      </c>
      <c r="C18">
        <v>75</v>
      </c>
      <c r="D18" s="6">
        <v>52.494392523364482</v>
      </c>
      <c r="E18" s="6">
        <v>4.4169999999999998</v>
      </c>
      <c r="F18" s="6">
        <v>6.3620000000000001</v>
      </c>
      <c r="G18">
        <v>0</v>
      </c>
      <c r="H18" s="6">
        <v>34.39</v>
      </c>
      <c r="I18" s="6">
        <v>1.4590000000000001</v>
      </c>
      <c r="J18" s="10">
        <f t="shared" ref="J18:J26" si="1">D18+E18+F18+G18+H18+I18</f>
        <v>99.122392523364482</v>
      </c>
    </row>
    <row r="19" spans="1:10" x14ac:dyDescent="0.55000000000000004">
      <c r="A19" s="3"/>
      <c r="B19" s="5"/>
      <c r="C19">
        <v>76</v>
      </c>
      <c r="D19" s="6">
        <v>52.578504672897196</v>
      </c>
      <c r="E19" s="6">
        <v>5.9989999999999997</v>
      </c>
      <c r="F19" s="6">
        <v>4.9850000000000003</v>
      </c>
      <c r="G19">
        <v>0</v>
      </c>
      <c r="H19" s="6">
        <v>33.338000000000001</v>
      </c>
      <c r="I19" s="6">
        <v>3.22</v>
      </c>
      <c r="J19" s="10">
        <f t="shared" si="1"/>
        <v>100.1205046728972</v>
      </c>
    </row>
    <row r="20" spans="1:10" x14ac:dyDescent="0.55000000000000004">
      <c r="A20" s="3"/>
      <c r="B20" s="5"/>
      <c r="C20">
        <v>77</v>
      </c>
      <c r="D20" s="6">
        <v>52.547663551401868</v>
      </c>
      <c r="E20" s="6">
        <v>6.2859999999999996</v>
      </c>
      <c r="F20" s="6">
        <v>5.46</v>
      </c>
      <c r="G20">
        <v>0</v>
      </c>
      <c r="H20" s="6">
        <v>32.886000000000003</v>
      </c>
      <c r="I20" s="6">
        <v>3.5459999999999998</v>
      </c>
      <c r="J20" s="10">
        <f t="shared" si="1"/>
        <v>100.72566355140187</v>
      </c>
    </row>
    <row r="21" spans="1:10" x14ac:dyDescent="0.55000000000000004">
      <c r="A21" s="3"/>
      <c r="B21" s="5"/>
      <c r="C21">
        <v>78</v>
      </c>
      <c r="D21" s="6">
        <v>49.395327102803741</v>
      </c>
      <c r="E21" s="6">
        <v>8.3780000000000001</v>
      </c>
      <c r="F21" s="6">
        <v>4.8090000000000002</v>
      </c>
      <c r="G21">
        <v>0</v>
      </c>
      <c r="H21" s="6">
        <v>31.431000000000001</v>
      </c>
      <c r="I21" s="6">
        <v>5.9889999999999999</v>
      </c>
      <c r="J21" s="10">
        <f t="shared" si="1"/>
        <v>100.00232710280375</v>
      </c>
    </row>
    <row r="22" spans="1:10" x14ac:dyDescent="0.55000000000000004">
      <c r="A22" s="3"/>
      <c r="B22" s="5"/>
      <c r="C22">
        <v>79</v>
      </c>
      <c r="D22" s="6">
        <v>50.579439252336449</v>
      </c>
      <c r="E22" s="6">
        <v>7.5469999999999997</v>
      </c>
      <c r="F22" s="6">
        <v>5.1680000000000001</v>
      </c>
      <c r="G22">
        <v>0</v>
      </c>
      <c r="H22" s="6">
        <v>31.768999999999998</v>
      </c>
      <c r="I22" s="6">
        <v>5.1929999999999996</v>
      </c>
      <c r="J22" s="10">
        <f t="shared" si="1"/>
        <v>100.25643925233645</v>
      </c>
    </row>
    <row r="23" spans="1:10" x14ac:dyDescent="0.55000000000000004">
      <c r="A23" s="3"/>
      <c r="B23" s="3"/>
      <c r="C23" s="19">
        <v>160</v>
      </c>
      <c r="D23" s="20">
        <v>54.614018691588782</v>
      </c>
      <c r="E23" s="20">
        <v>4.274</v>
      </c>
      <c r="F23" s="20">
        <v>5.0060000000000002</v>
      </c>
      <c r="G23" s="19">
        <v>0.77800000000000002</v>
      </c>
      <c r="H23" s="20">
        <v>34.11</v>
      </c>
      <c r="I23" s="20">
        <v>1.494</v>
      </c>
      <c r="J23" s="10">
        <f t="shared" si="1"/>
        <v>100.27601869158879</v>
      </c>
    </row>
    <row r="24" spans="1:10" x14ac:dyDescent="0.55000000000000004">
      <c r="A24" s="3"/>
      <c r="B24" s="3"/>
      <c r="C24" s="19">
        <v>161</v>
      </c>
      <c r="D24" s="20">
        <v>51.034579439252333</v>
      </c>
      <c r="E24" s="20">
        <v>7.226</v>
      </c>
      <c r="F24" s="20">
        <v>5.0720000000000001</v>
      </c>
      <c r="G24" s="19">
        <v>0.92500000000000004</v>
      </c>
      <c r="H24" s="20">
        <v>32.747999999999998</v>
      </c>
      <c r="I24" s="20">
        <v>4.5609999999999999</v>
      </c>
      <c r="J24" s="10">
        <f t="shared" si="1"/>
        <v>101.56657943925234</v>
      </c>
    </row>
    <row r="25" spans="1:10" x14ac:dyDescent="0.55000000000000004">
      <c r="A25" s="3"/>
      <c r="B25" s="3"/>
      <c r="C25" s="19">
        <v>162</v>
      </c>
      <c r="D25" s="20">
        <v>53.774766355140187</v>
      </c>
      <c r="E25" s="20">
        <v>4.6959999999999997</v>
      </c>
      <c r="F25" s="20">
        <v>5.4429999999999996</v>
      </c>
      <c r="G25" s="20">
        <v>0.84</v>
      </c>
      <c r="H25" s="20">
        <v>34.185000000000002</v>
      </c>
      <c r="I25" s="20">
        <v>1.5309999999999999</v>
      </c>
      <c r="J25" s="10">
        <f t="shared" si="1"/>
        <v>100.46976635514019</v>
      </c>
    </row>
    <row r="26" spans="1:10" x14ac:dyDescent="0.55000000000000004">
      <c r="A26" s="11" t="s">
        <v>13</v>
      </c>
      <c r="B26" s="11"/>
      <c r="C26" s="11"/>
      <c r="D26" s="13">
        <f>(D18+D19+D20+D21+D22+D23+D24+D25)/8</f>
        <v>52.127336448598136</v>
      </c>
      <c r="E26" s="13">
        <f t="shared" ref="E26:F26" si="2">(E18+E19+E20+E21+E22+E23+E24+E25)/8</f>
        <v>6.1028749999999992</v>
      </c>
      <c r="F26" s="13">
        <f t="shared" si="2"/>
        <v>5.288125</v>
      </c>
      <c r="G26" s="13">
        <f>(G23+G24+G25)/3</f>
        <v>0.84766666666666668</v>
      </c>
      <c r="H26" s="13">
        <f t="shared" ref="H26" si="3">(H18+H19+H20+H21+H22+H23+H24+H25)/8</f>
        <v>33.107125000000003</v>
      </c>
      <c r="I26" s="13">
        <f t="shared" ref="I26" si="4">(I18+I19+I20+I21+I22+I23+I24+I25)/8</f>
        <v>3.3741249999999994</v>
      </c>
      <c r="J26" s="10">
        <f t="shared" si="1"/>
        <v>100.84725311526481</v>
      </c>
    </row>
    <row r="27" spans="1:10" x14ac:dyDescent="0.55000000000000004">
      <c r="A27" s="15" t="s">
        <v>14</v>
      </c>
      <c r="B27" s="15"/>
      <c r="C27" s="15"/>
      <c r="D27" s="16">
        <f>STDEV(D18:D25)/SQRT(8)</f>
        <v>0.60454455043420108</v>
      </c>
      <c r="E27" s="16">
        <f t="shared" ref="E27:F27" si="5">STDEV(E18:E25)/SQRT(8)</f>
        <v>0.54664040274271286</v>
      </c>
      <c r="F27" s="16">
        <f t="shared" si="5"/>
        <v>0.17263270645878695</v>
      </c>
      <c r="G27" s="16">
        <f>STDEV(G23:G25)/SQRT(3)</f>
        <v>4.2608032628184626E-2</v>
      </c>
      <c r="H27" s="16">
        <f t="shared" ref="H27:I27" si="6">STDEV(H18:H25)/SQRT(8)</f>
        <v>0.39289413502785431</v>
      </c>
      <c r="I27" s="16">
        <f t="shared" si="6"/>
        <v>0.62973249529065911</v>
      </c>
      <c r="J27" s="15"/>
    </row>
  </sheetData>
  <phoneticPr fontId="1" type="noConversion"/>
  <pageMargins left="0.75" right="0.75" top="1" bottom="1" header="0.5" footer="0.5"/>
  <pageSetup paperSize="9" scale="73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47"/>
  <sheetViews>
    <sheetView zoomScale="81" zoomScaleNormal="81" zoomScalePageLayoutView="150" workbookViewId="0">
      <selection activeCell="A2" sqref="A1:A2"/>
    </sheetView>
  </sheetViews>
  <sheetFormatPr defaultColWidth="10.6640625" defaultRowHeight="15.7" x14ac:dyDescent="0.55000000000000004"/>
  <cols>
    <col min="2" max="2" width="9.6640625" customWidth="1"/>
    <col min="3" max="3" width="7.5" customWidth="1"/>
    <col min="4" max="10" width="11.83203125" customWidth="1"/>
  </cols>
  <sheetData>
    <row r="1" spans="1:10" x14ac:dyDescent="0.55000000000000004">
      <c r="A1" s="29" t="s">
        <v>27</v>
      </c>
    </row>
    <row r="2" spans="1:10" x14ac:dyDescent="0.55000000000000004">
      <c r="A2" s="29" t="s">
        <v>28</v>
      </c>
    </row>
    <row r="3" spans="1:10" x14ac:dyDescent="0.55000000000000004">
      <c r="A3" t="s">
        <v>26</v>
      </c>
    </row>
    <row r="4" spans="1:10" x14ac:dyDescent="0.55000000000000004">
      <c r="A4" t="s">
        <v>20</v>
      </c>
    </row>
    <row r="5" spans="1:10" x14ac:dyDescent="0.55000000000000004">
      <c r="A5" s="1" t="s">
        <v>0</v>
      </c>
      <c r="B5" s="1" t="s">
        <v>12</v>
      </c>
      <c r="C5" s="1" t="s">
        <v>1</v>
      </c>
      <c r="D5" s="1" t="s">
        <v>2</v>
      </c>
      <c r="E5" s="1" t="s">
        <v>3</v>
      </c>
      <c r="F5" s="1" t="s">
        <v>4</v>
      </c>
      <c r="G5" s="1" t="s">
        <v>5</v>
      </c>
      <c r="H5" s="1" t="s">
        <v>6</v>
      </c>
      <c r="I5" s="1" t="s">
        <v>7</v>
      </c>
      <c r="J5" s="1" t="s">
        <v>8</v>
      </c>
    </row>
    <row r="6" spans="1:10" x14ac:dyDescent="0.55000000000000004">
      <c r="A6" s="17" t="s">
        <v>9</v>
      </c>
      <c r="B6" s="4">
        <v>1000</v>
      </c>
      <c r="C6">
        <v>36</v>
      </c>
      <c r="D6" s="6">
        <v>12.534579439252337</v>
      </c>
      <c r="E6" s="6">
        <v>31.827999999999999</v>
      </c>
      <c r="F6" s="6">
        <v>4.306</v>
      </c>
      <c r="G6" s="6">
        <v>2.2999999999999998</v>
      </c>
      <c r="H6" s="6">
        <v>5.0339999999999998</v>
      </c>
      <c r="I6" s="6">
        <v>44.628999999999998</v>
      </c>
      <c r="J6" s="7">
        <f>I6+H6+G6+F6+E6+D6</f>
        <v>100.63157943925233</v>
      </c>
    </row>
    <row r="7" spans="1:10" x14ac:dyDescent="0.55000000000000004">
      <c r="A7" s="3"/>
      <c r="B7" s="5"/>
      <c r="C7">
        <v>37</v>
      </c>
      <c r="D7" s="6">
        <v>12.742056074766355</v>
      </c>
      <c r="E7" s="6">
        <v>31.515000000000001</v>
      </c>
      <c r="F7" s="6">
        <v>3.774</v>
      </c>
      <c r="G7" s="6">
        <v>2.2599999999999998</v>
      </c>
      <c r="H7" s="6">
        <v>5.1050000000000004</v>
      </c>
      <c r="I7" s="6">
        <v>43.82</v>
      </c>
      <c r="J7" s="10">
        <f t="shared" ref="J7:J17" si="0">I7+H7+G7+F7+E7+D7</f>
        <v>99.216056074766342</v>
      </c>
    </row>
    <row r="8" spans="1:10" x14ac:dyDescent="0.55000000000000004">
      <c r="A8" s="3"/>
      <c r="B8" s="5"/>
      <c r="C8">
        <v>38</v>
      </c>
      <c r="D8" s="6">
        <v>13.320560747663551</v>
      </c>
      <c r="E8" s="6">
        <v>31.515000000000001</v>
      </c>
      <c r="F8" s="6">
        <v>4.3040000000000003</v>
      </c>
      <c r="G8" s="6">
        <v>2.1</v>
      </c>
      <c r="H8" s="6">
        <v>5.6459999999999999</v>
      </c>
      <c r="I8" s="6">
        <v>43.488</v>
      </c>
      <c r="J8" s="10">
        <f t="shared" si="0"/>
        <v>100.37356074766355</v>
      </c>
    </row>
    <row r="9" spans="1:10" x14ac:dyDescent="0.55000000000000004">
      <c r="A9" s="3"/>
      <c r="B9" s="5"/>
      <c r="C9">
        <v>39</v>
      </c>
      <c r="D9" s="6">
        <v>11.420560747663552</v>
      </c>
      <c r="E9" s="6">
        <v>34.255000000000003</v>
      </c>
      <c r="F9" s="6">
        <v>5.4020000000000001</v>
      </c>
      <c r="G9" s="6">
        <v>1.764</v>
      </c>
      <c r="H9" s="6">
        <v>4.9080000000000004</v>
      </c>
      <c r="I9" s="6">
        <v>42.463999999999999</v>
      </c>
      <c r="J9" s="10">
        <f t="shared" si="0"/>
        <v>100.21356074766356</v>
      </c>
    </row>
    <row r="10" spans="1:10" x14ac:dyDescent="0.55000000000000004">
      <c r="A10" s="3"/>
      <c r="B10" s="5"/>
      <c r="C10">
        <v>40</v>
      </c>
      <c r="D10" s="6">
        <v>13.33644859813084</v>
      </c>
      <c r="E10" s="6">
        <v>31.146999999999998</v>
      </c>
      <c r="F10" s="6">
        <v>4.1050000000000004</v>
      </c>
      <c r="G10" s="6">
        <v>1.978</v>
      </c>
      <c r="H10" s="6">
        <v>5.56</v>
      </c>
      <c r="I10" s="6">
        <v>44.104999999999997</v>
      </c>
      <c r="J10" s="10">
        <f t="shared" si="0"/>
        <v>100.23144859813085</v>
      </c>
    </row>
    <row r="11" spans="1:10" x14ac:dyDescent="0.55000000000000004">
      <c r="A11" s="3"/>
      <c r="B11" s="5"/>
      <c r="C11">
        <v>41</v>
      </c>
      <c r="D11" s="6">
        <v>10.485981308411215</v>
      </c>
      <c r="E11" s="6">
        <v>35.697000000000003</v>
      </c>
      <c r="F11" s="6">
        <v>5.8739999999999997</v>
      </c>
      <c r="G11" s="6">
        <v>1.9</v>
      </c>
      <c r="H11" s="6">
        <v>3.9550000000000001</v>
      </c>
      <c r="I11" s="6">
        <v>43.113999999999997</v>
      </c>
      <c r="J11" s="10">
        <f t="shared" si="0"/>
        <v>101.0259813084112</v>
      </c>
    </row>
    <row r="12" spans="1:10" x14ac:dyDescent="0.55000000000000004">
      <c r="A12" s="3"/>
      <c r="B12" s="5"/>
      <c r="C12">
        <v>129</v>
      </c>
      <c r="D12" s="6">
        <v>14.133644859813083</v>
      </c>
      <c r="E12" s="6">
        <v>31.256</v>
      </c>
      <c r="F12" s="6">
        <v>2.2189999999999999</v>
      </c>
      <c r="G12" s="6">
        <v>2.3919999999999999</v>
      </c>
      <c r="H12" s="6">
        <v>5.4139999999999997</v>
      </c>
      <c r="I12" s="6">
        <v>45.243000000000002</v>
      </c>
      <c r="J12" s="10">
        <f t="shared" si="0"/>
        <v>100.65764485981309</v>
      </c>
    </row>
    <row r="13" spans="1:10" x14ac:dyDescent="0.55000000000000004">
      <c r="A13" s="3"/>
      <c r="B13" s="5"/>
      <c r="C13">
        <v>130</v>
      </c>
      <c r="D13" s="6">
        <v>12.953271028037383</v>
      </c>
      <c r="E13" s="6">
        <v>31.141999999999999</v>
      </c>
      <c r="F13" s="6">
        <v>3.7429999999999999</v>
      </c>
      <c r="G13" s="6">
        <v>2.202</v>
      </c>
      <c r="H13" s="6">
        <v>5.4329999999999998</v>
      </c>
      <c r="I13" s="6">
        <v>43.276000000000003</v>
      </c>
      <c r="J13" s="10">
        <f t="shared" si="0"/>
        <v>98.749271028037384</v>
      </c>
    </row>
    <row r="14" spans="1:10" x14ac:dyDescent="0.55000000000000004">
      <c r="A14" s="3"/>
      <c r="B14" s="5"/>
      <c r="C14">
        <v>131</v>
      </c>
      <c r="D14" s="6">
        <v>12.55981308411215</v>
      </c>
      <c r="E14" s="6">
        <v>31.058</v>
      </c>
      <c r="F14" s="6">
        <v>3.7930000000000001</v>
      </c>
      <c r="G14" s="6">
        <v>2.052</v>
      </c>
      <c r="H14" s="6">
        <v>5.4980000000000002</v>
      </c>
      <c r="I14" s="6">
        <v>45.073</v>
      </c>
      <c r="J14" s="10">
        <f t="shared" si="0"/>
        <v>100.03381308411214</v>
      </c>
    </row>
    <row r="15" spans="1:10" x14ac:dyDescent="0.55000000000000004">
      <c r="A15" s="3"/>
      <c r="B15" s="5"/>
      <c r="C15">
        <v>132</v>
      </c>
      <c r="D15" s="6">
        <v>12.641121495327102</v>
      </c>
      <c r="E15" s="6">
        <v>32.941000000000003</v>
      </c>
      <c r="F15" s="6">
        <v>4.3940000000000001</v>
      </c>
      <c r="G15" s="6">
        <v>1.764</v>
      </c>
      <c r="H15" s="6">
        <v>5.1779999999999999</v>
      </c>
      <c r="I15" s="6">
        <v>43.030999999999999</v>
      </c>
      <c r="J15" s="10">
        <f t="shared" si="0"/>
        <v>99.949121495327091</v>
      </c>
    </row>
    <row r="16" spans="1:10" x14ac:dyDescent="0.55000000000000004">
      <c r="A16" s="3"/>
      <c r="B16" s="5"/>
      <c r="C16">
        <v>133</v>
      </c>
      <c r="D16" s="6">
        <v>12.841121495327103</v>
      </c>
      <c r="E16" s="6">
        <v>31.596</v>
      </c>
      <c r="F16" s="6">
        <v>4.5839999999999996</v>
      </c>
      <c r="G16" s="6">
        <v>1.978</v>
      </c>
      <c r="H16" s="6">
        <v>5.8230000000000004</v>
      </c>
      <c r="I16" s="6">
        <v>43.587000000000003</v>
      </c>
      <c r="J16" s="10">
        <f t="shared" si="0"/>
        <v>100.40912149532711</v>
      </c>
    </row>
    <row r="17" spans="1:10" x14ac:dyDescent="0.55000000000000004">
      <c r="A17" s="11" t="s">
        <v>15</v>
      </c>
      <c r="B17" s="12"/>
      <c r="C17" s="19"/>
      <c r="D17" s="13">
        <f>(D6+D7+D8+D9+D10+D11+D12+D13+D14+D15+D16)/11</f>
        <v>12.633559898045878</v>
      </c>
      <c r="E17" s="13">
        <f t="shared" ref="E17:I17" si="1">(E6+E7+E8+E9+E10+E11+E12+E13+E14+E15+E16)/11</f>
        <v>32.177272727272729</v>
      </c>
      <c r="F17" s="13">
        <f t="shared" si="1"/>
        <v>4.2270909090909097</v>
      </c>
      <c r="G17" s="13">
        <f t="shared" si="1"/>
        <v>2.062727272727273</v>
      </c>
      <c r="H17" s="13">
        <f t="shared" si="1"/>
        <v>5.232181818181818</v>
      </c>
      <c r="I17" s="13">
        <f t="shared" si="1"/>
        <v>43.802727272727275</v>
      </c>
      <c r="J17" s="14">
        <f t="shared" si="0"/>
        <v>100.13555989804588</v>
      </c>
    </row>
    <row r="18" spans="1:10" x14ac:dyDescent="0.55000000000000004">
      <c r="A18" s="11" t="s">
        <v>14</v>
      </c>
      <c r="B18" s="12"/>
      <c r="C18" s="12"/>
      <c r="D18" s="13">
        <f>STDEV(D6:D16)/SQRT(11)</f>
        <v>0.29344504932857124</v>
      </c>
      <c r="E18" s="13">
        <f t="shared" ref="E18:I18" si="2">STDEV(E6:E16)/SQRT(11)</f>
        <v>0.45587634070713662</v>
      </c>
      <c r="F18" s="13">
        <f t="shared" si="2"/>
        <v>0.28501213545281173</v>
      </c>
      <c r="G18" s="13">
        <f t="shared" si="2"/>
        <v>6.3521662863093881E-2</v>
      </c>
      <c r="H18" s="13">
        <f t="shared" si="2"/>
        <v>0.15274743373424213</v>
      </c>
      <c r="I18" s="13">
        <f t="shared" si="2"/>
        <v>0.26539000772136689</v>
      </c>
      <c r="J18" s="14"/>
    </row>
    <row r="19" spans="1:10" x14ac:dyDescent="0.55000000000000004">
      <c r="A19" s="11"/>
      <c r="B19" s="12"/>
      <c r="C19" s="12"/>
      <c r="D19" s="13"/>
      <c r="E19" s="13"/>
      <c r="F19" s="13"/>
      <c r="G19" s="13"/>
      <c r="H19" s="13"/>
      <c r="I19" s="13"/>
      <c r="J19" s="14"/>
    </row>
    <row r="20" spans="1:10" x14ac:dyDescent="0.55000000000000004">
      <c r="A20" s="18" t="s">
        <v>10</v>
      </c>
      <c r="B20" s="5">
        <v>1000</v>
      </c>
      <c r="C20">
        <v>47</v>
      </c>
      <c r="D20" s="6">
        <v>46.628037383177571</v>
      </c>
      <c r="E20" s="6">
        <v>2.6160000000000001</v>
      </c>
      <c r="F20" s="6">
        <v>16.882000000000001</v>
      </c>
      <c r="G20" s="26">
        <v>0</v>
      </c>
      <c r="H20" s="6">
        <v>27.911000000000001</v>
      </c>
      <c r="I20" s="6">
        <v>0.34399999999999997</v>
      </c>
      <c r="J20" s="10">
        <f t="shared" ref="J20:J46" si="3">I20+H20+G20+F20+E20+D20</f>
        <v>94.381037383177571</v>
      </c>
    </row>
    <row r="21" spans="1:10" x14ac:dyDescent="0.55000000000000004">
      <c r="A21" s="3"/>
      <c r="B21" s="5"/>
      <c r="C21">
        <v>48</v>
      </c>
      <c r="D21" s="6">
        <v>47.665420560747663</v>
      </c>
      <c r="E21" s="6">
        <v>2.323</v>
      </c>
      <c r="F21" s="6">
        <v>15.101000000000001</v>
      </c>
      <c r="G21" s="26">
        <v>0</v>
      </c>
      <c r="H21" s="6">
        <v>27.292999999999999</v>
      </c>
      <c r="I21" s="6">
        <v>0.31</v>
      </c>
      <c r="J21" s="10">
        <f t="shared" si="3"/>
        <v>92.692420560747664</v>
      </c>
    </row>
    <row r="22" spans="1:10" x14ac:dyDescent="0.55000000000000004">
      <c r="A22" s="3"/>
      <c r="B22" s="5"/>
      <c r="C22">
        <v>49</v>
      </c>
      <c r="D22" s="6">
        <v>47.773831775700934</v>
      </c>
      <c r="E22" s="6">
        <v>2.6970000000000001</v>
      </c>
      <c r="F22" s="6">
        <v>16.007999999999999</v>
      </c>
      <c r="G22" s="26">
        <v>0</v>
      </c>
      <c r="H22" s="6">
        <v>27.913</v>
      </c>
      <c r="I22" s="6">
        <v>0.36599999999999999</v>
      </c>
      <c r="J22" s="10">
        <f t="shared" si="3"/>
        <v>94.757831775700936</v>
      </c>
    </row>
    <row r="23" spans="1:10" x14ac:dyDescent="0.55000000000000004">
      <c r="A23" s="3"/>
      <c r="B23" s="5"/>
      <c r="C23">
        <v>50</v>
      </c>
      <c r="D23" s="6">
        <v>49.926168224299062</v>
      </c>
      <c r="E23" s="6">
        <v>3.48</v>
      </c>
      <c r="F23" s="6">
        <v>11.473000000000001</v>
      </c>
      <c r="G23" s="26">
        <v>0</v>
      </c>
      <c r="H23" s="6">
        <v>31.552</v>
      </c>
      <c r="I23" s="6">
        <v>0.316</v>
      </c>
      <c r="J23" s="10">
        <f t="shared" si="3"/>
        <v>96.74716822429906</v>
      </c>
    </row>
    <row r="24" spans="1:10" x14ac:dyDescent="0.55000000000000004">
      <c r="A24" s="3"/>
      <c r="B24" s="5"/>
      <c r="C24">
        <v>51</v>
      </c>
      <c r="D24" s="6">
        <v>50.366355140186919</v>
      </c>
      <c r="E24" s="6">
        <v>2.996</v>
      </c>
      <c r="F24" s="6">
        <v>12.602</v>
      </c>
      <c r="G24" s="26">
        <v>0</v>
      </c>
      <c r="H24" s="6">
        <v>30.283999999999999</v>
      </c>
      <c r="I24" s="6">
        <v>0.45700000000000002</v>
      </c>
      <c r="J24" s="10">
        <f t="shared" si="3"/>
        <v>96.705355140186924</v>
      </c>
    </row>
    <row r="25" spans="1:10" x14ac:dyDescent="0.55000000000000004">
      <c r="A25" s="3"/>
      <c r="B25" s="3"/>
      <c r="C25">
        <v>52</v>
      </c>
      <c r="D25" s="6">
        <v>48.264485981308411</v>
      </c>
      <c r="E25" s="6">
        <v>3.2509999999999999</v>
      </c>
      <c r="F25" s="6">
        <v>14.347</v>
      </c>
      <c r="G25" s="26">
        <v>0</v>
      </c>
      <c r="H25" s="6">
        <v>31.129000000000001</v>
      </c>
      <c r="I25" s="6">
        <v>0.23100000000000001</v>
      </c>
      <c r="J25" s="10">
        <f t="shared" si="3"/>
        <v>97.222485981308409</v>
      </c>
    </row>
    <row r="26" spans="1:10" x14ac:dyDescent="0.55000000000000004">
      <c r="A26" s="3"/>
      <c r="B26" s="3"/>
      <c r="C26">
        <v>140</v>
      </c>
      <c r="D26" s="6">
        <v>51.990654205607477</v>
      </c>
      <c r="E26" s="6">
        <v>3.21</v>
      </c>
      <c r="F26" s="6">
        <v>9.4179999999999993</v>
      </c>
      <c r="G26" s="6">
        <v>0.48</v>
      </c>
      <c r="H26" s="6">
        <v>30.212</v>
      </c>
      <c r="I26" s="6">
        <v>0.75600000000000001</v>
      </c>
      <c r="J26" s="10">
        <f t="shared" si="3"/>
        <v>96.066654205607477</v>
      </c>
    </row>
    <row r="27" spans="1:10" x14ac:dyDescent="0.55000000000000004">
      <c r="A27" s="3"/>
      <c r="B27" s="3"/>
      <c r="C27">
        <v>141</v>
      </c>
      <c r="D27" s="6">
        <v>48.609345794392524</v>
      </c>
      <c r="E27" s="6">
        <v>2.1749999999999998</v>
      </c>
      <c r="F27" s="6">
        <v>14.68</v>
      </c>
      <c r="G27" s="6">
        <v>0.41499999999999998</v>
      </c>
      <c r="H27" s="6">
        <v>27.623999999999999</v>
      </c>
      <c r="I27" s="6">
        <v>0.27300000000000002</v>
      </c>
      <c r="J27" s="10">
        <f t="shared" si="3"/>
        <v>93.776345794392512</v>
      </c>
    </row>
    <row r="28" spans="1:10" x14ac:dyDescent="0.55000000000000004">
      <c r="A28" s="3"/>
      <c r="B28" s="3"/>
      <c r="C28">
        <v>142</v>
      </c>
      <c r="D28" s="6">
        <v>52.487850467289718</v>
      </c>
      <c r="E28" s="6">
        <v>2.6389999999999998</v>
      </c>
      <c r="F28" s="6">
        <v>11.052</v>
      </c>
      <c r="G28" s="6">
        <v>0.52700000000000002</v>
      </c>
      <c r="H28" s="6">
        <v>28.026</v>
      </c>
      <c r="I28" s="6">
        <v>0.27500000000000002</v>
      </c>
      <c r="J28" s="10">
        <f t="shared" si="3"/>
        <v>95.006850467289723</v>
      </c>
    </row>
    <row r="29" spans="1:10" x14ac:dyDescent="0.55000000000000004">
      <c r="A29" s="3"/>
      <c r="B29" s="3"/>
      <c r="C29">
        <v>143</v>
      </c>
      <c r="D29" s="6">
        <v>48.410280373831775</v>
      </c>
      <c r="E29" s="6">
        <v>2.875</v>
      </c>
      <c r="F29" s="6">
        <v>14.394</v>
      </c>
      <c r="G29" s="6">
        <v>0.44800000000000001</v>
      </c>
      <c r="H29" s="6">
        <v>28.765000000000001</v>
      </c>
      <c r="I29" s="6">
        <v>0.28499999999999998</v>
      </c>
      <c r="J29" s="10">
        <f t="shared" si="3"/>
        <v>95.177280373831778</v>
      </c>
    </row>
    <row r="30" spans="1:10" x14ac:dyDescent="0.55000000000000004">
      <c r="A30" s="3"/>
      <c r="B30" s="3"/>
      <c r="C30">
        <v>144</v>
      </c>
      <c r="D30" s="6">
        <v>45.796261682242992</v>
      </c>
      <c r="E30" s="6">
        <v>2.867</v>
      </c>
      <c r="F30" s="6">
        <v>18.050999999999998</v>
      </c>
      <c r="G30" s="6">
        <v>0.46500000000000002</v>
      </c>
      <c r="H30" s="6">
        <v>29.273</v>
      </c>
      <c r="I30" s="6">
        <v>0.39</v>
      </c>
      <c r="J30" s="10">
        <f t="shared" si="3"/>
        <v>96.842261682242992</v>
      </c>
    </row>
    <row r="31" spans="1:10" x14ac:dyDescent="0.55000000000000004">
      <c r="A31" s="3"/>
      <c r="B31" s="3"/>
      <c r="C31">
        <v>145</v>
      </c>
      <c r="D31" s="6">
        <v>46.607476635514018</v>
      </c>
      <c r="E31" s="6">
        <v>2.5379999999999998</v>
      </c>
      <c r="F31" s="6">
        <v>17.635000000000002</v>
      </c>
      <c r="G31" s="6">
        <v>0.48199999999999998</v>
      </c>
      <c r="H31" s="6">
        <v>29.096</v>
      </c>
      <c r="I31" s="6">
        <v>0.28699999999999998</v>
      </c>
      <c r="J31" s="10">
        <f t="shared" si="3"/>
        <v>96.645476635514015</v>
      </c>
    </row>
    <row r="32" spans="1:10" x14ac:dyDescent="0.55000000000000004">
      <c r="A32" s="11" t="s">
        <v>16</v>
      </c>
      <c r="B32" s="11"/>
      <c r="C32" s="11"/>
      <c r="D32" s="13">
        <f>(D20+D21+D22+D23+D24+D25+D26+D27+D28+D29+D30+D31)/12</f>
        <v>48.71051401869159</v>
      </c>
      <c r="E32" s="13">
        <f>(E20+E21+E22+E23+E24+E25+E26+E27+E28+E29+E30+E31)/12</f>
        <v>2.8055833333333333</v>
      </c>
      <c r="F32" s="13">
        <f>(F20+F21+F22+F23+F24+F25+F26+F27+F28+F29+F30+F31)/12</f>
        <v>14.30358333333333</v>
      </c>
      <c r="G32" s="13">
        <f>(G26+G27+G28+G29+G30+G31)/6</f>
        <v>0.46950000000000003</v>
      </c>
      <c r="H32" s="13">
        <f>(H20+H21+H22+H23+H24+H25+H26+H27+H28+H29+H30+H31)/12</f>
        <v>29.089833333333331</v>
      </c>
      <c r="I32" s="13">
        <f>(I20+I21+I22+I23+I24+I25+I26+I27+I28+I29+I30+I31)/12</f>
        <v>0.35749999999999998</v>
      </c>
      <c r="J32" s="14">
        <f t="shared" si="3"/>
        <v>95.736514018691594</v>
      </c>
    </row>
    <row r="33" spans="1:10" x14ac:dyDescent="0.55000000000000004">
      <c r="A33" s="11" t="s">
        <v>14</v>
      </c>
      <c r="B33" s="11"/>
      <c r="C33" s="11"/>
      <c r="D33" s="13">
        <f>STDEV(D20:D31)/SQRT(12)</f>
        <v>0.60783063912493496</v>
      </c>
      <c r="E33" s="13">
        <f>STDEV(E20:E31)/SQRT(12)</f>
        <v>0.11143828692567646</v>
      </c>
      <c r="F33" s="13">
        <f>STDEV(F20:F31)/SQRT(12)</f>
        <v>0.78253505544803559</v>
      </c>
      <c r="G33" s="13">
        <f>STDEV(G26:G31)/SQRT(6)</f>
        <v>1.5303049804968077E-2</v>
      </c>
      <c r="H33" s="13">
        <f>STDEV(H20:H31)/SQRT(12)</f>
        <v>0.41128462520411935</v>
      </c>
      <c r="I33" s="13">
        <f>STDEV(I20:I31)/SQRT(12)</f>
        <v>4.0279986007039185E-2</v>
      </c>
      <c r="J33" s="11"/>
    </row>
    <row r="34" spans="1:10" x14ac:dyDescent="0.55000000000000004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0" x14ac:dyDescent="0.55000000000000004">
      <c r="A35" s="18" t="s">
        <v>11</v>
      </c>
      <c r="B35" s="5">
        <v>1000</v>
      </c>
      <c r="C35">
        <v>42</v>
      </c>
      <c r="D35" s="6">
        <v>57.441121495327103</v>
      </c>
      <c r="E35" s="6">
        <v>2.5009999999999999</v>
      </c>
      <c r="F35" s="6">
        <v>2.145</v>
      </c>
      <c r="G35" s="26">
        <v>0</v>
      </c>
      <c r="H35" s="6">
        <v>37.151000000000003</v>
      </c>
      <c r="I35" s="6">
        <v>0.26600000000000001</v>
      </c>
      <c r="J35" s="10">
        <f t="shared" si="3"/>
        <v>99.504121495327098</v>
      </c>
    </row>
    <row r="36" spans="1:10" x14ac:dyDescent="0.55000000000000004">
      <c r="C36">
        <v>43</v>
      </c>
      <c r="D36" s="6">
        <v>57.291588785046727</v>
      </c>
      <c r="E36" s="6">
        <v>2.3759999999999999</v>
      </c>
      <c r="F36" s="6">
        <v>2.8969999999999998</v>
      </c>
      <c r="G36" s="26">
        <v>0</v>
      </c>
      <c r="H36" s="6">
        <v>36.902000000000001</v>
      </c>
      <c r="I36" s="6">
        <v>0.23100000000000001</v>
      </c>
      <c r="J36" s="10">
        <f t="shared" si="3"/>
        <v>99.697588785046719</v>
      </c>
    </row>
    <row r="37" spans="1:10" x14ac:dyDescent="0.55000000000000004">
      <c r="C37">
        <v>44</v>
      </c>
      <c r="D37" s="6">
        <v>57.071028037383179</v>
      </c>
      <c r="E37" s="6">
        <v>2.6440000000000001</v>
      </c>
      <c r="F37" s="6">
        <v>2.9910000000000001</v>
      </c>
      <c r="G37" s="26">
        <v>0</v>
      </c>
      <c r="H37" s="6">
        <v>36.588999999999999</v>
      </c>
      <c r="I37" s="6">
        <v>0.249</v>
      </c>
      <c r="J37" s="10">
        <f t="shared" si="3"/>
        <v>99.544028037383185</v>
      </c>
    </row>
    <row r="38" spans="1:10" x14ac:dyDescent="0.55000000000000004">
      <c r="C38">
        <v>45</v>
      </c>
      <c r="D38" s="6">
        <v>57.933644859813079</v>
      </c>
      <c r="E38" s="6">
        <v>2.641</v>
      </c>
      <c r="F38" s="6">
        <v>3.028</v>
      </c>
      <c r="G38" s="26">
        <v>0</v>
      </c>
      <c r="H38" s="6">
        <v>36.659999999999997</v>
      </c>
      <c r="I38" s="6">
        <v>0.27900000000000003</v>
      </c>
      <c r="J38" s="10">
        <f t="shared" si="3"/>
        <v>100.54164485981308</v>
      </c>
    </row>
    <row r="39" spans="1:10" x14ac:dyDescent="0.55000000000000004">
      <c r="C39">
        <v>46</v>
      </c>
      <c r="D39" s="6">
        <v>57.463551401869154</v>
      </c>
      <c r="E39" s="6">
        <v>2.544</v>
      </c>
      <c r="F39" s="6">
        <v>2.879</v>
      </c>
      <c r="G39" s="26">
        <v>0</v>
      </c>
      <c r="H39" s="6">
        <v>36.475000000000001</v>
      </c>
      <c r="I39" s="6">
        <v>0.27200000000000002</v>
      </c>
      <c r="J39" s="10">
        <f t="shared" si="3"/>
        <v>99.633551401869141</v>
      </c>
    </row>
    <row r="40" spans="1:10" x14ac:dyDescent="0.55000000000000004">
      <c r="C40">
        <v>134</v>
      </c>
      <c r="D40" s="6">
        <v>56.94018691588785</v>
      </c>
      <c r="E40" s="6">
        <v>2.536</v>
      </c>
      <c r="F40" s="6">
        <v>2.6669999999999998</v>
      </c>
      <c r="G40" s="6">
        <v>0.82799999999999996</v>
      </c>
      <c r="H40" s="6">
        <v>36.598999999999997</v>
      </c>
      <c r="I40" s="6">
        <v>0.252</v>
      </c>
      <c r="J40" s="10">
        <f t="shared" si="3"/>
        <v>99.822186915887855</v>
      </c>
    </row>
    <row r="41" spans="1:10" x14ac:dyDescent="0.55000000000000004">
      <c r="C41">
        <v>135</v>
      </c>
      <c r="D41" s="6">
        <v>57.171962616822427</v>
      </c>
      <c r="E41" s="6">
        <v>2.569</v>
      </c>
      <c r="F41" s="6">
        <v>2.4249999999999998</v>
      </c>
      <c r="G41" s="6">
        <v>0.84</v>
      </c>
      <c r="H41" s="6">
        <v>36.448999999999998</v>
      </c>
      <c r="I41" s="6">
        <v>0.114</v>
      </c>
      <c r="J41" s="10">
        <f t="shared" si="3"/>
        <v>99.568962616822432</v>
      </c>
    </row>
    <row r="42" spans="1:10" x14ac:dyDescent="0.55000000000000004">
      <c r="C42">
        <v>136</v>
      </c>
      <c r="D42" s="6">
        <v>57.695327102803738</v>
      </c>
      <c r="E42" s="6">
        <v>2.399</v>
      </c>
      <c r="F42" s="6">
        <v>2.2290000000000001</v>
      </c>
      <c r="G42" s="6">
        <v>0.78500000000000003</v>
      </c>
      <c r="H42" s="6">
        <v>36.68</v>
      </c>
      <c r="I42" s="6">
        <v>0.245</v>
      </c>
      <c r="J42" s="10">
        <f t="shared" si="3"/>
        <v>100.03332710280372</v>
      </c>
    </row>
    <row r="43" spans="1:10" x14ac:dyDescent="0.55000000000000004">
      <c r="C43">
        <v>137</v>
      </c>
      <c r="D43" s="6">
        <v>58.441121495327096</v>
      </c>
      <c r="E43" s="6">
        <v>2.4060000000000001</v>
      </c>
      <c r="F43" s="6">
        <v>2.4300000000000002</v>
      </c>
      <c r="G43" s="6">
        <v>0.79600000000000004</v>
      </c>
      <c r="H43" s="6">
        <v>36.957000000000001</v>
      </c>
      <c r="I43" s="6">
        <v>0.14699999999999999</v>
      </c>
      <c r="J43" s="10">
        <f t="shared" si="3"/>
        <v>101.1771214953271</v>
      </c>
    </row>
    <row r="44" spans="1:10" x14ac:dyDescent="0.55000000000000004">
      <c r="C44">
        <v>138</v>
      </c>
      <c r="D44" s="6">
        <v>57.914018691588787</v>
      </c>
      <c r="E44" s="6">
        <v>2.2679999999999998</v>
      </c>
      <c r="F44" s="6">
        <v>2.2240000000000002</v>
      </c>
      <c r="G44" s="6">
        <v>0.81</v>
      </c>
      <c r="H44" s="6">
        <v>36.722999999999999</v>
      </c>
      <c r="I44" s="6">
        <v>0.17199999999999999</v>
      </c>
      <c r="J44" s="10">
        <f t="shared" si="3"/>
        <v>100.11101869158878</v>
      </c>
    </row>
    <row r="45" spans="1:10" x14ac:dyDescent="0.55000000000000004">
      <c r="C45">
        <v>139</v>
      </c>
      <c r="D45" s="6">
        <v>57.699999999999996</v>
      </c>
      <c r="E45" s="6">
        <v>2.4630000000000001</v>
      </c>
      <c r="F45" s="6">
        <v>2.5310000000000001</v>
      </c>
      <c r="G45" s="6">
        <v>0.82199999999999995</v>
      </c>
      <c r="H45" s="6">
        <v>36.738999999999997</v>
      </c>
      <c r="I45" s="6">
        <v>0.192</v>
      </c>
      <c r="J45" s="10">
        <f t="shared" si="3"/>
        <v>100.447</v>
      </c>
    </row>
    <row r="46" spans="1:10" x14ac:dyDescent="0.55000000000000004">
      <c r="A46" s="11" t="s">
        <v>15</v>
      </c>
      <c r="B46" s="21"/>
      <c r="C46" s="21"/>
      <c r="D46" s="22">
        <f>(D35+D36+D37+D38+D39+D40+D41+D42+D43+D44+D45)/11</f>
        <v>57.55123194562448</v>
      </c>
      <c r="E46" s="22">
        <f>(E35+E36+E37+E38+E39+E40+E41+E42+E43+E44+E45)/11</f>
        <v>2.4860909090909091</v>
      </c>
      <c r="F46" s="22">
        <f>(F35+F36+F37+F38+F39+F40+F41+F42+F43+F44+F45)/11</f>
        <v>2.5859999999999999</v>
      </c>
      <c r="G46" s="22">
        <f>(G40+G41+G42+G43+G44+G45)/6</f>
        <v>0.81349999999999989</v>
      </c>
      <c r="H46" s="22">
        <f>(H35+H36+H37+H38+H39+H40+H41+H42+H43+H44+H45)/11</f>
        <v>36.720363636363636</v>
      </c>
      <c r="I46" s="22">
        <f>(I35+I36+I37+I38+I39+I40+I41+I42+I43+I44+I45)/11</f>
        <v>0.21990909090909092</v>
      </c>
      <c r="J46" s="14">
        <f t="shared" si="3"/>
        <v>100.37709558198812</v>
      </c>
    </row>
    <row r="47" spans="1:10" x14ac:dyDescent="0.55000000000000004">
      <c r="A47" s="15" t="s">
        <v>14</v>
      </c>
      <c r="B47" s="15"/>
      <c r="C47" s="15"/>
      <c r="D47" s="16">
        <f>STDEV(D35:D45)/SQRT(11)</f>
        <v>0.13306513867820347</v>
      </c>
      <c r="E47" s="16">
        <f>STDEV(E35:E45)/SQRT(11)</f>
        <v>3.5173454490943133E-2</v>
      </c>
      <c r="F47" s="16">
        <f>STDEV(F35:F45)/SQRT(11)</f>
        <v>9.7922789621583461E-2</v>
      </c>
      <c r="G47" s="16">
        <f>STDEV(G40:G45)/SQRT(6)</f>
        <v>8.3974202387796706E-3</v>
      </c>
      <c r="H47" s="16">
        <f>STDEV(H35:H45)/SQRT(11)</f>
        <v>6.3667498876767495E-2</v>
      </c>
      <c r="I47" s="16">
        <f>STDEV(I35:I45)/SQRT(11)</f>
        <v>1.6669217435661333E-2</v>
      </c>
      <c r="J47" s="23"/>
    </row>
  </sheetData>
  <phoneticPr fontId="1" type="noConversion"/>
  <pageMargins left="0.75" right="0.75" top="1" bottom="1" header="0.5" footer="0.5"/>
  <pageSetup paperSize="9" scale="73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49"/>
  <sheetViews>
    <sheetView zoomScale="80" zoomScaleNormal="80" zoomScalePageLayoutView="150" workbookViewId="0">
      <selection activeCell="A2" sqref="A1:A2"/>
    </sheetView>
  </sheetViews>
  <sheetFormatPr defaultColWidth="10.6640625" defaultRowHeight="15.7" x14ac:dyDescent="0.55000000000000004"/>
  <cols>
    <col min="2" max="2" width="9.6640625" customWidth="1"/>
    <col min="3" max="3" width="7.5" customWidth="1"/>
    <col min="4" max="10" width="11.83203125" customWidth="1"/>
  </cols>
  <sheetData>
    <row r="1" spans="1:10" x14ac:dyDescent="0.55000000000000004">
      <c r="A1" s="29" t="s">
        <v>27</v>
      </c>
    </row>
    <row r="2" spans="1:10" x14ac:dyDescent="0.55000000000000004">
      <c r="A2" s="29" t="s">
        <v>28</v>
      </c>
    </row>
    <row r="3" spans="1:10" x14ac:dyDescent="0.55000000000000004">
      <c r="A3" t="s">
        <v>26</v>
      </c>
    </row>
    <row r="4" spans="1:10" x14ac:dyDescent="0.55000000000000004">
      <c r="A4" t="s">
        <v>22</v>
      </c>
    </row>
    <row r="5" spans="1:10" x14ac:dyDescent="0.55000000000000004">
      <c r="A5" s="1" t="s">
        <v>0</v>
      </c>
      <c r="B5" s="1" t="s">
        <v>12</v>
      </c>
      <c r="C5" s="1" t="s">
        <v>1</v>
      </c>
      <c r="D5" s="1" t="s">
        <v>2</v>
      </c>
      <c r="E5" s="1" t="s">
        <v>3</v>
      </c>
      <c r="F5" s="1" t="s">
        <v>4</v>
      </c>
      <c r="G5" s="1" t="s">
        <v>5</v>
      </c>
      <c r="H5" s="1" t="s">
        <v>6</v>
      </c>
      <c r="I5" s="1" t="s">
        <v>7</v>
      </c>
      <c r="J5" s="1" t="s">
        <v>8</v>
      </c>
    </row>
    <row r="6" spans="1:10" x14ac:dyDescent="0.55000000000000004">
      <c r="A6" s="17" t="s">
        <v>23</v>
      </c>
      <c r="B6" s="4">
        <v>840</v>
      </c>
      <c r="C6">
        <v>53</v>
      </c>
      <c r="D6" s="6">
        <v>8.4728971962616821</v>
      </c>
      <c r="E6" s="6">
        <v>35.356999999999999</v>
      </c>
      <c r="F6" s="6">
        <v>0.27300000000000002</v>
      </c>
      <c r="G6" s="6">
        <v>3.4</v>
      </c>
      <c r="H6" s="6">
        <v>0.62</v>
      </c>
      <c r="I6" s="6">
        <v>51.807000000000002</v>
      </c>
      <c r="J6" s="7">
        <f>I6+H6+G6+F6+E6+D6</f>
        <v>99.929897196261678</v>
      </c>
    </row>
    <row r="7" spans="1:10" x14ac:dyDescent="0.55000000000000004">
      <c r="A7" s="3"/>
      <c r="B7" s="5"/>
      <c r="C7">
        <v>54</v>
      </c>
      <c r="D7" s="6">
        <v>8.2579439252336453</v>
      </c>
      <c r="E7" s="6">
        <v>34.895000000000003</v>
      </c>
      <c r="F7" s="6">
        <v>0.27</v>
      </c>
      <c r="G7" s="6">
        <v>3.54</v>
      </c>
      <c r="H7" s="6">
        <v>0.56699999999999995</v>
      </c>
      <c r="I7" s="6">
        <v>51.813000000000002</v>
      </c>
      <c r="J7" s="10">
        <f t="shared" ref="J7:J16" si="0">I7+H7+G7+F7+E7+D7</f>
        <v>99.342943925233655</v>
      </c>
    </row>
    <row r="8" spans="1:10" x14ac:dyDescent="0.55000000000000004">
      <c r="A8" s="3"/>
      <c r="B8" s="5"/>
      <c r="C8">
        <v>55</v>
      </c>
      <c r="D8" s="6">
        <v>8.2981308411214947</v>
      </c>
      <c r="E8" s="6">
        <v>35.28</v>
      </c>
      <c r="F8" s="6">
        <v>0.30299999999999999</v>
      </c>
      <c r="G8" s="6">
        <v>3.62</v>
      </c>
      <c r="H8" s="6">
        <v>0.63700000000000001</v>
      </c>
      <c r="I8" s="6">
        <v>52.128</v>
      </c>
      <c r="J8" s="10">
        <f t="shared" si="0"/>
        <v>100.26613084112148</v>
      </c>
    </row>
    <row r="9" spans="1:10" x14ac:dyDescent="0.55000000000000004">
      <c r="A9" s="3"/>
      <c r="B9" s="5"/>
      <c r="C9">
        <v>56</v>
      </c>
      <c r="D9" s="6">
        <v>8.3700934579439252</v>
      </c>
      <c r="E9" s="6">
        <v>35.174999999999997</v>
      </c>
      <c r="F9" s="6">
        <v>0.157</v>
      </c>
      <c r="G9" s="6">
        <v>3.44</v>
      </c>
      <c r="H9" s="6">
        <v>0.629</v>
      </c>
      <c r="I9" s="6">
        <v>51.347999999999999</v>
      </c>
      <c r="J9" s="10">
        <f t="shared" si="0"/>
        <v>99.119093457943919</v>
      </c>
    </row>
    <row r="10" spans="1:10" x14ac:dyDescent="0.55000000000000004">
      <c r="A10" s="3"/>
      <c r="B10" s="5"/>
      <c r="C10">
        <v>57</v>
      </c>
      <c r="D10" s="6">
        <v>8.4186915887850464</v>
      </c>
      <c r="E10" s="6">
        <v>34.844000000000001</v>
      </c>
      <c r="F10" s="6">
        <v>0.122</v>
      </c>
      <c r="G10" s="6">
        <v>3.62</v>
      </c>
      <c r="H10" s="6">
        <v>0.623</v>
      </c>
      <c r="I10" s="6">
        <v>51.652999999999999</v>
      </c>
      <c r="J10" s="10">
        <f t="shared" si="0"/>
        <v>99.280691588785047</v>
      </c>
    </row>
    <row r="11" spans="1:10" x14ac:dyDescent="0.55000000000000004">
      <c r="A11" s="3"/>
      <c r="B11" s="5"/>
      <c r="C11">
        <v>120</v>
      </c>
      <c r="D11" s="6">
        <v>8.6523364485981293</v>
      </c>
      <c r="E11" s="6">
        <v>34.947000000000003</v>
      </c>
      <c r="F11" s="6">
        <v>0.186</v>
      </c>
      <c r="G11" s="6">
        <v>3.2389999999999999</v>
      </c>
      <c r="H11" s="6">
        <v>0.59399999999999997</v>
      </c>
      <c r="I11" s="6">
        <v>51.857999999999997</v>
      </c>
      <c r="J11" s="10">
        <f t="shared" si="0"/>
        <v>99.476336448598133</v>
      </c>
    </row>
    <row r="12" spans="1:10" x14ac:dyDescent="0.55000000000000004">
      <c r="A12" s="3"/>
      <c r="B12" s="5"/>
      <c r="C12">
        <v>122</v>
      </c>
      <c r="D12" s="6">
        <v>8.4738317757009352</v>
      </c>
      <c r="E12" s="6">
        <v>34.843000000000004</v>
      </c>
      <c r="F12" s="6">
        <v>0.32</v>
      </c>
      <c r="G12" s="6">
        <v>3.3450000000000002</v>
      </c>
      <c r="H12" s="6">
        <v>0.60899999999999999</v>
      </c>
      <c r="I12" s="6">
        <v>51.83</v>
      </c>
      <c r="J12" s="10">
        <f t="shared" si="0"/>
        <v>99.420831775700933</v>
      </c>
    </row>
    <row r="13" spans="1:10" x14ac:dyDescent="0.55000000000000004">
      <c r="A13" s="3"/>
      <c r="B13" s="5"/>
      <c r="C13">
        <v>123</v>
      </c>
      <c r="D13" s="6">
        <v>8.555140186915887</v>
      </c>
      <c r="E13" s="6">
        <v>34.597999999999999</v>
      </c>
      <c r="F13" s="6">
        <v>0.219</v>
      </c>
      <c r="G13" s="6">
        <v>3.2010000000000001</v>
      </c>
      <c r="H13" s="6">
        <v>0.621</v>
      </c>
      <c r="I13" s="6">
        <v>52.186</v>
      </c>
      <c r="J13" s="10">
        <f t="shared" si="0"/>
        <v>99.380140186915895</v>
      </c>
    </row>
    <row r="14" spans="1:10" x14ac:dyDescent="0.55000000000000004">
      <c r="A14" s="3"/>
      <c r="B14" s="5"/>
      <c r="C14">
        <v>124</v>
      </c>
      <c r="D14" s="6">
        <v>8.2196261682242984</v>
      </c>
      <c r="E14" s="6">
        <v>35.53</v>
      </c>
      <c r="F14" s="6">
        <v>0.222</v>
      </c>
      <c r="G14" s="6">
        <v>3.1539999999999999</v>
      </c>
      <c r="H14" s="6">
        <v>0.58599999999999997</v>
      </c>
      <c r="I14" s="6">
        <v>51.398000000000003</v>
      </c>
      <c r="J14" s="10">
        <f t="shared" si="0"/>
        <v>99.10962616822431</v>
      </c>
    </row>
    <row r="15" spans="1:10" x14ac:dyDescent="0.55000000000000004">
      <c r="A15" s="3"/>
      <c r="B15" s="5"/>
      <c r="C15">
        <v>125</v>
      </c>
      <c r="D15" s="6">
        <v>8.6504672897196269</v>
      </c>
      <c r="E15" s="6">
        <v>35.145000000000003</v>
      </c>
      <c r="F15" s="6">
        <v>0.66700000000000004</v>
      </c>
      <c r="G15" s="6">
        <v>3.2170000000000001</v>
      </c>
      <c r="H15" s="6">
        <v>0.54400000000000004</v>
      </c>
      <c r="I15" s="6">
        <v>52.37</v>
      </c>
      <c r="J15" s="10">
        <f t="shared" si="0"/>
        <v>100.59346728971963</v>
      </c>
    </row>
    <row r="16" spans="1:10" x14ac:dyDescent="0.55000000000000004">
      <c r="A16" s="11" t="s">
        <v>24</v>
      </c>
      <c r="B16" s="12"/>
      <c r="C16" s="19"/>
      <c r="D16" s="13">
        <f>(D6+D7+D8+D9+D10+D11+D12+D13+D14+D15)/10</f>
        <v>8.436915887850466</v>
      </c>
      <c r="E16" s="13">
        <f t="shared" ref="E16:I16" si="1">(E6+E7+E8+E9+E10+E11+E12+E13+E14+E15)/10</f>
        <v>35.061400000000006</v>
      </c>
      <c r="F16" s="13">
        <f t="shared" si="1"/>
        <v>0.27389999999999998</v>
      </c>
      <c r="G16" s="13">
        <f t="shared" si="1"/>
        <v>3.3775999999999997</v>
      </c>
      <c r="H16" s="13">
        <f t="shared" si="1"/>
        <v>0.60300000000000009</v>
      </c>
      <c r="I16" s="13">
        <f t="shared" si="1"/>
        <v>51.839099999999995</v>
      </c>
      <c r="J16" s="14">
        <f t="shared" si="0"/>
        <v>99.591915887850462</v>
      </c>
    </row>
    <row r="17" spans="1:10" x14ac:dyDescent="0.55000000000000004">
      <c r="A17" s="11" t="s">
        <v>14</v>
      </c>
      <c r="B17" s="12"/>
      <c r="C17" s="12"/>
      <c r="D17" s="13">
        <f>STDEV(D6:D15)/SQRT(10)</f>
        <v>4.8528236742716377E-2</v>
      </c>
      <c r="E17" s="13">
        <f t="shared" ref="E17:I17" si="2">STDEV(E6:E15)/SQRT(10)</f>
        <v>8.9760322835624518E-2</v>
      </c>
      <c r="F17" s="13">
        <f t="shared" si="2"/>
        <v>4.8038052046731096E-2</v>
      </c>
      <c r="G17" s="13">
        <f t="shared" si="2"/>
        <v>5.5330762992510177E-2</v>
      </c>
      <c r="H17" s="13">
        <f t="shared" si="2"/>
        <v>9.4445751624940757E-3</v>
      </c>
      <c r="I17" s="13">
        <f t="shared" si="2"/>
        <v>0.10318219592330601</v>
      </c>
      <c r="J17" s="14"/>
    </row>
    <row r="18" spans="1:10" x14ac:dyDescent="0.55000000000000004">
      <c r="A18" s="3"/>
      <c r="B18" s="5"/>
      <c r="C18" s="5"/>
      <c r="D18" s="5"/>
      <c r="E18" s="5"/>
      <c r="F18" s="5"/>
      <c r="G18" s="5"/>
      <c r="H18" s="5"/>
      <c r="I18" s="5"/>
      <c r="J18" s="5"/>
    </row>
    <row r="19" spans="1:10" x14ac:dyDescent="0.55000000000000004">
      <c r="A19" s="18" t="s">
        <v>9</v>
      </c>
      <c r="B19" s="5">
        <v>840</v>
      </c>
      <c r="C19">
        <v>58</v>
      </c>
      <c r="D19" s="6">
        <v>8.9186915887850464</v>
      </c>
      <c r="E19" s="6">
        <v>43.594000000000001</v>
      </c>
      <c r="F19" s="6">
        <v>6.4390000000000001</v>
      </c>
      <c r="G19" s="6">
        <v>1.01</v>
      </c>
      <c r="H19" s="6">
        <v>1.4390000000000001</v>
      </c>
      <c r="I19" s="6">
        <v>38.119</v>
      </c>
      <c r="J19" s="10">
        <f t="shared" ref="J19:J29" si="3">I19+H19+G19+F19+E19+D19</f>
        <v>99.519691588785051</v>
      </c>
    </row>
    <row r="20" spans="1:10" x14ac:dyDescent="0.55000000000000004">
      <c r="A20" s="3"/>
      <c r="B20" s="5"/>
      <c r="C20">
        <v>59</v>
      </c>
      <c r="D20" s="6">
        <v>8.8813084112149525</v>
      </c>
      <c r="E20" s="6">
        <v>44.097999999999999</v>
      </c>
      <c r="F20" s="6">
        <v>6.1760000000000002</v>
      </c>
      <c r="G20" s="6">
        <v>0.96</v>
      </c>
      <c r="H20" s="6">
        <v>1.41</v>
      </c>
      <c r="I20" s="6">
        <v>38.462000000000003</v>
      </c>
      <c r="J20" s="10">
        <f t="shared" si="3"/>
        <v>99.98730841121494</v>
      </c>
    </row>
    <row r="21" spans="1:10" x14ac:dyDescent="0.55000000000000004">
      <c r="A21" s="3"/>
      <c r="B21" s="5"/>
      <c r="C21">
        <v>60</v>
      </c>
      <c r="D21" s="6">
        <v>8.9177570093457934</v>
      </c>
      <c r="E21" s="6">
        <v>44.838000000000001</v>
      </c>
      <c r="F21" s="6">
        <v>5.9349999999999996</v>
      </c>
      <c r="G21" s="6">
        <v>1.1100000000000001</v>
      </c>
      <c r="H21" s="6">
        <v>1.349</v>
      </c>
      <c r="I21" s="6">
        <v>38.372999999999998</v>
      </c>
      <c r="J21" s="10">
        <f t="shared" si="3"/>
        <v>100.52275700934578</v>
      </c>
    </row>
    <row r="22" spans="1:10" x14ac:dyDescent="0.55000000000000004">
      <c r="A22" s="3"/>
      <c r="B22" s="5"/>
      <c r="C22">
        <v>61</v>
      </c>
      <c r="D22" s="6">
        <v>9.1009345794392527</v>
      </c>
      <c r="E22" s="6">
        <v>44.631999999999998</v>
      </c>
      <c r="F22" s="6">
        <v>6.415</v>
      </c>
      <c r="G22" s="6">
        <v>1.1499999999999999</v>
      </c>
      <c r="H22" s="6">
        <v>1.4039999999999999</v>
      </c>
      <c r="I22" s="6">
        <v>37.436999999999998</v>
      </c>
      <c r="J22" s="10">
        <f t="shared" si="3"/>
        <v>100.13893457943924</v>
      </c>
    </row>
    <row r="23" spans="1:10" x14ac:dyDescent="0.55000000000000004">
      <c r="A23" s="3"/>
      <c r="B23" s="5"/>
      <c r="C23">
        <v>62</v>
      </c>
      <c r="D23" s="6">
        <v>9.4046728971962619</v>
      </c>
      <c r="E23" s="6">
        <v>43.962000000000003</v>
      </c>
      <c r="F23" s="6">
        <v>6.6079999999999997</v>
      </c>
      <c r="G23" s="6">
        <v>0.98</v>
      </c>
      <c r="H23" s="6">
        <v>1.518</v>
      </c>
      <c r="I23" s="6">
        <v>37.701000000000001</v>
      </c>
      <c r="J23" s="10">
        <f t="shared" si="3"/>
        <v>100.17367289719627</v>
      </c>
    </row>
    <row r="24" spans="1:10" x14ac:dyDescent="0.55000000000000004">
      <c r="A24" s="3"/>
      <c r="B24" s="5"/>
      <c r="C24">
        <v>63</v>
      </c>
      <c r="D24" s="6">
        <v>8.9196261682242994</v>
      </c>
      <c r="E24" s="6">
        <v>43.582000000000001</v>
      </c>
      <c r="F24" s="6">
        <v>7.0369999999999999</v>
      </c>
      <c r="G24" s="6">
        <v>1.01</v>
      </c>
      <c r="H24" s="6">
        <v>1.7689999999999999</v>
      </c>
      <c r="I24" s="6">
        <v>37.430999999999997</v>
      </c>
      <c r="J24" s="10">
        <f t="shared" si="3"/>
        <v>99.748626168224291</v>
      </c>
    </row>
    <row r="25" spans="1:10" x14ac:dyDescent="0.55000000000000004">
      <c r="A25" s="3"/>
      <c r="B25" s="5"/>
      <c r="C25">
        <v>126</v>
      </c>
      <c r="D25" s="6">
        <v>8.4224299065420567</v>
      </c>
      <c r="E25" s="6">
        <v>43.884</v>
      </c>
      <c r="F25" s="6">
        <v>6.8689999999999998</v>
      </c>
      <c r="G25" s="6">
        <v>0.996</v>
      </c>
      <c r="H25" s="6">
        <v>1.5189999999999999</v>
      </c>
      <c r="I25" s="6">
        <v>37.616999999999997</v>
      </c>
      <c r="J25" s="10">
        <f t="shared" si="3"/>
        <v>99.30742990654204</v>
      </c>
    </row>
    <row r="26" spans="1:10" x14ac:dyDescent="0.55000000000000004">
      <c r="A26" s="3"/>
      <c r="B26" s="5"/>
      <c r="C26">
        <v>127</v>
      </c>
      <c r="D26" s="6">
        <v>8.7177570093457941</v>
      </c>
      <c r="E26" s="6">
        <v>42.878</v>
      </c>
      <c r="F26" s="6">
        <v>6.4980000000000002</v>
      </c>
      <c r="G26" s="6">
        <v>1.1659999999999999</v>
      </c>
      <c r="H26" s="6">
        <v>1.7350000000000001</v>
      </c>
      <c r="I26" s="6">
        <v>38.25</v>
      </c>
      <c r="J26" s="10">
        <f t="shared" si="3"/>
        <v>99.244757009345776</v>
      </c>
    </row>
    <row r="27" spans="1:10" x14ac:dyDescent="0.55000000000000004">
      <c r="A27" s="3"/>
      <c r="B27" s="5"/>
      <c r="C27">
        <v>128</v>
      </c>
      <c r="D27" s="6">
        <v>8.2542056074766368</v>
      </c>
      <c r="E27" s="6">
        <v>44.777000000000001</v>
      </c>
      <c r="F27" s="6">
        <v>6.6109999999999998</v>
      </c>
      <c r="G27" s="6">
        <v>1.0940000000000001</v>
      </c>
      <c r="H27" s="6">
        <v>1.3660000000000001</v>
      </c>
      <c r="I27" s="6">
        <v>37.146000000000001</v>
      </c>
      <c r="J27" s="10">
        <f t="shared" si="3"/>
        <v>99.248205607476635</v>
      </c>
    </row>
    <row r="28" spans="1:10" x14ac:dyDescent="0.55000000000000004">
      <c r="A28" s="3"/>
      <c r="B28" s="5"/>
      <c r="C28">
        <v>121</v>
      </c>
      <c r="D28" s="6">
        <v>9.2140186915887856</v>
      </c>
      <c r="E28" s="6">
        <v>44.244999999999997</v>
      </c>
      <c r="F28" s="6">
        <v>6.3040000000000003</v>
      </c>
      <c r="G28" s="6">
        <v>1.0049999999999999</v>
      </c>
      <c r="H28" s="6">
        <v>1.4650000000000001</v>
      </c>
      <c r="I28" s="6">
        <v>37.801000000000002</v>
      </c>
      <c r="J28" s="10">
        <f t="shared" si="3"/>
        <v>100.0340186915888</v>
      </c>
    </row>
    <row r="29" spans="1:10" x14ac:dyDescent="0.55000000000000004">
      <c r="A29" s="11" t="s">
        <v>24</v>
      </c>
      <c r="B29" s="11"/>
      <c r="C29" s="11"/>
      <c r="D29" s="13">
        <f>(D19+D20+D21+D22+D23+D24+D25+D26+D27+D28)/10</f>
        <v>8.875140186915889</v>
      </c>
      <c r="E29" s="13">
        <f t="shared" ref="E29:I29" si="4">(E19+E20+E21+E22+E23+E24+E25+E26+E27+E28)/10</f>
        <v>44.048999999999999</v>
      </c>
      <c r="F29" s="13">
        <f t="shared" si="4"/>
        <v>6.4891999999999994</v>
      </c>
      <c r="G29" s="13">
        <f t="shared" si="4"/>
        <v>1.0481000000000003</v>
      </c>
      <c r="H29" s="13">
        <f t="shared" si="4"/>
        <v>1.4973999999999998</v>
      </c>
      <c r="I29" s="13">
        <f t="shared" si="4"/>
        <v>37.833700000000007</v>
      </c>
      <c r="J29" s="14">
        <f t="shared" si="3"/>
        <v>99.792540186915886</v>
      </c>
    </row>
    <row r="30" spans="1:10" x14ac:dyDescent="0.55000000000000004">
      <c r="A30" s="11" t="s">
        <v>14</v>
      </c>
      <c r="B30" s="11"/>
      <c r="C30" s="11"/>
      <c r="D30" s="13">
        <f>STDEV(D19:D28)/SQRT(10)</f>
        <v>0.10889507804638737</v>
      </c>
      <c r="E30" s="13">
        <f t="shared" ref="E30:I30" si="5">STDEV(E19:E28)/SQRT(10)</f>
        <v>0.19334367788417015</v>
      </c>
      <c r="F30" s="13">
        <f t="shared" si="5"/>
        <v>0.10115530413950398</v>
      </c>
      <c r="G30" s="13">
        <f t="shared" si="5"/>
        <v>2.3593054533532158E-2</v>
      </c>
      <c r="H30" s="13">
        <f t="shared" si="5"/>
        <v>4.6094395899429395E-2</v>
      </c>
      <c r="I30" s="13">
        <f t="shared" si="5"/>
        <v>0.14135904247301956</v>
      </c>
      <c r="J30" s="11"/>
    </row>
    <row r="31" spans="1:10" x14ac:dyDescent="0.55000000000000004">
      <c r="A31" s="3"/>
      <c r="B31" s="3"/>
      <c r="C31" s="3"/>
      <c r="D31" s="3"/>
      <c r="E31" s="3"/>
      <c r="F31" s="3"/>
      <c r="G31" s="3"/>
      <c r="H31" s="3"/>
      <c r="I31" s="3"/>
      <c r="J31" s="3"/>
    </row>
    <row r="32" spans="1:10" x14ac:dyDescent="0.55000000000000004">
      <c r="A32" s="18" t="s">
        <v>11</v>
      </c>
      <c r="B32" s="5">
        <v>840</v>
      </c>
      <c r="C32">
        <v>64</v>
      </c>
      <c r="D32" s="6">
        <v>57.691588785046726</v>
      </c>
      <c r="E32" s="6">
        <v>2.0230000000000001</v>
      </c>
      <c r="F32" s="6">
        <v>3.7919999999999998</v>
      </c>
      <c r="G32" s="26">
        <v>0</v>
      </c>
      <c r="H32" s="6">
        <v>36.357999999999997</v>
      </c>
      <c r="I32" s="6">
        <v>0.106</v>
      </c>
      <c r="J32" s="10">
        <f>I32+H32+G32+F32+E32+D32</f>
        <v>99.970588785046729</v>
      </c>
    </row>
    <row r="33" spans="1:10" x14ac:dyDescent="0.55000000000000004">
      <c r="C33">
        <v>65</v>
      </c>
      <c r="D33" s="6">
        <v>58.010280373831776</v>
      </c>
      <c r="E33" s="6">
        <v>2.0009999999999999</v>
      </c>
      <c r="F33" s="6">
        <v>3.6880000000000002</v>
      </c>
      <c r="G33" s="26">
        <v>0</v>
      </c>
      <c r="H33" s="6">
        <v>36.491999999999997</v>
      </c>
      <c r="I33" s="6">
        <v>0</v>
      </c>
      <c r="J33" s="10">
        <f t="shared" ref="J33:J42" si="6">I33+H33+G33+F33+E33+D33</f>
        <v>100.19128037383177</v>
      </c>
    </row>
    <row r="34" spans="1:10" x14ac:dyDescent="0.55000000000000004">
      <c r="C34">
        <v>66</v>
      </c>
      <c r="D34" s="6">
        <v>59.361682242990653</v>
      </c>
      <c r="E34" s="6">
        <v>1.9039999999999999</v>
      </c>
      <c r="F34" s="6">
        <v>3.0259999999999998</v>
      </c>
      <c r="G34" s="26">
        <v>0</v>
      </c>
      <c r="H34" s="6">
        <v>36.728999999999999</v>
      </c>
      <c r="I34" s="6">
        <v>0.17799999999999999</v>
      </c>
      <c r="J34" s="10">
        <f t="shared" si="6"/>
        <v>101.19868224299064</v>
      </c>
    </row>
    <row r="35" spans="1:10" x14ac:dyDescent="0.55000000000000004">
      <c r="C35">
        <v>67</v>
      </c>
      <c r="D35" s="6">
        <v>58.620560747663546</v>
      </c>
      <c r="E35" s="6">
        <v>2.0489999999999999</v>
      </c>
      <c r="F35" s="6">
        <v>3.0680000000000001</v>
      </c>
      <c r="G35" s="26">
        <v>0</v>
      </c>
      <c r="H35" s="6">
        <v>36.186999999999998</v>
      </c>
      <c r="I35" s="6">
        <v>9.2999999999999999E-2</v>
      </c>
      <c r="J35" s="10">
        <f t="shared" si="6"/>
        <v>100.01756074766354</v>
      </c>
    </row>
    <row r="36" spans="1:10" x14ac:dyDescent="0.55000000000000004">
      <c r="C36">
        <v>68</v>
      </c>
      <c r="D36" s="6">
        <v>58.967289719626166</v>
      </c>
      <c r="E36" s="6">
        <v>2.0630000000000002</v>
      </c>
      <c r="F36" s="6">
        <v>3.8010000000000002</v>
      </c>
      <c r="G36" s="26">
        <v>0</v>
      </c>
      <c r="H36" s="6">
        <v>36.618000000000002</v>
      </c>
      <c r="I36" s="6">
        <v>0.11</v>
      </c>
      <c r="J36" s="10">
        <f t="shared" si="6"/>
        <v>101.55928971962618</v>
      </c>
    </row>
    <row r="37" spans="1:10" x14ac:dyDescent="0.55000000000000004">
      <c r="C37">
        <v>69</v>
      </c>
      <c r="D37" s="6">
        <v>58.006542056074764</v>
      </c>
      <c r="E37" s="6">
        <v>1.9930000000000001</v>
      </c>
      <c r="F37" s="6">
        <v>3.8530000000000002</v>
      </c>
      <c r="G37" s="26">
        <v>0</v>
      </c>
      <c r="H37" s="6">
        <v>36.338000000000001</v>
      </c>
      <c r="I37" s="6">
        <v>0</v>
      </c>
      <c r="J37" s="10">
        <f t="shared" si="6"/>
        <v>100.19054205607478</v>
      </c>
    </row>
    <row r="38" spans="1:10" x14ac:dyDescent="0.55000000000000004">
      <c r="C38">
        <v>146</v>
      </c>
      <c r="D38" s="6">
        <v>58.357009345794395</v>
      </c>
      <c r="E38" s="6">
        <v>1.982</v>
      </c>
      <c r="F38" s="6">
        <v>3.645</v>
      </c>
      <c r="G38" s="6">
        <v>0.54500000000000004</v>
      </c>
      <c r="H38" s="6">
        <v>36.645000000000003</v>
      </c>
      <c r="I38" s="6">
        <v>0.105</v>
      </c>
      <c r="J38" s="10">
        <f t="shared" si="6"/>
        <v>101.27900934579441</v>
      </c>
    </row>
    <row r="39" spans="1:10" x14ac:dyDescent="0.55000000000000004">
      <c r="C39">
        <v>147</v>
      </c>
      <c r="D39" s="6">
        <v>57.774766355140187</v>
      </c>
      <c r="E39" s="6">
        <v>2.0099999999999998</v>
      </c>
      <c r="F39" s="6">
        <v>3.8879999999999999</v>
      </c>
      <c r="G39" s="6">
        <v>0.59899999999999998</v>
      </c>
      <c r="H39" s="6">
        <v>36.319000000000003</v>
      </c>
      <c r="I39" s="6">
        <v>7.0000000000000001E-3</v>
      </c>
      <c r="J39" s="10">
        <f t="shared" si="6"/>
        <v>100.59776635514018</v>
      </c>
    </row>
    <row r="40" spans="1:10" x14ac:dyDescent="0.55000000000000004">
      <c r="C40">
        <v>148</v>
      </c>
      <c r="D40" s="6">
        <v>58.482242990654207</v>
      </c>
      <c r="E40" s="6">
        <v>1.9390000000000001</v>
      </c>
      <c r="F40" s="6">
        <v>3.4940000000000002</v>
      </c>
      <c r="G40" s="6">
        <v>0.57399999999999995</v>
      </c>
      <c r="H40" s="6">
        <v>36.506999999999998</v>
      </c>
      <c r="I40" s="6">
        <v>0.127</v>
      </c>
      <c r="J40" s="10">
        <f t="shared" si="6"/>
        <v>101.12324299065421</v>
      </c>
    </row>
    <row r="41" spans="1:10" x14ac:dyDescent="0.55000000000000004">
      <c r="C41">
        <v>149</v>
      </c>
      <c r="D41" s="6">
        <v>58.685046728971962</v>
      </c>
      <c r="E41" s="6">
        <v>2.0499999999999998</v>
      </c>
      <c r="F41" s="6">
        <v>3.052</v>
      </c>
      <c r="G41" s="6">
        <v>0.628</v>
      </c>
      <c r="H41" s="6">
        <v>36.665999999999997</v>
      </c>
      <c r="I41" s="6">
        <v>0.247</v>
      </c>
      <c r="J41" s="10">
        <f t="shared" si="6"/>
        <v>101.32804672897196</v>
      </c>
    </row>
    <row r="42" spans="1:10" x14ac:dyDescent="0.55000000000000004">
      <c r="A42" s="11" t="s">
        <v>24</v>
      </c>
      <c r="B42" s="21"/>
      <c r="C42" s="21"/>
      <c r="D42" s="22">
        <f>(D32+D33+D34+D35+D36+D37+D38+D39+D40+D41)/10</f>
        <v>58.395700934579438</v>
      </c>
      <c r="E42" s="22">
        <f>(E32+E33+E34+E35+E36+E37+E38+E39+E40+E41)/10</f>
        <v>2.0013999999999998</v>
      </c>
      <c r="F42" s="22">
        <f>(F32+F33+F34+F35+F36+F37+F38+F39+F40+F41)/10</f>
        <v>3.5307000000000004</v>
      </c>
      <c r="G42" s="22">
        <f>(G38+G39+G40+G41)/4</f>
        <v>0.58650000000000002</v>
      </c>
      <c r="H42" s="22">
        <f>(H32+H33+H34+H35+H36+H37+H38+H39+H40+H41)/10</f>
        <v>36.485900000000001</v>
      </c>
      <c r="I42" s="22">
        <f>(I32+I33+I34+I35+I36+I37+I38+I39+I40+I41)/10</f>
        <v>9.7299999999999998E-2</v>
      </c>
      <c r="J42" s="14">
        <f t="shared" si="6"/>
        <v>101.09750093457944</v>
      </c>
    </row>
    <row r="43" spans="1:10" x14ac:dyDescent="0.55000000000000004">
      <c r="A43" s="11" t="s">
        <v>14</v>
      </c>
      <c r="B43" s="11"/>
      <c r="C43" s="11"/>
      <c r="D43" s="13">
        <f>STDEV(D32:D41)/SQRT(10)</f>
        <v>0.16945764566224839</v>
      </c>
      <c r="E43" s="13">
        <f>STDEV(E32:E41)/SQRT(10)</f>
        <v>1.591309733102474E-2</v>
      </c>
      <c r="F43" s="13">
        <f>STDEV(F32:F41)/SQRT(10)</f>
        <v>0.11105564671220761</v>
      </c>
      <c r="G43" s="13">
        <f>STDEV(G38:G41)/SQRT(4)</f>
        <v>1.7694160995462123E-2</v>
      </c>
      <c r="H43" s="13">
        <f>STDEV(H32:H41)/SQRT(10)</f>
        <v>5.6785062589851422E-2</v>
      </c>
      <c r="I43" s="13">
        <f>STDEV(I32:I41)/SQRT(10)</f>
        <v>2.5212012128260519E-2</v>
      </c>
      <c r="J43" s="24"/>
    </row>
    <row r="44" spans="1:10" x14ac:dyDescent="0.55000000000000004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 x14ac:dyDescent="0.55000000000000004">
      <c r="A45" s="18" t="s">
        <v>25</v>
      </c>
      <c r="B45" s="28">
        <v>840</v>
      </c>
      <c r="C45">
        <v>150</v>
      </c>
      <c r="D45" s="6">
        <v>17.655140186915887</v>
      </c>
      <c r="E45" s="6">
        <v>0.66900000000000004</v>
      </c>
      <c r="F45" s="6">
        <v>44.862000000000002</v>
      </c>
      <c r="G45" s="6">
        <v>0.14000000000000001</v>
      </c>
      <c r="H45" s="6">
        <v>23.934000000000001</v>
      </c>
      <c r="I45" s="6">
        <v>0.21099999999999999</v>
      </c>
      <c r="J45" s="10">
        <f t="shared" ref="J45:J48" si="7">I45+H45+G45+F45+E45+D45</f>
        <v>87.471140186915889</v>
      </c>
    </row>
    <row r="46" spans="1:10" x14ac:dyDescent="0.55000000000000004">
      <c r="C46">
        <v>151</v>
      </c>
      <c r="D46" s="6">
        <v>19.742990654205606</v>
      </c>
      <c r="E46" s="6">
        <v>0.65500000000000003</v>
      </c>
      <c r="F46" s="6">
        <v>49.926000000000002</v>
      </c>
      <c r="G46" s="6">
        <v>0.16300000000000001</v>
      </c>
      <c r="H46" s="6">
        <v>26.672999999999998</v>
      </c>
      <c r="I46" s="6">
        <v>0.14199999999999999</v>
      </c>
      <c r="J46" s="10">
        <f t="shared" si="7"/>
        <v>97.301990654205611</v>
      </c>
    </row>
    <row r="47" spans="1:10" x14ac:dyDescent="0.55000000000000004">
      <c r="C47">
        <v>152</v>
      </c>
      <c r="D47" s="6">
        <v>21.12056074766355</v>
      </c>
      <c r="E47" s="6">
        <v>0.79600000000000004</v>
      </c>
      <c r="F47" s="6">
        <v>46.435000000000002</v>
      </c>
      <c r="G47" s="6">
        <v>0.16400000000000001</v>
      </c>
      <c r="H47" s="6">
        <v>26.834</v>
      </c>
      <c r="I47" s="6">
        <v>0.121</v>
      </c>
      <c r="J47" s="10">
        <f t="shared" si="7"/>
        <v>95.470560747663555</v>
      </c>
    </row>
    <row r="48" spans="1:10" x14ac:dyDescent="0.55000000000000004">
      <c r="A48" s="11" t="s">
        <v>21</v>
      </c>
      <c r="B48" s="3"/>
      <c r="C48" s="3"/>
      <c r="D48" s="13">
        <f>(D45+D46+D47)/3</f>
        <v>19.506230529595015</v>
      </c>
      <c r="E48" s="13">
        <f t="shared" ref="E48:I48" si="8">(E45+E46+E47)/3</f>
        <v>0.70666666666666667</v>
      </c>
      <c r="F48" s="13">
        <f t="shared" si="8"/>
        <v>47.074333333333335</v>
      </c>
      <c r="G48" s="13">
        <f t="shared" si="8"/>
        <v>0.1556666666666667</v>
      </c>
      <c r="H48" s="13">
        <f t="shared" si="8"/>
        <v>25.813666666666666</v>
      </c>
      <c r="I48" s="13">
        <f t="shared" si="8"/>
        <v>0.158</v>
      </c>
      <c r="J48" s="14">
        <f t="shared" si="7"/>
        <v>93.414563862928347</v>
      </c>
    </row>
    <row r="49" spans="1:10" x14ac:dyDescent="0.55000000000000004">
      <c r="A49" s="15" t="s">
        <v>14</v>
      </c>
      <c r="B49" s="25"/>
      <c r="C49" s="25"/>
      <c r="D49" s="16">
        <f>STDEV(D45:D47)/SQRT(3)</f>
        <v>1.0073606492823015</v>
      </c>
      <c r="E49" s="16">
        <f t="shared" ref="E49:I49" si="9">STDEV(E45:E47)/SQRT(3)</f>
        <v>4.4849129806992301E-2</v>
      </c>
      <c r="F49" s="16">
        <f t="shared" si="9"/>
        <v>1.4963939246661548</v>
      </c>
      <c r="G49" s="16">
        <f t="shared" si="9"/>
        <v>7.8386506775365624E-3</v>
      </c>
      <c r="H49" s="16">
        <f t="shared" si="9"/>
        <v>0.94098181585925256</v>
      </c>
      <c r="I49" s="16">
        <f t="shared" si="9"/>
        <v>2.7184554438136357E-2</v>
      </c>
      <c r="J49" s="15"/>
    </row>
  </sheetData>
  <phoneticPr fontId="1" type="noConversion"/>
  <pageMargins left="0.75" right="0.75" top="1" bottom="1" header="0.5" footer="0.5"/>
  <pageSetup paperSize="9" scale="73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1200ºC</vt:lpstr>
      <vt:lpstr>1100ºC</vt:lpstr>
      <vt:lpstr>1000ºC</vt:lpstr>
      <vt:lpstr>840ºC</vt:lpstr>
    </vt:vector>
  </TitlesOfParts>
  <Company>UCM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Rubén Piña</dc:creator>
  <cp:lastModifiedBy>Christine Elrod</cp:lastModifiedBy>
  <cp:lastPrinted>2018-05-10T08:16:22Z</cp:lastPrinted>
  <dcterms:created xsi:type="dcterms:W3CDTF">2018-02-22T10:30:42Z</dcterms:created>
  <dcterms:modified xsi:type="dcterms:W3CDTF">2020-10-05T16:39:46Z</dcterms:modified>
</cp:coreProperties>
</file>