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6" rupBuild="22624"/>
  <workbookPr showInkAnnotation="0" autoCompressPictures="0"/>
  <bookViews>
    <workbookView xWindow="0" yWindow="0" windowWidth="25600" windowHeight="16060" tabRatio="500"/>
  </bookViews>
  <sheets>
    <sheet name="Table S2" sheetId="1" r:id="rId1"/>
    <sheet name="Table S3" sheetId="2" r:id="rId2"/>
    <sheet name="TableS4" sheetId="3" r:id="rId3"/>
  </sheet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E15" i="2" l="1"/>
  <c r="E14" i="2"/>
  <c r="E13" i="2"/>
  <c r="D16" i="2"/>
  <c r="D15" i="2"/>
  <c r="D14" i="2"/>
  <c r="D13" i="2"/>
  <c r="C16" i="2"/>
  <c r="C15" i="2"/>
  <c r="C14" i="2"/>
  <c r="C13" i="2"/>
  <c r="K11" i="2"/>
  <c r="K10" i="2"/>
  <c r="J10" i="2"/>
  <c r="J11" i="2"/>
  <c r="J12" i="2"/>
  <c r="I12" i="2"/>
  <c r="I11" i="2"/>
  <c r="I10" i="2"/>
  <c r="H11" i="2"/>
  <c r="H10" i="2"/>
  <c r="G12" i="2"/>
  <c r="G11" i="2"/>
  <c r="G10" i="2"/>
  <c r="F12" i="2"/>
  <c r="F11" i="2"/>
  <c r="F10" i="2"/>
  <c r="E9" i="2"/>
  <c r="C9" i="2"/>
  <c r="E11" i="2"/>
  <c r="E10" i="2"/>
  <c r="D12" i="2"/>
  <c r="D11" i="2"/>
  <c r="D10" i="2"/>
  <c r="D9" i="2"/>
  <c r="C12" i="2"/>
  <c r="C10" i="2"/>
  <c r="C11" i="2"/>
  <c r="H12" i="1"/>
  <c r="E28" i="1"/>
  <c r="E30" i="1"/>
</calcChain>
</file>

<file path=xl/sharedStrings.xml><?xml version="1.0" encoding="utf-8"?>
<sst xmlns="http://schemas.openxmlformats.org/spreadsheetml/2006/main" count="105" uniqueCount="55">
  <si>
    <t>oliv-only f.c. corr</t>
  </si>
  <si>
    <t>oliv+plag f.c corr</t>
  </si>
  <si>
    <r>
      <t>D</t>
    </r>
    <r>
      <rPr>
        <sz val="12"/>
        <color theme="1"/>
        <rFont val="Times New Roman"/>
      </rPr>
      <t>T</t>
    </r>
  </si>
  <si>
    <t>max</t>
  </si>
  <si>
    <t>min</t>
  </si>
  <si>
    <t>average</t>
  </si>
  <si>
    <t>st dev</t>
  </si>
  <si>
    <t>P,L &amp; T ∆T</t>
  </si>
  <si>
    <t>max*</t>
  </si>
  <si>
    <t>average^</t>
  </si>
  <si>
    <t>*max , min &amp; ∆T values include estimates from the Ford et al. (1983) thermometer</t>
  </si>
  <si>
    <t>^average &amp; st dev exclude estimates made with the Ford et al. 1983 themometer</t>
  </si>
  <si>
    <t>oliv-only f.c. corr wet</t>
  </si>
  <si>
    <t>oliv+plag f.c corr wet</t>
  </si>
  <si>
    <t>Anhydrous</t>
  </si>
  <si>
    <t xml:space="preserve">Hydrous </t>
  </si>
  <si>
    <t xml:space="preserve">no f.c. corr </t>
  </si>
  <si>
    <t xml:space="preserve"> (3 wt% H2O)</t>
  </si>
  <si>
    <t xml:space="preserve"> (5 wt% H2O)</t>
  </si>
  <si>
    <r>
      <t>D</t>
    </r>
    <r>
      <rPr>
        <sz val="12"/>
        <color theme="1"/>
        <rFont val="Calibri (Body)"/>
      </rPr>
      <t>P</t>
    </r>
  </si>
  <si>
    <t>Lee et al. (2009)</t>
  </si>
  <si>
    <t>Till et al. (2012)</t>
  </si>
  <si>
    <t>-</t>
  </si>
  <si>
    <t>( 5 wt% H2O)</t>
  </si>
  <si>
    <t xml:space="preserve">oliv-only f.c. corr </t>
  </si>
  <si>
    <t xml:space="preserve">oliv+plag f.c corr </t>
  </si>
  <si>
    <t>Albarede (1992) w corr of Leeman et al. (2005)</t>
  </si>
  <si>
    <r>
      <t>D</t>
    </r>
    <r>
      <rPr>
        <b/>
        <sz val="12"/>
        <color theme="1"/>
        <rFont val="Calibri (Body)"/>
      </rPr>
      <t>P</t>
    </r>
  </si>
  <si>
    <t xml:space="preserve"> (9.1 wt% H2O)</t>
  </si>
  <si>
    <t>(All Calc.s 1.5 Gpa)</t>
  </si>
  <si>
    <t>(All Calc.s 1.3 Gpa)</t>
  </si>
  <si>
    <t>(All Calc.s 1.2 Gpa)</t>
  </si>
  <si>
    <t>Table 2. Comparison of thermometry for 4 common arc magma types included in compilation for different fractionation corrections and H2O contents. All temperatures rounded to nearest degree. All samples corrected to equilibrium with Fo90 olivine.</t>
  </si>
  <si>
    <t>83-43 (Calc-alkaline basalt)</t>
  </si>
  <si>
    <t>82-72f (Tholeiitic basalt)</t>
  </si>
  <si>
    <t>TGI (High-Mg andesite)</t>
  </si>
  <si>
    <t>HCB Tonga (Boninite)</t>
  </si>
  <si>
    <t>P,L &amp; T ∆T = Max ∆T between Putirka (2008), Lee et al. (2009) &amp; Till et al. (2012)</t>
  </si>
  <si>
    <r>
      <t>D</t>
    </r>
    <r>
      <rPr>
        <sz val="12"/>
        <color theme="1"/>
        <rFont val="Times New Roman"/>
      </rPr>
      <t>T no Ford</t>
    </r>
  </si>
  <si>
    <t>Table 3. Comparison of barometry for two common primitive arc magma types included in compilation with different fractionation corrections and H2O contents. All pressures in kilobars. All samples corrected to equilibrium with Fo90 olivine.</t>
  </si>
  <si>
    <t>American Mineralogist: May 2017 Deposit AM-17-55783</t>
  </si>
  <si>
    <t xml:space="preserve">TILL: PRIMITIVE ARC MAGMA THERMOBAROMETRY </t>
  </si>
  <si>
    <t xml:space="preserve">FeO* </t>
  </si>
  <si>
    <t xml:space="preserve">MnO </t>
  </si>
  <si>
    <t xml:space="preserve">MgO </t>
  </si>
  <si>
    <t xml:space="preserve">CaO </t>
  </si>
  <si>
    <t>STV-301 whole rock composition</t>
  </si>
  <si>
    <t>STV-301 calculated primary liquid</t>
  </si>
  <si>
    <t>2.19 0.46</t>
  </si>
  <si>
    <t xml:space="preserve"> SiO2  </t>
  </si>
  <si>
    <t xml:space="preserve">TiO2  </t>
  </si>
  <si>
    <t xml:space="preserve">Al2O3  </t>
  </si>
  <si>
    <t xml:space="preserve">Na2O </t>
  </si>
  <si>
    <t>K2O</t>
  </si>
  <si>
    <t>Table S4. Comparison of STV-301 composition before and after the reverse fractionation calculation.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</si>
</sst>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2"/>
      <color theme="1"/>
      <name val="Calibri"/>
      <family val="2"/>
      <scheme val="minor"/>
    </font>
    <font>
      <b/>
      <sz val="12"/>
      <color theme="1"/>
      <name val="Calibri"/>
      <family val="2"/>
      <scheme val="minor"/>
    </font>
    <font>
      <sz val="12"/>
      <color theme="1"/>
      <name val="Symbol"/>
      <charset val="2"/>
    </font>
    <font>
      <sz val="12"/>
      <color theme="1"/>
      <name val="Times New Roman"/>
    </font>
    <font>
      <sz val="12"/>
      <color theme="1"/>
      <name val="Calibri (Body)"/>
    </font>
    <font>
      <sz val="8"/>
      <name val="Calibri"/>
      <family val="2"/>
      <scheme val="minor"/>
    </font>
    <font>
      <sz val="12"/>
      <color rgb="FFFF0000"/>
      <name val="Calibri"/>
      <family val="2"/>
      <scheme val="minor"/>
    </font>
    <font>
      <b/>
      <sz val="12"/>
      <color rgb="FFFF0000"/>
      <name val="Calibri"/>
      <family val="2"/>
      <scheme val="minor"/>
    </font>
    <font>
      <b/>
      <sz val="12"/>
      <color theme="1"/>
      <name val="Symbol"/>
      <charset val="2"/>
    </font>
    <font>
      <b/>
      <sz val="12"/>
      <color theme="1"/>
      <name val="Calibri (Body)"/>
    </font>
    <font>
      <i/>
      <sz val="12"/>
      <color theme="1"/>
      <name val="Calibri"/>
      <scheme val="minor"/>
    </font>
    <font>
      <b/>
      <i/>
      <sz val="12"/>
      <color theme="1"/>
      <name val="Calibri"/>
      <scheme val="minor"/>
    </font>
    <font>
      <b/>
      <sz val="12"/>
      <color rgb="FF000000"/>
      <name val="Lucida Grande"/>
    </font>
    <font>
      <b/>
      <sz val="10"/>
      <name val="Arial"/>
      <family val="2"/>
    </font>
    <font>
      <u/>
      <sz val="12"/>
      <color theme="10"/>
      <name val="Calibri"/>
      <family val="2"/>
      <scheme val="minor"/>
    </font>
    <font>
      <u/>
      <sz val="12"/>
      <color theme="11"/>
      <name val="Calibri"/>
      <family val="2"/>
      <scheme val="minor"/>
    </font>
    <font>
      <b/>
      <sz val="12"/>
      <color theme="1"/>
      <name val="Times New Roman"/>
    </font>
  </fonts>
  <fills count="2">
    <fill>
      <patternFill patternType="none"/>
    </fill>
    <fill>
      <patternFill patternType="gray125"/>
    </fill>
  </fills>
  <borders count="17">
    <border>
      <left/>
      <right/>
      <top/>
      <bottom/>
      <diagonal/>
    </border>
    <border>
      <left/>
      <right/>
      <top/>
      <bottom style="medium">
        <color auto="1"/>
      </bottom>
      <diagonal/>
    </border>
    <border>
      <left/>
      <right/>
      <top style="thin">
        <color auto="1"/>
      </top>
      <bottom/>
      <diagonal/>
    </border>
    <border>
      <left/>
      <right/>
      <top style="medium">
        <color auto="1"/>
      </top>
      <bottom style="medium">
        <color auto="1"/>
      </bottom>
      <diagonal/>
    </border>
    <border>
      <left/>
      <right/>
      <top style="thin">
        <color auto="1"/>
      </top>
      <bottom style="medium">
        <color auto="1"/>
      </bottom>
      <diagonal/>
    </border>
    <border>
      <left style="thin">
        <color auto="1"/>
      </left>
      <right/>
      <top/>
      <bottom/>
      <diagonal/>
    </border>
    <border>
      <left style="thin">
        <color auto="1"/>
      </left>
      <right/>
      <top style="medium">
        <color auto="1"/>
      </top>
      <bottom style="medium">
        <color auto="1"/>
      </bottom>
      <diagonal/>
    </border>
    <border>
      <left style="thin">
        <color auto="1"/>
      </left>
      <right/>
      <top style="thin">
        <color auto="1"/>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medium">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medium">
        <color auto="1"/>
      </bottom>
      <diagonal/>
    </border>
  </borders>
  <cellStyleXfs count="5">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79">
    <xf numFmtId="0" fontId="0" fillId="0" borderId="0" xfId="0"/>
    <xf numFmtId="0" fontId="1" fillId="0" borderId="0" xfId="0" applyFont="1"/>
    <xf numFmtId="0" fontId="2" fillId="0" borderId="0" xfId="0" applyFont="1"/>
    <xf numFmtId="0" fontId="0" fillId="0" borderId="0" xfId="0" applyFont="1"/>
    <xf numFmtId="0" fontId="0" fillId="0" borderId="0" xfId="0" applyFont="1" applyAlignment="1">
      <alignment horizontal="left"/>
    </xf>
    <xf numFmtId="0" fontId="0" fillId="0" borderId="2" xfId="0" applyFont="1" applyBorder="1"/>
    <xf numFmtId="0" fontId="0" fillId="0" borderId="2" xfId="0" applyBorder="1" applyAlignment="1">
      <alignment horizontal="left"/>
    </xf>
    <xf numFmtId="0" fontId="0" fillId="0" borderId="0" xfId="0" applyBorder="1"/>
    <xf numFmtId="0" fontId="0" fillId="0" borderId="0" xfId="0" applyFont="1" applyBorder="1"/>
    <xf numFmtId="0" fontId="0" fillId="0" borderId="0" xfId="0" applyBorder="1" applyAlignment="1">
      <alignment horizontal="left"/>
    </xf>
    <xf numFmtId="0" fontId="2" fillId="0" borderId="0" xfId="0" applyFont="1" applyBorder="1"/>
    <xf numFmtId="0" fontId="4" fillId="0" borderId="0" xfId="0" applyFont="1" applyBorder="1"/>
    <xf numFmtId="0" fontId="0" fillId="0" borderId="0" xfId="0" applyFont="1" applyBorder="1" applyAlignment="1">
      <alignment horizontal="left"/>
    </xf>
    <xf numFmtId="0" fontId="1" fillId="0" borderId="0" xfId="0" applyFont="1" applyBorder="1" applyAlignment="1">
      <alignment horizontal="left"/>
    </xf>
    <xf numFmtId="0" fontId="1" fillId="0" borderId="3" xfId="0" applyFont="1" applyBorder="1"/>
    <xf numFmtId="0" fontId="0" fillId="0" borderId="2" xfId="0" applyBorder="1"/>
    <xf numFmtId="0" fontId="1" fillId="0" borderId="0" xfId="0" applyFont="1" applyBorder="1"/>
    <xf numFmtId="0" fontId="1" fillId="0" borderId="0" xfId="0" applyFont="1" applyBorder="1" applyAlignment="1">
      <alignment horizontal="center"/>
    </xf>
    <xf numFmtId="164" fontId="1" fillId="0" borderId="1" xfId="0" applyNumberFormat="1" applyFont="1" applyBorder="1" applyAlignment="1">
      <alignment horizontal="center"/>
    </xf>
    <xf numFmtId="0" fontId="6" fillId="0" borderId="0" xfId="0" applyFont="1"/>
    <xf numFmtId="0" fontId="7" fillId="0" borderId="0" xfId="0" applyFont="1" applyBorder="1"/>
    <xf numFmtId="0" fontId="8" fillId="0" borderId="3" xfId="0" applyFont="1" applyBorder="1"/>
    <xf numFmtId="0" fontId="10" fillId="0" borderId="0" xfId="0" applyFont="1" applyAlignment="1">
      <alignment horizontal="left"/>
    </xf>
    <xf numFmtId="0" fontId="10" fillId="0" borderId="0" xfId="0" applyFont="1"/>
    <xf numFmtId="0" fontId="10" fillId="0" borderId="2" xfId="0" applyFont="1" applyBorder="1" applyAlignment="1">
      <alignment horizontal="left"/>
    </xf>
    <xf numFmtId="0" fontId="10" fillId="0" borderId="0" xfId="0" applyFont="1" applyBorder="1" applyAlignment="1">
      <alignment horizontal="left"/>
    </xf>
    <xf numFmtId="0" fontId="0" fillId="0" borderId="4" xfId="0" applyBorder="1" applyAlignment="1">
      <alignment horizontal="left"/>
    </xf>
    <xf numFmtId="0" fontId="1" fillId="0" borderId="6" xfId="0" applyFont="1" applyBorder="1"/>
    <xf numFmtId="0" fontId="1" fillId="0" borderId="5" xfId="0" applyFont="1" applyBorder="1" applyAlignment="1">
      <alignment horizontal="center"/>
    </xf>
    <xf numFmtId="0" fontId="0" fillId="0" borderId="5" xfId="0" applyFont="1" applyBorder="1" applyAlignment="1">
      <alignment horizontal="left"/>
    </xf>
    <xf numFmtId="0" fontId="1" fillId="0" borderId="7" xfId="0" applyFont="1" applyBorder="1" applyAlignment="1">
      <alignment horizontal="center"/>
    </xf>
    <xf numFmtId="0" fontId="0" fillId="0" borderId="5" xfId="0" applyBorder="1" applyAlignment="1">
      <alignment horizontal="left"/>
    </xf>
    <xf numFmtId="0" fontId="1" fillId="0" borderId="8" xfId="0" applyFont="1" applyBorder="1" applyAlignment="1">
      <alignment horizontal="left"/>
    </xf>
    <xf numFmtId="1" fontId="0" fillId="0" borderId="5" xfId="0" applyNumberFormat="1" applyBorder="1" applyAlignment="1">
      <alignment horizontal="left"/>
    </xf>
    <xf numFmtId="0" fontId="0" fillId="0" borderId="7" xfId="0" applyBorder="1" applyAlignment="1">
      <alignment horizontal="left"/>
    </xf>
    <xf numFmtId="0" fontId="0" fillId="0" borderId="7" xfId="0" applyBorder="1"/>
    <xf numFmtId="0" fontId="1" fillId="0" borderId="5" xfId="0" applyFont="1" applyBorder="1"/>
    <xf numFmtId="0" fontId="1" fillId="0" borderId="10" xfId="0" applyFont="1" applyBorder="1"/>
    <xf numFmtId="0" fontId="1" fillId="0" borderId="11" xfId="0" applyFont="1" applyBorder="1" applyAlignment="1">
      <alignment horizontal="center"/>
    </xf>
    <xf numFmtId="0" fontId="0" fillId="0" borderId="11" xfId="0" applyBorder="1" applyAlignment="1">
      <alignment horizontal="left"/>
    </xf>
    <xf numFmtId="0" fontId="0" fillId="0" borderId="5" xfId="0" applyBorder="1"/>
    <xf numFmtId="0" fontId="0" fillId="0" borderId="12" xfId="0" applyBorder="1"/>
    <xf numFmtId="0" fontId="0" fillId="0" borderId="11" xfId="0" applyBorder="1"/>
    <xf numFmtId="0" fontId="0" fillId="0" borderId="9" xfId="0" applyBorder="1"/>
    <xf numFmtId="0" fontId="1" fillId="0" borderId="7" xfId="0" applyFont="1" applyBorder="1"/>
    <xf numFmtId="0" fontId="0" fillId="0" borderId="13" xfId="0" applyBorder="1"/>
    <xf numFmtId="0" fontId="0" fillId="0" borderId="14" xfId="0" applyFont="1" applyBorder="1"/>
    <xf numFmtId="0" fontId="0" fillId="0" borderId="14" xfId="0" applyBorder="1" applyAlignment="1">
      <alignment horizontal="left"/>
    </xf>
    <xf numFmtId="0" fontId="0" fillId="0" borderId="13" xfId="0" applyBorder="1" applyAlignment="1">
      <alignment horizontal="left"/>
    </xf>
    <xf numFmtId="0" fontId="0" fillId="0" borderId="15" xfId="0" applyBorder="1"/>
    <xf numFmtId="0" fontId="7" fillId="0" borderId="11" xfId="0" applyFont="1" applyBorder="1"/>
    <xf numFmtId="0" fontId="0" fillId="0" borderId="11" xfId="0" applyFont="1" applyBorder="1" applyAlignment="1">
      <alignment horizontal="left"/>
    </xf>
    <xf numFmtId="0" fontId="0" fillId="0" borderId="12" xfId="0" applyFont="1" applyBorder="1" applyAlignment="1">
      <alignment horizontal="left"/>
    </xf>
    <xf numFmtId="0" fontId="0" fillId="0" borderId="9" xfId="0" applyBorder="1" applyAlignment="1">
      <alignment horizontal="left"/>
    </xf>
    <xf numFmtId="0" fontId="1" fillId="0" borderId="5" xfId="0" applyFont="1" applyBorder="1" applyAlignment="1">
      <alignment horizontal="left"/>
    </xf>
    <xf numFmtId="0" fontId="0" fillId="0" borderId="12" xfId="0" applyBorder="1" applyAlignment="1">
      <alignment horizontal="left"/>
    </xf>
    <xf numFmtId="0" fontId="0" fillId="0" borderId="15" xfId="0" applyBorder="1" applyAlignment="1">
      <alignment horizontal="left"/>
    </xf>
    <xf numFmtId="0" fontId="10" fillId="0" borderId="0" xfId="0" applyFont="1" applyBorder="1"/>
    <xf numFmtId="0" fontId="1" fillId="0" borderId="2" xfId="0" applyFont="1" applyBorder="1"/>
    <xf numFmtId="0" fontId="10" fillId="0" borderId="5" xfId="0" applyFont="1" applyBorder="1" applyAlignment="1">
      <alignment horizontal="left"/>
    </xf>
    <xf numFmtId="0" fontId="6" fillId="0" borderId="0" xfId="0" applyFont="1" applyBorder="1"/>
    <xf numFmtId="0" fontId="11" fillId="0" borderId="0" xfId="0" applyFont="1" applyBorder="1" applyAlignment="1">
      <alignment horizontal="left"/>
    </xf>
    <xf numFmtId="0" fontId="11" fillId="0" borderId="5" xfId="0" applyFont="1" applyBorder="1" applyAlignment="1">
      <alignment horizontal="left"/>
    </xf>
    <xf numFmtId="164" fontId="1" fillId="0" borderId="8" xfId="0" applyNumberFormat="1" applyFont="1" applyBorder="1" applyAlignment="1">
      <alignment horizontal="center"/>
    </xf>
    <xf numFmtId="164" fontId="1" fillId="0" borderId="9" xfId="0" applyNumberFormat="1" applyFont="1" applyBorder="1" applyAlignment="1">
      <alignment horizontal="center"/>
    </xf>
    <xf numFmtId="164" fontId="1" fillId="0" borderId="4" xfId="0" applyNumberFormat="1" applyFont="1" applyBorder="1" applyAlignment="1">
      <alignment horizontal="center"/>
    </xf>
    <xf numFmtId="164" fontId="1" fillId="0" borderId="9" xfId="0" applyNumberFormat="1" applyFont="1" applyBorder="1" applyAlignment="1"/>
    <xf numFmtId="0" fontId="0" fillId="0" borderId="0" xfId="0" applyAlignment="1">
      <alignment horizontal="left" wrapText="1"/>
    </xf>
    <xf numFmtId="164" fontId="1" fillId="0" borderId="1" xfId="0" applyNumberFormat="1" applyFont="1" applyBorder="1" applyAlignment="1">
      <alignment horizontal="center"/>
    </xf>
    <xf numFmtId="2" fontId="1" fillId="0" borderId="16" xfId="0" applyNumberFormat="1" applyFont="1" applyBorder="1" applyAlignment="1">
      <alignment horizontal="center"/>
    </xf>
    <xf numFmtId="2" fontId="1" fillId="0" borderId="1" xfId="0" applyNumberFormat="1" applyFont="1" applyBorder="1" applyAlignment="1">
      <alignment horizontal="center"/>
    </xf>
    <xf numFmtId="0" fontId="12" fillId="0" borderId="0" xfId="0" applyFont="1" applyAlignment="1">
      <alignment vertical="center"/>
    </xf>
    <xf numFmtId="0" fontId="13" fillId="0" borderId="0" xfId="0" applyFont="1"/>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horizontal="center"/>
    </xf>
    <xf numFmtId="0" fontId="16" fillId="0" borderId="0" xfId="0" applyFont="1" applyAlignment="1">
      <alignment vertical="center"/>
    </xf>
    <xf numFmtId="0" fontId="16" fillId="0" borderId="0" xfId="0" applyFont="1" applyAlignment="1">
      <alignment horizontal="center" vertical="center"/>
    </xf>
    <xf numFmtId="0" fontId="1" fillId="0" borderId="0" xfId="0" applyFont="1" applyAlignment="1"/>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44"/>
  <sheetViews>
    <sheetView tabSelected="1" zoomScale="99" workbookViewId="0">
      <selection sqref="A1:A2"/>
    </sheetView>
  </sheetViews>
  <sheetFormatPr baseColWidth="10" defaultRowHeight="15" x14ac:dyDescent="0"/>
  <cols>
    <col min="1" max="1" width="25" customWidth="1"/>
    <col min="2" max="2" width="12.1640625" customWidth="1"/>
    <col min="3" max="3" width="15.83203125" customWidth="1"/>
    <col min="4" max="4" width="17.6640625" customWidth="1"/>
    <col min="5" max="5" width="20" customWidth="1"/>
    <col min="6" max="6" width="21.83203125" customWidth="1"/>
    <col min="7" max="7" width="20.83203125" customWidth="1"/>
  </cols>
  <sheetData>
    <row r="1" spans="1:8" ht="16">
      <c r="A1" s="71" t="s">
        <v>40</v>
      </c>
    </row>
    <row r="2" spans="1:8">
      <c r="A2" s="72" t="s">
        <v>41</v>
      </c>
    </row>
    <row r="4" spans="1:8" ht="16" customHeight="1">
      <c r="A4" s="67" t="s">
        <v>32</v>
      </c>
      <c r="B4" s="67"/>
      <c r="C4" s="67"/>
      <c r="D4" s="67"/>
      <c r="E4" s="67"/>
      <c r="F4" s="67"/>
      <c r="G4" s="67"/>
    </row>
    <row r="5" spans="1:8">
      <c r="A5" s="67"/>
      <c r="B5" s="67"/>
      <c r="C5" s="67"/>
      <c r="D5" s="67"/>
      <c r="E5" s="67"/>
      <c r="F5" s="67"/>
      <c r="G5" s="67"/>
    </row>
    <row r="6" spans="1:8" ht="17" thickBot="1">
      <c r="A6" s="35"/>
      <c r="B6" s="15"/>
      <c r="C6" s="63" t="s">
        <v>14</v>
      </c>
      <c r="D6" s="64"/>
      <c r="E6" s="63" t="s">
        <v>15</v>
      </c>
      <c r="F6" s="65"/>
      <c r="G6" s="66"/>
    </row>
    <row r="7" spans="1:8" s="1" customFormat="1" ht="17" thickBot="1">
      <c r="A7" s="36"/>
      <c r="B7" s="16"/>
      <c r="C7" s="27" t="s">
        <v>0</v>
      </c>
      <c r="D7" s="37" t="s">
        <v>1</v>
      </c>
      <c r="E7" s="27" t="s">
        <v>12</v>
      </c>
      <c r="F7" s="14" t="s">
        <v>12</v>
      </c>
      <c r="G7" s="37" t="s">
        <v>13</v>
      </c>
    </row>
    <row r="8" spans="1:8" s="1" customFormat="1">
      <c r="A8" s="36"/>
      <c r="B8" s="16"/>
      <c r="C8" s="36"/>
      <c r="D8" s="50"/>
      <c r="E8" s="28" t="s">
        <v>17</v>
      </c>
      <c r="F8" s="17" t="s">
        <v>18</v>
      </c>
      <c r="G8" s="38" t="s">
        <v>17</v>
      </c>
    </row>
    <row r="9" spans="1:8">
      <c r="A9" s="36" t="s">
        <v>33</v>
      </c>
      <c r="B9" s="8" t="s">
        <v>8</v>
      </c>
      <c r="C9" s="29">
        <v>1303</v>
      </c>
      <c r="D9" s="51">
        <v>1310</v>
      </c>
      <c r="E9" s="29">
        <v>1262</v>
      </c>
      <c r="F9" s="12">
        <v>1236</v>
      </c>
      <c r="G9" s="39">
        <v>1258</v>
      </c>
      <c r="H9" s="19"/>
    </row>
    <row r="10" spans="1:8">
      <c r="A10" s="40" t="s">
        <v>31</v>
      </c>
      <c r="B10" s="8" t="s">
        <v>4</v>
      </c>
      <c r="C10" s="29">
        <v>1217</v>
      </c>
      <c r="D10" s="51">
        <v>1214</v>
      </c>
      <c r="E10" s="29">
        <v>1208</v>
      </c>
      <c r="F10" s="12">
        <v>1169</v>
      </c>
      <c r="G10" s="39">
        <v>1214</v>
      </c>
    </row>
    <row r="11" spans="1:8" ht="16">
      <c r="A11" s="40"/>
      <c r="B11" s="10" t="s">
        <v>2</v>
      </c>
      <c r="C11" s="29">
        <v>86</v>
      </c>
      <c r="D11" s="51">
        <v>96</v>
      </c>
      <c r="E11" s="29">
        <v>54</v>
      </c>
      <c r="F11" s="12">
        <v>67</v>
      </c>
      <c r="G11" s="39">
        <v>44</v>
      </c>
    </row>
    <row r="12" spans="1:8" ht="16">
      <c r="A12" s="40"/>
      <c r="B12" s="10" t="s">
        <v>38</v>
      </c>
      <c r="C12" s="29">
        <v>40</v>
      </c>
      <c r="D12" s="51">
        <v>42</v>
      </c>
      <c r="E12" s="29">
        <v>39</v>
      </c>
      <c r="F12" s="12">
        <v>67</v>
      </c>
      <c r="G12" s="39">
        <v>29</v>
      </c>
      <c r="H12">
        <f>AVERAGE(C13:G13,C21:E21)</f>
        <v>36.987499999999997</v>
      </c>
    </row>
    <row r="13" spans="1:8" ht="16">
      <c r="A13" s="40"/>
      <c r="B13" s="11" t="s">
        <v>7</v>
      </c>
      <c r="C13" s="29">
        <v>37</v>
      </c>
      <c r="D13" s="51">
        <v>34</v>
      </c>
      <c r="E13" s="29">
        <v>39</v>
      </c>
      <c r="F13" s="12">
        <v>67</v>
      </c>
      <c r="G13" s="39">
        <v>29</v>
      </c>
    </row>
    <row r="14" spans="1:8">
      <c r="A14" s="36"/>
      <c r="B14" s="8" t="s">
        <v>9</v>
      </c>
      <c r="C14" s="29">
        <v>1280</v>
      </c>
      <c r="D14" s="51">
        <v>1284</v>
      </c>
      <c r="E14" s="29">
        <v>1244</v>
      </c>
      <c r="F14" s="12">
        <v>1207</v>
      </c>
      <c r="G14" s="39">
        <v>1242</v>
      </c>
    </row>
    <row r="15" spans="1:8">
      <c r="A15" s="40"/>
      <c r="B15" s="8" t="s">
        <v>6</v>
      </c>
      <c r="C15" s="29">
        <v>16</v>
      </c>
      <c r="D15" s="51">
        <v>16</v>
      </c>
      <c r="E15" s="29">
        <v>20</v>
      </c>
      <c r="F15" s="12">
        <v>35</v>
      </c>
      <c r="G15" s="39">
        <v>29</v>
      </c>
    </row>
    <row r="16" spans="1:8">
      <c r="A16" s="35"/>
      <c r="B16" s="5"/>
      <c r="C16" s="35"/>
      <c r="D16" s="52"/>
      <c r="E16" s="30" t="s">
        <v>17</v>
      </c>
      <c r="F16" s="6"/>
      <c r="G16" s="41"/>
    </row>
    <row r="17" spans="1:10">
      <c r="A17" s="36" t="s">
        <v>34</v>
      </c>
      <c r="B17" s="8" t="s">
        <v>3</v>
      </c>
      <c r="C17" s="31">
        <v>1340</v>
      </c>
      <c r="D17" s="39">
        <v>1331</v>
      </c>
      <c r="E17" s="31">
        <v>1260</v>
      </c>
      <c r="F17" s="9"/>
      <c r="G17" s="42"/>
      <c r="H17" s="19"/>
    </row>
    <row r="18" spans="1:10">
      <c r="A18" s="40" t="s">
        <v>30</v>
      </c>
      <c r="B18" s="8" t="s">
        <v>4</v>
      </c>
      <c r="C18" s="31">
        <v>1242</v>
      </c>
      <c r="D18" s="39">
        <v>1229</v>
      </c>
      <c r="E18" s="31">
        <v>1242</v>
      </c>
      <c r="F18" s="9"/>
      <c r="G18" s="42"/>
    </row>
    <row r="19" spans="1:10" ht="16">
      <c r="A19" s="40"/>
      <c r="B19" s="10" t="s">
        <v>2</v>
      </c>
      <c r="C19" s="31">
        <v>112</v>
      </c>
      <c r="D19" s="39">
        <v>102</v>
      </c>
      <c r="E19" s="31">
        <v>18</v>
      </c>
      <c r="F19" s="9"/>
      <c r="G19" s="42"/>
    </row>
    <row r="20" spans="1:10" ht="16">
      <c r="A20" s="40"/>
      <c r="B20" s="10" t="s">
        <v>38</v>
      </c>
      <c r="C20" s="31">
        <v>74</v>
      </c>
      <c r="D20" s="39">
        <v>34</v>
      </c>
      <c r="E20" s="31">
        <v>7</v>
      </c>
      <c r="F20" s="9"/>
      <c r="G20" s="42"/>
    </row>
    <row r="21" spans="1:10" ht="16">
      <c r="A21" s="40"/>
      <c r="B21" s="11" t="s">
        <v>7</v>
      </c>
      <c r="C21" s="29">
        <v>48.9</v>
      </c>
      <c r="D21" s="51">
        <v>34</v>
      </c>
      <c r="E21" s="29">
        <v>7</v>
      </c>
      <c r="F21" s="9"/>
      <c r="G21" s="42"/>
    </row>
    <row r="22" spans="1:10">
      <c r="A22" s="40"/>
      <c r="B22" s="8" t="s">
        <v>5</v>
      </c>
      <c r="C22" s="31">
        <v>1335</v>
      </c>
      <c r="D22" s="39">
        <v>1319</v>
      </c>
      <c r="E22" s="31">
        <v>1257</v>
      </c>
      <c r="F22" s="9"/>
      <c r="G22" s="42"/>
    </row>
    <row r="23" spans="1:10">
      <c r="A23" s="40"/>
      <c r="B23" s="8" t="s">
        <v>6</v>
      </c>
      <c r="C23" s="31">
        <v>26</v>
      </c>
      <c r="D23" s="39">
        <v>12</v>
      </c>
      <c r="E23" s="31">
        <v>3.5</v>
      </c>
      <c r="F23" s="9"/>
      <c r="G23" s="42"/>
    </row>
    <row r="24" spans="1:10" ht="17" thickBot="1">
      <c r="A24" s="35"/>
      <c r="B24" s="15"/>
      <c r="C24" s="32" t="s">
        <v>16</v>
      </c>
      <c r="D24" s="53"/>
      <c r="E24" s="32" t="s">
        <v>16</v>
      </c>
      <c r="F24" s="26"/>
      <c r="G24" s="43"/>
    </row>
    <row r="25" spans="1:10">
      <c r="A25" s="36" t="s">
        <v>35</v>
      </c>
      <c r="B25" s="7"/>
      <c r="C25" s="54"/>
      <c r="D25" s="39"/>
      <c r="E25" s="30" t="s">
        <v>28</v>
      </c>
      <c r="F25" s="9"/>
      <c r="G25" s="42"/>
    </row>
    <row r="26" spans="1:10">
      <c r="A26" s="40" t="s">
        <v>29</v>
      </c>
      <c r="B26" s="8" t="s">
        <v>3</v>
      </c>
      <c r="C26" s="31">
        <v>1361</v>
      </c>
      <c r="D26" s="39"/>
      <c r="E26" s="31">
        <v>1159</v>
      </c>
      <c r="F26" s="9"/>
      <c r="G26" s="42"/>
      <c r="H26" s="19"/>
      <c r="J26" s="17"/>
    </row>
    <row r="27" spans="1:10">
      <c r="A27" s="40"/>
      <c r="B27" s="8" t="s">
        <v>4</v>
      </c>
      <c r="C27" s="31">
        <v>1228</v>
      </c>
      <c r="D27" s="39"/>
      <c r="E27" s="31">
        <v>947</v>
      </c>
      <c r="F27" s="9"/>
      <c r="G27" s="42"/>
      <c r="J27" s="9"/>
    </row>
    <row r="28" spans="1:10" ht="16">
      <c r="A28" s="40"/>
      <c r="B28" s="10" t="s">
        <v>2</v>
      </c>
      <c r="C28" s="31">
        <v>133</v>
      </c>
      <c r="D28" s="39"/>
      <c r="E28" s="31">
        <f>E26-E27</f>
        <v>212</v>
      </c>
      <c r="F28" s="9"/>
      <c r="G28" s="42"/>
      <c r="J28" s="9"/>
    </row>
    <row r="29" spans="1:10" ht="16">
      <c r="A29" s="40"/>
      <c r="B29" s="10" t="s">
        <v>38</v>
      </c>
      <c r="C29" s="31">
        <v>133</v>
      </c>
      <c r="D29" s="39"/>
      <c r="E29" s="31">
        <v>212</v>
      </c>
      <c r="F29" s="9"/>
      <c r="G29" s="42"/>
      <c r="J29" s="9"/>
    </row>
    <row r="30" spans="1:10" ht="16">
      <c r="A30" s="40"/>
      <c r="B30" s="11" t="s">
        <v>7</v>
      </c>
      <c r="C30" s="29">
        <v>111</v>
      </c>
      <c r="D30" s="51"/>
      <c r="E30" s="29">
        <f>E28</f>
        <v>212</v>
      </c>
      <c r="F30" s="9"/>
      <c r="G30" s="42"/>
      <c r="J30" s="9"/>
    </row>
    <row r="31" spans="1:10">
      <c r="A31" s="40"/>
      <c r="B31" s="8" t="s">
        <v>5</v>
      </c>
      <c r="C31" s="29">
        <v>1287</v>
      </c>
      <c r="D31" s="39"/>
      <c r="E31" s="33">
        <v>1055</v>
      </c>
      <c r="F31" s="9"/>
      <c r="G31" s="42"/>
      <c r="J31" s="12"/>
    </row>
    <row r="32" spans="1:10">
      <c r="A32" s="40"/>
      <c r="B32" s="8" t="s">
        <v>6</v>
      </c>
      <c r="C32" s="29">
        <v>53</v>
      </c>
      <c r="D32" s="39"/>
      <c r="E32" s="33">
        <v>108</v>
      </c>
      <c r="F32" s="9"/>
      <c r="G32" s="42"/>
      <c r="J32" s="9"/>
    </row>
    <row r="33" spans="1:8">
      <c r="A33" s="44" t="s">
        <v>36</v>
      </c>
      <c r="B33" s="5" t="s">
        <v>3</v>
      </c>
      <c r="C33" s="34">
        <v>1520</v>
      </c>
      <c r="D33" s="55"/>
      <c r="E33" s="34"/>
      <c r="F33" s="6"/>
      <c r="G33" s="41"/>
      <c r="H33" s="19"/>
    </row>
    <row r="34" spans="1:8">
      <c r="A34" s="40" t="s">
        <v>29</v>
      </c>
      <c r="B34" s="8" t="s">
        <v>4</v>
      </c>
      <c r="C34" s="31">
        <v>1353</v>
      </c>
      <c r="D34" s="39"/>
      <c r="E34" s="31"/>
      <c r="F34" s="9"/>
      <c r="G34" s="42"/>
    </row>
    <row r="35" spans="1:8" ht="16">
      <c r="A35" s="40"/>
      <c r="B35" s="10" t="s">
        <v>2</v>
      </c>
      <c r="C35" s="31">
        <v>167</v>
      </c>
      <c r="D35" s="39"/>
      <c r="E35" s="31"/>
      <c r="F35" s="9"/>
      <c r="G35" s="42"/>
    </row>
    <row r="36" spans="1:8" ht="16">
      <c r="A36" s="40"/>
      <c r="B36" s="10" t="s">
        <v>38</v>
      </c>
      <c r="C36" s="31">
        <v>167</v>
      </c>
      <c r="D36" s="39"/>
      <c r="E36" s="31"/>
      <c r="F36" s="9"/>
      <c r="G36" s="42"/>
    </row>
    <row r="37" spans="1:8" ht="16">
      <c r="A37" s="40"/>
      <c r="B37" s="11" t="s">
        <v>7</v>
      </c>
      <c r="C37" s="29">
        <v>16</v>
      </c>
      <c r="D37" s="51"/>
      <c r="E37" s="29"/>
      <c r="F37" s="9"/>
      <c r="G37" s="42"/>
    </row>
    <row r="38" spans="1:8">
      <c r="A38" s="40"/>
      <c r="B38" s="8" t="s">
        <v>5</v>
      </c>
      <c r="C38" s="31">
        <v>1443</v>
      </c>
      <c r="D38" s="39"/>
      <c r="E38" s="31"/>
      <c r="F38" s="9"/>
      <c r="G38" s="42"/>
    </row>
    <row r="39" spans="1:8">
      <c r="A39" s="45"/>
      <c r="B39" s="46" t="s">
        <v>6</v>
      </c>
      <c r="C39" s="48">
        <v>64</v>
      </c>
      <c r="D39" s="56"/>
      <c r="E39" s="48"/>
      <c r="F39" s="47"/>
      <c r="G39" s="49"/>
    </row>
    <row r="40" spans="1:8">
      <c r="A40" s="7"/>
      <c r="B40" s="8"/>
      <c r="C40" s="13"/>
      <c r="D40" s="9"/>
      <c r="E40" s="9"/>
      <c r="F40" s="9"/>
    </row>
    <row r="41" spans="1:8">
      <c r="A41" s="7"/>
      <c r="B41" s="7"/>
      <c r="C41" s="7"/>
      <c r="D41" s="7"/>
      <c r="E41" s="7"/>
      <c r="F41" s="7"/>
    </row>
    <row r="42" spans="1:8" ht="16">
      <c r="A42" s="11" t="s">
        <v>37</v>
      </c>
    </row>
    <row r="43" spans="1:8">
      <c r="A43" t="s">
        <v>10</v>
      </c>
    </row>
    <row r="44" spans="1:8">
      <c r="A44" t="s">
        <v>11</v>
      </c>
    </row>
  </sheetData>
  <mergeCells count="3">
    <mergeCell ref="C6:D6"/>
    <mergeCell ref="E6:G6"/>
    <mergeCell ref="A4:G5"/>
  </mergeCells>
  <phoneticPr fontId="5" type="noConversion"/>
  <pageMargins left="0.7" right="0.7" top="0.75" bottom="0.75" header="0.3" footer="0.3"/>
  <pageSetup scale="63" orientation="portrait" horizontalDpi="0" verticalDpi="0"/>
  <colBreaks count="1" manualBreakCount="1">
    <brk id="7"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116" workbookViewId="0">
      <selection sqref="A1:A2"/>
    </sheetView>
  </sheetViews>
  <sheetFormatPr baseColWidth="10" defaultRowHeight="15" x14ac:dyDescent="0"/>
  <cols>
    <col min="1" max="1" width="26.33203125" customWidth="1"/>
    <col min="2" max="2" width="40.6640625" customWidth="1"/>
    <col min="3" max="3" width="16.5" customWidth="1"/>
    <col min="4" max="4" width="16.1640625" customWidth="1"/>
    <col min="5" max="5" width="7" customWidth="1"/>
    <col min="6" max="6" width="16.1640625" customWidth="1"/>
    <col min="7" max="7" width="16" customWidth="1"/>
    <col min="8" max="8" width="7.33203125" customWidth="1"/>
    <col min="9" max="9" width="15.83203125" customWidth="1"/>
    <col min="10" max="10" width="15.5" customWidth="1"/>
    <col min="11" max="11" width="7" customWidth="1"/>
  </cols>
  <sheetData>
    <row r="1" spans="1:11" ht="16">
      <c r="A1" s="71" t="s">
        <v>40</v>
      </c>
    </row>
    <row r="2" spans="1:11">
      <c r="A2" s="72" t="s">
        <v>41</v>
      </c>
    </row>
    <row r="4" spans="1:11" ht="16" customHeight="1">
      <c r="A4" s="67" t="s">
        <v>39</v>
      </c>
      <c r="B4" s="67"/>
      <c r="C4" s="67"/>
      <c r="D4" s="67"/>
      <c r="E4" s="67"/>
      <c r="F4" s="67"/>
      <c r="G4" s="67"/>
      <c r="H4" s="67"/>
      <c r="I4" s="67"/>
      <c r="J4" s="67"/>
      <c r="K4" s="67"/>
    </row>
    <row r="5" spans="1:11">
      <c r="A5" s="67"/>
      <c r="B5" s="67"/>
      <c r="C5" s="67"/>
      <c r="D5" s="67"/>
      <c r="E5" s="67"/>
      <c r="F5" s="67"/>
      <c r="G5" s="67"/>
      <c r="H5" s="67"/>
      <c r="I5" s="67"/>
      <c r="J5" s="67"/>
      <c r="K5" s="67"/>
    </row>
    <row r="6" spans="1:11" ht="17" thickBot="1">
      <c r="C6" s="68" t="s">
        <v>14</v>
      </c>
      <c r="D6" s="68"/>
      <c r="E6" s="18"/>
      <c r="F6" s="69" t="s">
        <v>15</v>
      </c>
      <c r="G6" s="70"/>
      <c r="H6" s="70"/>
      <c r="I6" s="70"/>
      <c r="J6" s="70"/>
      <c r="K6" s="70"/>
    </row>
    <row r="7" spans="1:11" ht="17" thickBot="1">
      <c r="A7" s="1"/>
      <c r="B7" s="1"/>
      <c r="C7" s="14" t="s">
        <v>0</v>
      </c>
      <c r="D7" s="14" t="s">
        <v>1</v>
      </c>
      <c r="E7" s="21" t="s">
        <v>27</v>
      </c>
      <c r="F7" s="27" t="s">
        <v>24</v>
      </c>
      <c r="G7" s="14" t="s">
        <v>25</v>
      </c>
      <c r="H7" s="21" t="s">
        <v>27</v>
      </c>
      <c r="I7" s="27" t="s">
        <v>24</v>
      </c>
      <c r="J7" s="14" t="s">
        <v>25</v>
      </c>
      <c r="K7" s="21" t="s">
        <v>27</v>
      </c>
    </row>
    <row r="8" spans="1:11">
      <c r="A8" s="1"/>
      <c r="B8" s="1"/>
      <c r="C8" s="16"/>
      <c r="D8" s="20"/>
      <c r="F8" s="28" t="s">
        <v>17</v>
      </c>
      <c r="G8" s="17" t="s">
        <v>17</v>
      </c>
      <c r="H8" s="7"/>
      <c r="I8" s="28" t="s">
        <v>18</v>
      </c>
      <c r="J8" s="17" t="s">
        <v>23</v>
      </c>
      <c r="K8" s="7"/>
    </row>
    <row r="9" spans="1:11">
      <c r="A9" s="16" t="s">
        <v>33</v>
      </c>
      <c r="B9" s="3" t="s">
        <v>26</v>
      </c>
      <c r="C9" s="4">
        <f>0.84*10</f>
        <v>8.4</v>
      </c>
      <c r="D9" s="4">
        <f>0.92*10</f>
        <v>9.2000000000000011</v>
      </c>
      <c r="E9" s="22">
        <f>0.08*10</f>
        <v>0.8</v>
      </c>
      <c r="F9" s="29" t="s">
        <v>22</v>
      </c>
      <c r="G9" s="9" t="s">
        <v>22</v>
      </c>
      <c r="H9" s="25" t="s">
        <v>22</v>
      </c>
      <c r="I9" s="29" t="s">
        <v>22</v>
      </c>
      <c r="J9" s="8" t="s">
        <v>22</v>
      </c>
      <c r="K9" s="25" t="s">
        <v>22</v>
      </c>
    </row>
    <row r="10" spans="1:11" s="23" customFormat="1">
      <c r="A10" s="16"/>
      <c r="B10" s="3" t="s">
        <v>20</v>
      </c>
      <c r="C10" s="4">
        <f>0.88*10</f>
        <v>8.8000000000000007</v>
      </c>
      <c r="D10" s="4">
        <f>0.93*10</f>
        <v>9.3000000000000007</v>
      </c>
      <c r="E10" s="22">
        <f>0.05*10</f>
        <v>0.5</v>
      </c>
      <c r="F10" s="29">
        <f>0.96*10</f>
        <v>9.6</v>
      </c>
      <c r="G10" s="9">
        <f>1.09*10</f>
        <v>10.9</v>
      </c>
      <c r="H10" s="25">
        <f>0.13*10</f>
        <v>1.3</v>
      </c>
      <c r="I10" s="29">
        <f>1.13*10</f>
        <v>11.299999999999999</v>
      </c>
      <c r="J10" s="9">
        <f>1.19*10</f>
        <v>11.899999999999999</v>
      </c>
      <c r="K10" s="25">
        <f>0.06*10</f>
        <v>0.6</v>
      </c>
    </row>
    <row r="11" spans="1:11">
      <c r="A11" s="16"/>
      <c r="B11" s="3" t="s">
        <v>21</v>
      </c>
      <c r="C11" s="4">
        <f>1.15*10</f>
        <v>11.5</v>
      </c>
      <c r="D11" s="4">
        <f>1.18*10</f>
        <v>11.799999999999999</v>
      </c>
      <c r="E11" s="22">
        <f>0.03*10</f>
        <v>0.3</v>
      </c>
      <c r="F11" s="29">
        <f>1.22*10</f>
        <v>12.2</v>
      </c>
      <c r="G11" s="9">
        <f>1.25*10</f>
        <v>12.5</v>
      </c>
      <c r="H11" s="25">
        <f>0.02*10</f>
        <v>0.2</v>
      </c>
      <c r="I11" s="29">
        <f>1.27*10</f>
        <v>12.7</v>
      </c>
      <c r="J11" s="9">
        <f>1.3*10</f>
        <v>13</v>
      </c>
      <c r="K11" s="25">
        <f>0.03*10</f>
        <v>0.3</v>
      </c>
    </row>
    <row r="12" spans="1:11" ht="17">
      <c r="A12" s="57"/>
      <c r="B12" s="2" t="s">
        <v>19</v>
      </c>
      <c r="C12" s="22">
        <f>0.31*10</f>
        <v>3.1</v>
      </c>
      <c r="D12" s="22">
        <f>0.26*10</f>
        <v>2.6</v>
      </c>
      <c r="E12" s="22"/>
      <c r="F12" s="62">
        <f>0.26*10</f>
        <v>2.6</v>
      </c>
      <c r="G12" s="25">
        <f>0.16*10</f>
        <v>1.6</v>
      </c>
      <c r="H12" s="25"/>
      <c r="I12" s="59">
        <f>0.14*10</f>
        <v>1.4000000000000001</v>
      </c>
      <c r="J12" s="25">
        <f>0.11*10</f>
        <v>1.1000000000000001</v>
      </c>
      <c r="K12" s="57"/>
    </row>
    <row r="13" spans="1:11">
      <c r="A13" s="58" t="s">
        <v>34</v>
      </c>
      <c r="B13" s="5" t="s">
        <v>26</v>
      </c>
      <c r="C13" s="6">
        <f>1.75*10</f>
        <v>17.5</v>
      </c>
      <c r="D13" s="6">
        <f>1.72*10</f>
        <v>17.2</v>
      </c>
      <c r="E13" s="24">
        <f>0.03*10</f>
        <v>0.3</v>
      </c>
      <c r="F13" s="9"/>
      <c r="G13" s="9"/>
      <c r="H13" s="9"/>
      <c r="I13" s="7"/>
      <c r="J13" s="60"/>
      <c r="K13" s="7"/>
    </row>
    <row r="14" spans="1:11">
      <c r="A14" s="7"/>
      <c r="B14" s="3" t="s">
        <v>20</v>
      </c>
      <c r="C14" s="9">
        <f>1.35*10</f>
        <v>13.5</v>
      </c>
      <c r="D14" s="9">
        <f>1.31*10</f>
        <v>13.100000000000001</v>
      </c>
      <c r="E14" s="25">
        <f>0.04*10</f>
        <v>0.4</v>
      </c>
      <c r="F14" s="9"/>
      <c r="G14" s="9"/>
      <c r="H14" s="9"/>
      <c r="I14" s="7"/>
      <c r="J14" s="7"/>
      <c r="K14" s="7"/>
    </row>
    <row r="15" spans="1:11">
      <c r="A15" s="7"/>
      <c r="B15" s="3" t="s">
        <v>21</v>
      </c>
      <c r="C15" s="9">
        <f>1.34*10</f>
        <v>13.4</v>
      </c>
      <c r="D15" s="9">
        <f>1.23*10</f>
        <v>12.3</v>
      </c>
      <c r="E15" s="25">
        <f>0.11*10</f>
        <v>1.1000000000000001</v>
      </c>
      <c r="F15" s="9"/>
      <c r="G15" s="9"/>
      <c r="H15" s="9"/>
      <c r="I15" s="7"/>
      <c r="J15" s="7"/>
      <c r="K15" s="7"/>
    </row>
    <row r="16" spans="1:11" ht="17">
      <c r="A16" s="7"/>
      <c r="B16" s="2" t="s">
        <v>19</v>
      </c>
      <c r="C16" s="25">
        <f>0.38*10</f>
        <v>3.8</v>
      </c>
      <c r="D16" s="61">
        <f>0.49*10</f>
        <v>4.9000000000000004</v>
      </c>
      <c r="E16" s="12"/>
      <c r="F16" s="12"/>
      <c r="G16" s="9"/>
      <c r="H16" s="9"/>
      <c r="I16" s="7"/>
      <c r="J16" s="7"/>
      <c r="K16" s="7"/>
    </row>
    <row r="17" spans="1:11">
      <c r="A17" s="7"/>
      <c r="B17" s="15"/>
      <c r="C17" s="15"/>
      <c r="D17" s="15"/>
      <c r="E17" s="15"/>
      <c r="F17" s="7"/>
      <c r="G17" s="7"/>
      <c r="H17" s="7"/>
      <c r="I17" s="7"/>
      <c r="J17" s="7"/>
      <c r="K17" s="7"/>
    </row>
  </sheetData>
  <mergeCells count="3">
    <mergeCell ref="C6:D6"/>
    <mergeCell ref="A4:K5"/>
    <mergeCell ref="F6:K6"/>
  </mergeCells>
  <phoneticPr fontId="5" type="noConversion"/>
  <pageMargins left="0.7" right="0.7" top="0.75" bottom="0.75" header="0.3" footer="0.3"/>
  <pageSetup scale="62" orientation="landscape" horizontalDpi="4294967292" verticalDpi="4294967292"/>
  <colBreaks count="1" manualBreakCount="1">
    <brk id="11" max="1048575" man="1"/>
  </col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sqref="A1:A2"/>
    </sheetView>
  </sheetViews>
  <sheetFormatPr baseColWidth="10" defaultRowHeight="15" x14ac:dyDescent="0"/>
  <cols>
    <col min="1" max="1" width="43.1640625" customWidth="1"/>
    <col min="2" max="3" width="11.1640625" bestFit="1" customWidth="1"/>
    <col min="4" max="4" width="16.1640625" customWidth="1"/>
    <col min="5" max="8" width="11.1640625" bestFit="1" customWidth="1"/>
    <col min="9" max="10" width="11" bestFit="1" customWidth="1"/>
  </cols>
  <sheetData>
    <row r="1" spans="1:10" ht="16">
      <c r="A1" s="71" t="s">
        <v>40</v>
      </c>
    </row>
    <row r="2" spans="1:10">
      <c r="A2" s="72" t="s">
        <v>41</v>
      </c>
    </row>
    <row r="3" spans="1:10">
      <c r="A3" s="76" t="s">
        <v>54</v>
      </c>
      <c r="B3" s="3"/>
      <c r="C3" s="3"/>
      <c r="D3" s="3"/>
      <c r="E3" s="3"/>
      <c r="F3" s="3"/>
      <c r="G3" s="3"/>
      <c r="H3" s="3"/>
      <c r="I3" s="3"/>
      <c r="J3" s="3"/>
    </row>
    <row r="4" spans="1:10">
      <c r="A4" s="73"/>
      <c r="B4" s="3"/>
      <c r="C4" s="3"/>
      <c r="D4" s="3"/>
      <c r="E4" s="3"/>
      <c r="F4" s="3"/>
      <c r="G4" s="3"/>
      <c r="H4" s="3"/>
      <c r="I4" s="3"/>
      <c r="J4" s="3"/>
    </row>
    <row r="5" spans="1:10">
      <c r="A5" s="1"/>
      <c r="B5" s="77" t="s">
        <v>49</v>
      </c>
      <c r="C5" s="77" t="s">
        <v>50</v>
      </c>
      <c r="D5" s="77" t="s">
        <v>51</v>
      </c>
      <c r="E5" s="77" t="s">
        <v>42</v>
      </c>
      <c r="F5" s="77" t="s">
        <v>43</v>
      </c>
      <c r="G5" s="77" t="s">
        <v>44</v>
      </c>
      <c r="H5" s="77" t="s">
        <v>45</v>
      </c>
      <c r="I5" s="77" t="s">
        <v>52</v>
      </c>
      <c r="J5" s="77" t="s">
        <v>53</v>
      </c>
    </row>
    <row r="6" spans="1:10">
      <c r="A6" s="76" t="s">
        <v>46</v>
      </c>
      <c r="B6" s="75"/>
      <c r="C6" s="75"/>
      <c r="D6" s="75"/>
      <c r="E6" s="75"/>
      <c r="F6" s="75"/>
      <c r="G6" s="75"/>
      <c r="H6" s="75"/>
      <c r="I6" s="75"/>
      <c r="J6" s="75"/>
    </row>
    <row r="7" spans="1:10">
      <c r="A7" s="78"/>
      <c r="B7" s="74">
        <v>47.01</v>
      </c>
      <c r="C7" s="74">
        <v>1.07</v>
      </c>
      <c r="D7" s="74">
        <v>15.28</v>
      </c>
      <c r="E7" s="74">
        <v>8.7899999999999991</v>
      </c>
      <c r="F7" s="74">
        <v>0.16</v>
      </c>
      <c r="G7" s="74">
        <v>12.5</v>
      </c>
      <c r="H7" s="74">
        <v>10.96</v>
      </c>
      <c r="I7" s="74">
        <v>2.23</v>
      </c>
      <c r="J7" s="74">
        <v>0.47</v>
      </c>
    </row>
    <row r="8" spans="1:10">
      <c r="A8" s="76" t="s">
        <v>47</v>
      </c>
      <c r="B8" s="74">
        <v>47.6</v>
      </c>
      <c r="C8" s="74">
        <v>1.05</v>
      </c>
      <c r="D8" s="74">
        <v>15.06</v>
      </c>
      <c r="E8" s="74">
        <v>8.94</v>
      </c>
      <c r="F8" s="74">
        <v>0.16</v>
      </c>
      <c r="G8" s="74">
        <v>13.7</v>
      </c>
      <c r="H8" s="74">
        <v>2.19</v>
      </c>
      <c r="I8" s="74" t="s">
        <v>48</v>
      </c>
      <c r="J8" s="75"/>
    </row>
    <row r="9" spans="1:10">
      <c r="A9" s="76"/>
      <c r="B9" s="3"/>
      <c r="C9" s="3"/>
      <c r="D9" s="3"/>
      <c r="E9" s="3"/>
      <c r="F9" s="3"/>
      <c r="G9" s="3"/>
      <c r="H9" s="3"/>
      <c r="I9" s="3"/>
      <c r="J9" s="3"/>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Table S2</vt:lpstr>
      <vt:lpstr>Table S3</vt:lpstr>
      <vt:lpstr>TableS4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Editorial Assistant</cp:lastModifiedBy>
  <cp:lastPrinted>2016-03-19T18:42:17Z</cp:lastPrinted>
  <dcterms:created xsi:type="dcterms:W3CDTF">2015-11-01T18:09:37Z</dcterms:created>
  <dcterms:modified xsi:type="dcterms:W3CDTF">2017-02-16T20:13:11Z</dcterms:modified>
</cp:coreProperties>
</file>