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A9160646-55CA-A349-B5BE-2CF79CEE28D2}" xr6:coauthVersionLast="47" xr6:coauthVersionMax="47" xr10:uidLastSave="{00000000-0000-0000-0000-000000000000}"/>
  <bookViews>
    <workbookView xWindow="0" yWindow="500" windowWidth="29660" windowHeight="20120" xr2:uid="{E49BF604-152E-4873-9F03-5B512D57C0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1" l="1"/>
  <c r="I28" i="1"/>
  <c r="D15" i="1"/>
  <c r="E15" i="1"/>
  <c r="F15" i="1"/>
  <c r="G15" i="1"/>
  <c r="C15" i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7" i="1"/>
  <c r="K7" i="1" s="1"/>
  <c r="D27" i="1" l="1"/>
  <c r="E27" i="1" s="1"/>
  <c r="F27" i="1" s="1"/>
  <c r="D26" i="1"/>
  <c r="E26" i="1" s="1"/>
  <c r="F26" i="1" s="1"/>
  <c r="D23" i="1"/>
  <c r="E23" i="1" s="1"/>
  <c r="F23" i="1" s="1"/>
  <c r="D22" i="1"/>
  <c r="E22" i="1" s="1"/>
  <c r="F22" i="1" s="1"/>
  <c r="G27" i="1"/>
  <c r="I27" i="1"/>
  <c r="I26" i="1"/>
  <c r="G22" i="1"/>
  <c r="I15" i="1"/>
  <c r="D25" i="1"/>
  <c r="E25" i="1" s="1"/>
  <c r="F25" i="1" s="1"/>
  <c r="D21" i="1"/>
  <c r="E21" i="1" s="1"/>
  <c r="F21" i="1" s="1"/>
  <c r="J21" i="1" s="1"/>
  <c r="D20" i="1"/>
  <c r="E20" i="1" s="1"/>
  <c r="F20" i="1" s="1"/>
  <c r="J20" i="1" s="1"/>
  <c r="D24" i="1"/>
  <c r="E24" i="1" s="1"/>
  <c r="F24" i="1" s="1"/>
  <c r="I22" i="1" l="1"/>
  <c r="I23" i="1"/>
  <c r="G26" i="1"/>
  <c r="G23" i="1"/>
  <c r="I21" i="1"/>
  <c r="G21" i="1"/>
  <c r="G25" i="1"/>
  <c r="I25" i="1"/>
  <c r="I20" i="1"/>
  <c r="G20" i="1"/>
  <c r="I24" i="1"/>
  <c r="G24" i="1"/>
  <c r="I31" i="1" l="1"/>
  <c r="I29" i="1"/>
  <c r="I30" i="1"/>
  <c r="J26" i="1"/>
  <c r="K26" i="1" s="1"/>
  <c r="J23" i="1" l="1"/>
  <c r="K23" i="1"/>
  <c r="J24" i="1"/>
  <c r="K24" i="1" s="1"/>
  <c r="J22" i="1"/>
  <c r="K22" i="1" s="1"/>
  <c r="J25" i="1"/>
  <c r="K25" i="1" s="1"/>
  <c r="J27" i="1"/>
  <c r="K27" i="1" s="1"/>
  <c r="K21" i="1"/>
  <c r="K20" i="1"/>
  <c r="K29" i="1" l="1"/>
</calcChain>
</file>

<file path=xl/sharedStrings.xml><?xml version="1.0" encoding="utf-8"?>
<sst xmlns="http://schemas.openxmlformats.org/spreadsheetml/2006/main" count="46" uniqueCount="36">
  <si>
    <t>Tremolite EDS Analysis</t>
  </si>
  <si>
    <t>Element</t>
  </si>
  <si>
    <t>Weight %</t>
  </si>
  <si>
    <t>#1</t>
  </si>
  <si>
    <t>#2</t>
  </si>
  <si>
    <t>#3</t>
  </si>
  <si>
    <t>#4</t>
  </si>
  <si>
    <t>#5</t>
  </si>
  <si>
    <t>Average</t>
  </si>
  <si>
    <t>Dev</t>
  </si>
  <si>
    <t>O</t>
  </si>
  <si>
    <t>F</t>
  </si>
  <si>
    <t>Na</t>
  </si>
  <si>
    <t>Mg</t>
  </si>
  <si>
    <t>Al</t>
  </si>
  <si>
    <t>Si</t>
  </si>
  <si>
    <t>K</t>
  </si>
  <si>
    <t>Ca</t>
  </si>
  <si>
    <t>Total</t>
  </si>
  <si>
    <t>Atomic Wt</t>
  </si>
  <si>
    <t>Avg Weight%</t>
  </si>
  <si>
    <t>Molar Ratio</t>
  </si>
  <si>
    <t>Normalized</t>
  </si>
  <si>
    <t>% Dev</t>
  </si>
  <si>
    <t>Tremolite Analytical Formula</t>
  </si>
  <si>
    <t>Charge</t>
  </si>
  <si>
    <t>total chg</t>
  </si>
  <si>
    <t>pos charge</t>
  </si>
  <si>
    <t>neg charge</t>
  </si>
  <si>
    <t>Adj Charge</t>
  </si>
  <si>
    <t>Adj Norm. Formula</t>
  </si>
  <si>
    <t>*H (inferred from results)</t>
  </si>
  <si>
    <t>Stoichiometry Constraint (charge balance)</t>
  </si>
  <si>
    <r>
      <t>Na</t>
    </r>
    <r>
      <rPr>
        <vertAlign val="subscript"/>
        <sz val="11"/>
        <color theme="1"/>
        <rFont val="Calibri"/>
        <family val="2"/>
        <scheme val="minor"/>
      </rPr>
      <t>0.10(2)</t>
    </r>
    <r>
      <rPr>
        <sz val="11"/>
        <color theme="1"/>
        <rFont val="Calibri"/>
        <family val="2"/>
        <scheme val="minor"/>
      </rPr>
      <t xml:space="preserve"> K</t>
    </r>
    <r>
      <rPr>
        <vertAlign val="subscript"/>
        <sz val="11"/>
        <color theme="1"/>
        <rFont val="Calibri"/>
        <family val="2"/>
        <scheme val="minor"/>
      </rPr>
      <t>0.01(2)</t>
    </r>
    <r>
      <rPr>
        <sz val="11"/>
        <color theme="1"/>
        <rFont val="Calibri"/>
        <family val="2"/>
        <scheme val="minor"/>
      </rPr>
      <t xml:space="preserve"> Ca</t>
    </r>
    <r>
      <rPr>
        <vertAlign val="subscript"/>
        <sz val="11"/>
        <color theme="1"/>
        <rFont val="Calibri"/>
        <family val="2"/>
        <scheme val="minor"/>
      </rPr>
      <t>2.06(17)</t>
    </r>
    <r>
      <rPr>
        <sz val="11"/>
        <color theme="1"/>
        <rFont val="Calibri"/>
        <family val="2"/>
        <scheme val="minor"/>
      </rPr>
      <t xml:space="preserve"> Mg</t>
    </r>
    <r>
      <rPr>
        <vertAlign val="subscript"/>
        <sz val="11"/>
        <color theme="1"/>
        <rFont val="Calibri"/>
        <family val="2"/>
        <scheme val="minor"/>
      </rPr>
      <t>4.93(10)</t>
    </r>
    <r>
      <rPr>
        <sz val="11"/>
        <color theme="1"/>
        <rFont val="Calibri"/>
        <family val="2"/>
        <scheme val="minor"/>
      </rPr>
      <t xml:space="preserve"> Al</t>
    </r>
    <r>
      <rPr>
        <vertAlign val="subscript"/>
        <sz val="11"/>
        <color theme="1"/>
        <rFont val="Calibri"/>
        <family val="2"/>
        <scheme val="minor"/>
      </rPr>
      <t>0.13(1)</t>
    </r>
    <r>
      <rPr>
        <sz val="11"/>
        <color theme="1"/>
        <rFont val="Calibri"/>
        <family val="2"/>
        <scheme val="minor"/>
      </rPr>
      <t xml:space="preserve"> Si</t>
    </r>
    <r>
      <rPr>
        <vertAlign val="subscript"/>
        <sz val="11"/>
        <color theme="1"/>
        <rFont val="Calibri"/>
        <family val="2"/>
        <scheme val="minor"/>
      </rPr>
      <t>7.88(24)</t>
    </r>
    <r>
      <rPr>
        <sz val="11"/>
        <color theme="1"/>
        <rFont val="Calibri"/>
        <family val="2"/>
        <scheme val="minor"/>
      </rPr>
      <t xml:space="preserve"> O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 xml:space="preserve"> (OH</t>
    </r>
    <r>
      <rPr>
        <vertAlign val="subscript"/>
        <sz val="11"/>
        <color theme="1"/>
        <rFont val="Calibri"/>
        <family val="2"/>
        <scheme val="minor"/>
      </rPr>
      <t>0.98(29)</t>
    </r>
    <r>
      <rPr>
        <sz val="11"/>
        <color theme="1"/>
        <rFont val="Calibri"/>
        <family val="2"/>
        <scheme val="minor"/>
      </rPr>
      <t xml:space="preserve"> F</t>
    </r>
    <r>
      <rPr>
        <vertAlign val="subscript"/>
        <sz val="11"/>
        <color theme="1"/>
        <rFont val="Calibri"/>
        <family val="2"/>
        <scheme val="minor"/>
      </rPr>
      <t xml:space="preserve">1.02(14) </t>
    </r>
    <r>
      <rPr>
        <sz val="11"/>
        <color theme="1"/>
        <rFont val="Calibri"/>
        <family val="2"/>
        <scheme val="minor"/>
      </rPr>
      <t>)</t>
    </r>
  </si>
  <si>
    <t xml:space="preserve">American Mineralogist: May 2023 Online Materials AM-23-58278 </t>
  </si>
  <si>
    <t>Ott et al.: Structural Behavior of C2/m Tremolite to 40 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</si>
</sst>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/>
    <xf numFmtId="0" fontId="1" fillId="0" borderId="0" xfId="0" applyFont="1"/>
    <xf numFmtId="164" fontId="0" fillId="0" borderId="0" xfId="0" applyNumberForma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24FD4-AC5C-4751-BE18-26C809C95618}">
  <dimension ref="B1:M40"/>
  <sheetViews>
    <sheetView tabSelected="1" zoomScale="120" zoomScaleNormal="120" workbookViewId="0">
      <selection activeCell="B1" sqref="B1:B2"/>
    </sheetView>
  </sheetViews>
  <sheetFormatPr baseColWidth="10" defaultColWidth="8.83203125" defaultRowHeight="15" x14ac:dyDescent="0.2"/>
  <cols>
    <col min="3" max="4" width="13.5" customWidth="1"/>
    <col min="5" max="5" width="12.33203125" customWidth="1"/>
    <col min="6" max="6" width="11.33203125" customWidth="1"/>
    <col min="8" max="8" width="10.6640625" customWidth="1"/>
    <col min="10" max="10" width="18.5" customWidth="1"/>
    <col min="11" max="11" width="11.5" customWidth="1"/>
  </cols>
  <sheetData>
    <row r="1" spans="2:11" x14ac:dyDescent="0.2">
      <c r="B1" t="s">
        <v>34</v>
      </c>
    </row>
    <row r="2" spans="2:11" x14ac:dyDescent="0.2">
      <c r="B2" t="s">
        <v>35</v>
      </c>
    </row>
    <row r="3" spans="2:11" x14ac:dyDescent="0.2">
      <c r="B3" t="s">
        <v>0</v>
      </c>
    </row>
    <row r="5" spans="2:11" x14ac:dyDescent="0.2">
      <c r="C5" t="s">
        <v>2</v>
      </c>
    </row>
    <row r="6" spans="2:11" x14ac:dyDescent="0.2">
      <c r="B6" t="s">
        <v>1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I6" t="s">
        <v>8</v>
      </c>
      <c r="J6" t="s">
        <v>9</v>
      </c>
      <c r="K6" t="s">
        <v>23</v>
      </c>
    </row>
    <row r="7" spans="2:11" x14ac:dyDescent="0.2">
      <c r="B7" t="s">
        <v>10</v>
      </c>
      <c r="C7" s="2">
        <v>43.12</v>
      </c>
      <c r="D7" s="2">
        <v>43.07</v>
      </c>
      <c r="E7" s="2">
        <v>43.13</v>
      </c>
      <c r="F7" s="2">
        <v>44.38</v>
      </c>
      <c r="G7" s="2">
        <v>43.49</v>
      </c>
      <c r="I7" s="2">
        <f>AVERAGE(C7:G7)</f>
        <v>43.438000000000002</v>
      </c>
      <c r="J7" s="2">
        <v>0.55000000000000004</v>
      </c>
      <c r="K7">
        <f>J7/I7</f>
        <v>1.2661724757125098E-2</v>
      </c>
    </row>
    <row r="8" spans="2:11" x14ac:dyDescent="0.2">
      <c r="B8" t="s">
        <v>11</v>
      </c>
      <c r="C8" s="2">
        <v>2.27</v>
      </c>
      <c r="D8" s="2">
        <v>2.4300000000000002</v>
      </c>
      <c r="E8" s="2">
        <v>2.77</v>
      </c>
      <c r="F8" s="2">
        <v>1.95</v>
      </c>
      <c r="G8" s="2">
        <v>2.0499999999999998</v>
      </c>
      <c r="I8" s="2">
        <f t="shared" ref="I8:I14" si="0">AVERAGE(C8:G8)</f>
        <v>2.2939999999999996</v>
      </c>
      <c r="J8" s="2">
        <v>0.33</v>
      </c>
      <c r="K8">
        <f t="shared" ref="K8:K14" si="1">J8/I8</f>
        <v>0.14385353095030518</v>
      </c>
    </row>
    <row r="9" spans="2:11" x14ac:dyDescent="0.2">
      <c r="B9" t="s">
        <v>12</v>
      </c>
      <c r="C9" s="2">
        <v>0.32</v>
      </c>
      <c r="D9" s="2">
        <v>0.3</v>
      </c>
      <c r="E9" s="2">
        <v>0.34</v>
      </c>
      <c r="F9" s="2">
        <v>0.16</v>
      </c>
      <c r="G9" s="2">
        <v>0.28999999999999998</v>
      </c>
      <c r="I9" s="2">
        <f t="shared" si="0"/>
        <v>0.28199999999999997</v>
      </c>
      <c r="J9" s="2">
        <v>7.0000000000000007E-2</v>
      </c>
      <c r="K9">
        <f t="shared" si="1"/>
        <v>0.24822695035460998</v>
      </c>
    </row>
    <row r="10" spans="2:11" x14ac:dyDescent="0.2">
      <c r="B10" t="s">
        <v>13</v>
      </c>
      <c r="C10" s="2">
        <v>15.25</v>
      </c>
      <c r="D10" s="2">
        <v>15.35</v>
      </c>
      <c r="E10" s="2">
        <v>15.33</v>
      </c>
      <c r="F10" s="2">
        <v>14.62</v>
      </c>
      <c r="G10" s="2">
        <v>15.12</v>
      </c>
      <c r="I10" s="2">
        <f t="shared" si="0"/>
        <v>15.134</v>
      </c>
      <c r="J10" s="2">
        <v>0.3</v>
      </c>
      <c r="K10">
        <f t="shared" si="1"/>
        <v>1.9822915290075325E-2</v>
      </c>
    </row>
    <row r="11" spans="2:11" x14ac:dyDescent="0.2">
      <c r="B11" t="s">
        <v>14</v>
      </c>
      <c r="C11" s="2">
        <v>0.46</v>
      </c>
      <c r="D11" s="2">
        <v>0.46</v>
      </c>
      <c r="E11" s="2">
        <v>0.48</v>
      </c>
      <c r="F11" s="2">
        <v>0.38</v>
      </c>
      <c r="G11" s="2">
        <v>0.42</v>
      </c>
      <c r="I11" s="2">
        <f t="shared" si="0"/>
        <v>0.43999999999999995</v>
      </c>
      <c r="J11" s="2">
        <v>0.04</v>
      </c>
      <c r="K11">
        <f t="shared" si="1"/>
        <v>9.0909090909090925E-2</v>
      </c>
    </row>
    <row r="12" spans="2:11" x14ac:dyDescent="0.2">
      <c r="B12" t="s">
        <v>15</v>
      </c>
      <c r="C12" s="2">
        <v>28.29</v>
      </c>
      <c r="D12" s="2">
        <v>28.21</v>
      </c>
      <c r="E12" s="2">
        <v>28.06</v>
      </c>
      <c r="F12" s="2">
        <v>26.58</v>
      </c>
      <c r="G12" s="2">
        <v>28.54</v>
      </c>
      <c r="I12" s="2">
        <f t="shared" si="0"/>
        <v>27.936</v>
      </c>
      <c r="J12" s="2">
        <v>0.78</v>
      </c>
      <c r="K12">
        <f t="shared" si="1"/>
        <v>2.7920962199312716E-2</v>
      </c>
    </row>
    <row r="13" spans="2:11" x14ac:dyDescent="0.2">
      <c r="B13" t="s">
        <v>16</v>
      </c>
      <c r="C13" s="2">
        <v>0.15</v>
      </c>
      <c r="D13" s="2">
        <v>0.13</v>
      </c>
      <c r="E13" s="2">
        <v>0</v>
      </c>
      <c r="F13" s="2">
        <v>0.11</v>
      </c>
      <c r="G13" s="2">
        <v>0</v>
      </c>
      <c r="I13" s="2">
        <f t="shared" si="0"/>
        <v>7.8E-2</v>
      </c>
      <c r="J13" s="2">
        <v>6.5000000000000002E-2</v>
      </c>
      <c r="K13">
        <f t="shared" si="1"/>
        <v>0.83333333333333337</v>
      </c>
    </row>
    <row r="14" spans="2:11" x14ac:dyDescent="0.2">
      <c r="B14" t="s">
        <v>17</v>
      </c>
      <c r="C14" s="2">
        <v>10.130000000000001</v>
      </c>
      <c r="D14" s="2">
        <v>10.050000000000001</v>
      </c>
      <c r="E14" s="2">
        <v>9.9</v>
      </c>
      <c r="F14" s="2">
        <v>11.83</v>
      </c>
      <c r="G14" s="2">
        <v>10.09</v>
      </c>
      <c r="I14" s="2">
        <f t="shared" si="0"/>
        <v>10.4</v>
      </c>
      <c r="J14" s="2">
        <v>0.8</v>
      </c>
      <c r="K14">
        <f t="shared" si="1"/>
        <v>7.6923076923076927E-2</v>
      </c>
    </row>
    <row r="15" spans="2:11" x14ac:dyDescent="0.2">
      <c r="B15" t="s">
        <v>18</v>
      </c>
      <c r="C15" s="2">
        <f>SUM(C7:C14)</f>
        <v>99.990000000000009</v>
      </c>
      <c r="D15" s="2">
        <f t="shared" ref="D15:I15" si="2">SUM(D7:D14)</f>
        <v>99.999999999999986</v>
      </c>
      <c r="E15" s="2">
        <f t="shared" si="2"/>
        <v>100.01</v>
      </c>
      <c r="F15" s="2">
        <f t="shared" si="2"/>
        <v>100.00999999999999</v>
      </c>
      <c r="G15" s="2">
        <f t="shared" si="2"/>
        <v>100</v>
      </c>
      <c r="H15" s="2"/>
      <c r="I15" s="2">
        <f t="shared" si="2"/>
        <v>100.00200000000001</v>
      </c>
    </row>
    <row r="18" spans="2:11" x14ac:dyDescent="0.2">
      <c r="I18" t="s">
        <v>32</v>
      </c>
    </row>
    <row r="19" spans="2:11" x14ac:dyDescent="0.2">
      <c r="B19" t="s">
        <v>1</v>
      </c>
      <c r="C19" t="s">
        <v>19</v>
      </c>
      <c r="D19" t="s">
        <v>20</v>
      </c>
      <c r="E19" t="s">
        <v>21</v>
      </c>
      <c r="F19" t="s">
        <v>22</v>
      </c>
      <c r="G19" t="s">
        <v>9</v>
      </c>
      <c r="I19" t="s">
        <v>25</v>
      </c>
      <c r="J19" t="s">
        <v>30</v>
      </c>
      <c r="K19" t="s">
        <v>29</v>
      </c>
    </row>
    <row r="20" spans="2:11" x14ac:dyDescent="0.2">
      <c r="B20" t="s">
        <v>10</v>
      </c>
      <c r="C20">
        <v>15.9994</v>
      </c>
      <c r="D20" s="2">
        <f>I7</f>
        <v>43.438000000000002</v>
      </c>
      <c r="E20">
        <f>D20/C20</f>
        <v>2.7149768116304362</v>
      </c>
      <c r="F20" s="2">
        <f>E20*8.463447668</f>
        <v>22.978064165067693</v>
      </c>
      <c r="G20">
        <f>F20*K7</f>
        <v>0.29094192390964663</v>
      </c>
      <c r="I20">
        <f>F20*(-2)</f>
        <v>-45.956128330135385</v>
      </c>
      <c r="J20" s="5">
        <f>F20</f>
        <v>22.978064165067693</v>
      </c>
      <c r="K20">
        <f>J20*(-2)</f>
        <v>-45.956128330135385</v>
      </c>
    </row>
    <row r="21" spans="2:11" x14ac:dyDescent="0.2">
      <c r="B21" t="s">
        <v>11</v>
      </c>
      <c r="C21">
        <v>18.998403199999998</v>
      </c>
      <c r="D21" s="2">
        <f t="shared" ref="D21:D27" si="3">I8</f>
        <v>2.2939999999999996</v>
      </c>
      <c r="E21">
        <f t="shared" ref="E21:E27" si="4">D21/C21</f>
        <v>0.1207469899365016</v>
      </c>
      <c r="F21" s="2">
        <f t="shared" ref="F21:F27" si="5">E21*8.463447668</f>
        <v>1.0219358303961039</v>
      </c>
      <c r="G21">
        <f t="shared" ref="G21:G27" si="6">F21*K8</f>
        <v>0.14700907760711177</v>
      </c>
      <c r="I21">
        <f>F21*(-1)</f>
        <v>-1.0219358303961039</v>
      </c>
      <c r="J21" s="5">
        <f>F21</f>
        <v>1.0219358303961039</v>
      </c>
      <c r="K21">
        <f>J21*(-1)</f>
        <v>-1.0219358303961039</v>
      </c>
    </row>
    <row r="22" spans="2:11" x14ac:dyDescent="0.2">
      <c r="B22" t="s">
        <v>12</v>
      </c>
      <c r="C22" s="3">
        <v>22.989769280000001</v>
      </c>
      <c r="D22" s="2">
        <f t="shared" si="3"/>
        <v>0.28199999999999997</v>
      </c>
      <c r="E22">
        <f t="shared" si="4"/>
        <v>1.2266325797594084E-2</v>
      </c>
      <c r="F22" s="2">
        <f t="shared" si="5"/>
        <v>0.1038154064665759</v>
      </c>
      <c r="G22">
        <f t="shared" si="6"/>
        <v>2.5769781747022394E-2</v>
      </c>
      <c r="I22">
        <f>F22*1</f>
        <v>0.1038154064665759</v>
      </c>
      <c r="J22" s="5">
        <f t="shared" ref="J22:J27" si="7">F22*(ABS($I$31)/$I$30)</f>
        <v>9.7176346388814713E-2</v>
      </c>
      <c r="K22">
        <f>J22*1</f>
        <v>9.7176346388814713E-2</v>
      </c>
    </row>
    <row r="23" spans="2:11" x14ac:dyDescent="0.2">
      <c r="B23" t="s">
        <v>13</v>
      </c>
      <c r="C23" s="3">
        <v>24.305</v>
      </c>
      <c r="D23" s="2">
        <f t="shared" si="3"/>
        <v>15.134</v>
      </c>
      <c r="E23">
        <f t="shared" si="4"/>
        <v>0.62267023246245634</v>
      </c>
      <c r="F23" s="2">
        <f t="shared" si="5"/>
        <v>5.2699369268673948</v>
      </c>
      <c r="G23">
        <f t="shared" si="6"/>
        <v>0.10446551328533225</v>
      </c>
      <c r="I23">
        <f>F23*2</f>
        <v>10.53987385373479</v>
      </c>
      <c r="J23" s="5">
        <f t="shared" si="7"/>
        <v>4.932921169242352</v>
      </c>
      <c r="K23">
        <f>J23*2</f>
        <v>9.865842338484704</v>
      </c>
    </row>
    <row r="24" spans="2:11" x14ac:dyDescent="0.2">
      <c r="B24" t="s">
        <v>14</v>
      </c>
      <c r="C24" s="3">
        <v>26.9815386</v>
      </c>
      <c r="D24" s="2">
        <f t="shared" si="3"/>
        <v>0.43999999999999995</v>
      </c>
      <c r="E24">
        <f t="shared" si="4"/>
        <v>1.6307446603508368E-2</v>
      </c>
      <c r="F24" s="2">
        <f t="shared" si="5"/>
        <v>0.13801722092749744</v>
      </c>
      <c r="G24">
        <f t="shared" si="6"/>
        <v>1.2547020084317951E-2</v>
      </c>
      <c r="I24">
        <f>F24*3</f>
        <v>0.41405166278249228</v>
      </c>
      <c r="J24" s="5">
        <f t="shared" si="7"/>
        <v>0.12919093345543226</v>
      </c>
      <c r="K24">
        <f>J24*3</f>
        <v>0.38757280036629677</v>
      </c>
    </row>
    <row r="25" spans="2:11" x14ac:dyDescent="0.2">
      <c r="B25" t="s">
        <v>15</v>
      </c>
      <c r="C25" s="3">
        <v>28.0855</v>
      </c>
      <c r="D25" s="2">
        <f t="shared" si="3"/>
        <v>27.936</v>
      </c>
      <c r="E25">
        <f t="shared" si="4"/>
        <v>0.99467696854248633</v>
      </c>
      <c r="F25" s="2">
        <f t="shared" si="5"/>
        <v>8.4183964698242164</v>
      </c>
      <c r="G25">
        <f t="shared" si="6"/>
        <v>0.23504972961278955</v>
      </c>
      <c r="I25">
        <f>F25*4</f>
        <v>33.673585879296866</v>
      </c>
      <c r="J25" s="5">
        <f t="shared" si="7"/>
        <v>7.8800347581685388</v>
      </c>
      <c r="K25">
        <f>J25*4</f>
        <v>31.520139032674155</v>
      </c>
    </row>
    <row r="26" spans="2:11" x14ac:dyDescent="0.2">
      <c r="B26" t="s">
        <v>16</v>
      </c>
      <c r="C26" s="3">
        <v>39.098300000000002</v>
      </c>
      <c r="D26" s="2">
        <f t="shared" si="3"/>
        <v>7.8E-2</v>
      </c>
      <c r="E26">
        <f t="shared" si="4"/>
        <v>1.9949716483836891E-3</v>
      </c>
      <c r="F26" s="2">
        <f t="shared" si="5"/>
        <v>1.6884338145239052E-2</v>
      </c>
      <c r="G26">
        <f t="shared" si="6"/>
        <v>1.407028178769921E-2</v>
      </c>
      <c r="I26">
        <f>F26*1</f>
        <v>1.6884338145239052E-2</v>
      </c>
      <c r="J26" s="5">
        <f t="shared" si="7"/>
        <v>1.5804574176337509E-2</v>
      </c>
      <c r="K26">
        <f>J26*1</f>
        <v>1.5804574176337509E-2</v>
      </c>
    </row>
    <row r="27" spans="2:11" x14ac:dyDescent="0.2">
      <c r="B27" t="s">
        <v>17</v>
      </c>
      <c r="C27" s="3">
        <v>40.078000000000003</v>
      </c>
      <c r="D27" s="2">
        <f t="shared" si="3"/>
        <v>10.4</v>
      </c>
      <c r="E27">
        <f t="shared" si="4"/>
        <v>0.25949398672588453</v>
      </c>
      <c r="F27" s="2">
        <f t="shared" si="5"/>
        <v>2.1962137768152106</v>
      </c>
      <c r="G27">
        <f t="shared" si="6"/>
        <v>0.16893952129347775</v>
      </c>
      <c r="I27">
        <f>F27*2</f>
        <v>4.3924275536304211</v>
      </c>
      <c r="J27" s="5">
        <f t="shared" si="7"/>
        <v>2.0557645342205926</v>
      </c>
      <c r="K27">
        <f>J27*2</f>
        <v>4.1115290684411852</v>
      </c>
    </row>
    <row r="28" spans="2:11" x14ac:dyDescent="0.2">
      <c r="B28" t="s">
        <v>31</v>
      </c>
      <c r="C28" s="3"/>
      <c r="D28" s="2"/>
      <c r="F28" s="2">
        <v>0.98</v>
      </c>
      <c r="I28">
        <f>0.98*1</f>
        <v>0.98</v>
      </c>
      <c r="J28" s="5">
        <v>0.98</v>
      </c>
      <c r="K28">
        <f>J28*1</f>
        <v>0.98</v>
      </c>
    </row>
    <row r="29" spans="2:11" x14ac:dyDescent="0.2">
      <c r="H29" t="s">
        <v>26</v>
      </c>
      <c r="I29">
        <f>SUM(I20:I28)</f>
        <v>3.1425745335248911</v>
      </c>
      <c r="K29">
        <f>SUM(K20:K28)</f>
        <v>7.5495165674510645E-15</v>
      </c>
    </row>
    <row r="30" spans="2:11" x14ac:dyDescent="0.2">
      <c r="H30" t="s">
        <v>27</v>
      </c>
      <c r="I30">
        <f>SUM(I22:I27)</f>
        <v>49.140638694056378</v>
      </c>
    </row>
    <row r="31" spans="2:11" x14ac:dyDescent="0.2">
      <c r="H31" t="s">
        <v>28</v>
      </c>
      <c r="I31">
        <f>SUM(I20,I21,I28)</f>
        <v>-45.998064160531491</v>
      </c>
    </row>
    <row r="32" spans="2:11" x14ac:dyDescent="0.2">
      <c r="C32" s="4" t="s">
        <v>24</v>
      </c>
      <c r="D32" s="2"/>
      <c r="F32" s="2"/>
    </row>
    <row r="33" spans="3:13" ht="17" x14ac:dyDescent="0.25">
      <c r="C33" s="6" t="s">
        <v>33</v>
      </c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3:13" x14ac:dyDescent="0.2">
      <c r="D34" s="2"/>
      <c r="F34" s="2"/>
    </row>
    <row r="35" spans="3:13" x14ac:dyDescent="0.2">
      <c r="C35" s="3"/>
      <c r="D35" s="2"/>
      <c r="F35" s="2"/>
    </row>
    <row r="36" spans="3:13" x14ac:dyDescent="0.2">
      <c r="C36" s="3"/>
      <c r="D36" s="2"/>
      <c r="F36" s="2"/>
    </row>
    <row r="37" spans="3:13" x14ac:dyDescent="0.2">
      <c r="C37" s="3"/>
      <c r="D37" s="2"/>
      <c r="F37" s="2"/>
    </row>
    <row r="38" spans="3:13" x14ac:dyDescent="0.2">
      <c r="C38" s="3"/>
      <c r="D38" s="2"/>
      <c r="F38" s="2"/>
    </row>
    <row r="39" spans="3:13" x14ac:dyDescent="0.2">
      <c r="C39" s="3"/>
      <c r="D39" s="2"/>
      <c r="F39" s="2"/>
    </row>
    <row r="40" spans="3:13" x14ac:dyDescent="0.2">
      <c r="C40" s="3"/>
      <c r="D40" s="2"/>
      <c r="F40" s="2"/>
    </row>
  </sheetData>
  <mergeCells count="1">
    <mergeCell ref="C33:M33"/>
  </mergeCells>
  <pageMargins left="0.7" right="0.7" top="0.75" bottom="0.75" header="0.3" footer="0.3"/>
  <pageSetup orientation="portrait" r:id="rId1"/>
  <ignoredErrors>
    <ignoredError sqref="K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Ott</dc:creator>
  <cp:lastModifiedBy>Christine Elrod</cp:lastModifiedBy>
  <dcterms:created xsi:type="dcterms:W3CDTF">2021-06-08T13:49:57Z</dcterms:created>
  <dcterms:modified xsi:type="dcterms:W3CDTF">2023-03-09T18:59:17Z</dcterms:modified>
</cp:coreProperties>
</file>