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0" yWindow="4880" windowWidth="19560" windowHeight="13060" activeTab="0"/>
  </bookViews>
  <sheets>
    <sheet name="Readme" sheetId="1" r:id="rId1"/>
    <sheet name="Pcalc" sheetId="2" r:id="rId2"/>
    <sheet name="SaturationCurves" sheetId="3" r:id="rId3"/>
    <sheet name="Isochores" sheetId="4" r:id="rId4"/>
  </sheets>
  <definedNames>
    <definedName name="_1R_" localSheetId="0">'Readme'!#REF!</definedName>
    <definedName name="_2R_">'Pcalc'!$K$24</definedName>
    <definedName name="a_1" localSheetId="0">'Readme'!#REF!</definedName>
    <definedName name="a_1">'Pcalc'!$J$12</definedName>
    <definedName name="a_10" localSheetId="0">'Readme'!#REF!</definedName>
    <definedName name="a_10">'Pcalc'!$J$21</definedName>
    <definedName name="a_2" localSheetId="0">'Readme'!#REF!</definedName>
    <definedName name="a_2">'Pcalc'!$J$13</definedName>
    <definedName name="a_3" localSheetId="0">'Readme'!#REF!</definedName>
    <definedName name="a_3">'Pcalc'!$J$14</definedName>
    <definedName name="a_4" localSheetId="0">'Readme'!#REF!</definedName>
    <definedName name="a_4">'Pcalc'!$J$15</definedName>
    <definedName name="a_5" localSheetId="0">'Readme'!#REF!</definedName>
    <definedName name="a_5">'Pcalc'!$J$16</definedName>
    <definedName name="a_6" localSheetId="0">'Readme'!#REF!</definedName>
    <definedName name="a_6">'Pcalc'!$J$17</definedName>
    <definedName name="a_7" localSheetId="0">'Readme'!#REF!</definedName>
    <definedName name="a_7">'Pcalc'!$J$18</definedName>
    <definedName name="a_8" localSheetId="0">'Readme'!#REF!</definedName>
    <definedName name="a_8">'Pcalc'!$J$19</definedName>
    <definedName name="a_9" localSheetId="0">'Readme'!#REF!</definedName>
    <definedName name="a_9">'Pcalc'!$J$20</definedName>
    <definedName name="mc">'Isochores'!$B$8</definedName>
    <definedName name="T" localSheetId="0">'Readme'!#REF!</definedName>
    <definedName name="T">'Pcalc'!$A$8</definedName>
    <definedName name="T0" localSheetId="0">'Readme'!#REF!</definedName>
    <definedName name="T0">'Pcalc'!$K$23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Kl?gel</author>
  </authors>
  <commentList>
    <comment ref="C10" authorId="0">
      <text>
        <r>
          <rPr>
            <sz val="8"/>
            <rFont val="Tahoma"/>
            <family val="2"/>
          </rPr>
          <t>see eq. (3.14) of Span&amp;Wagner 1996</t>
        </r>
      </text>
    </comment>
    <comment ref="A10" authorId="0">
      <text>
        <r>
          <rPr>
            <sz val="8"/>
            <rFont val="Tahoma"/>
            <family val="2"/>
          </rPr>
          <t>must be between -56.6 °C (triple point) and 30.9782 °C (critical T)</t>
        </r>
      </text>
    </comment>
  </commentList>
</comments>
</file>

<file path=xl/comments3.xml><?xml version="1.0" encoding="utf-8"?>
<comments xmlns="http://schemas.openxmlformats.org/spreadsheetml/2006/main">
  <authors>
    <author>Kl?gel</author>
  </authors>
  <commentList>
    <comment ref="I7" authorId="0">
      <text>
        <r>
          <rPr>
            <sz val="8"/>
            <rFont val="Tahoma"/>
            <family val="2"/>
          </rPr>
          <t>compared to eq. (3.14) of Span&amp;Wagner (1996)</t>
        </r>
      </text>
    </comment>
    <comment ref="J7" authorId="0">
      <text>
        <r>
          <rPr>
            <sz val="8"/>
            <rFont val="Tahoma"/>
            <family val="2"/>
          </rPr>
          <t>compared to eq. (3.15) of Span&amp;Wagner (1996)</t>
        </r>
      </text>
    </comment>
    <comment ref="A99" authorId="0">
      <text>
        <r>
          <rPr>
            <sz val="8"/>
            <rFont val="Tahoma"/>
            <family val="2"/>
          </rPr>
          <t>kritische Temperatur</t>
        </r>
      </text>
    </comment>
    <comment ref="B7" authorId="0">
      <text>
        <r>
          <rPr>
            <sz val="8"/>
            <rFont val="Tahoma"/>
            <family val="2"/>
          </rPr>
          <t>see eq. (3.14) of Span&amp;Wagner 1996</t>
        </r>
      </text>
    </comment>
    <comment ref="I6" authorId="0">
      <text>
        <r>
          <rPr>
            <sz val="8"/>
            <rFont val="Tahoma"/>
            <family val="2"/>
          </rPr>
          <t>Error of the Angus et al. (1976) values compared to the more reliable Span &amp; Wagner (1996) data; major differences near the critical point only</t>
        </r>
      </text>
    </comment>
  </commentList>
</comments>
</file>

<file path=xl/comments4.xml><?xml version="1.0" encoding="utf-8"?>
<comments xmlns="http://schemas.openxmlformats.org/spreadsheetml/2006/main">
  <authors>
    <author>Kl?gel</author>
  </authors>
  <commentList>
    <comment ref="A8" authorId="0">
      <text>
        <r>
          <rPr>
            <sz val="8"/>
            <rFont val="Tahoma"/>
            <family val="2"/>
          </rPr>
          <t>mole concentration</t>
        </r>
      </text>
    </comment>
    <comment ref="A9" authorId="0">
      <text>
        <r>
          <rPr>
            <sz val="8"/>
            <rFont val="Tahoma"/>
            <family val="2"/>
          </rPr>
          <t>molar volume</t>
        </r>
      </text>
    </comment>
  </commentList>
</comments>
</file>

<file path=xl/sharedStrings.xml><?xml version="1.0" encoding="utf-8"?>
<sst xmlns="http://schemas.openxmlformats.org/spreadsheetml/2006/main" count="118" uniqueCount="78">
  <si>
    <t>as part of the MSA short course "Minerals, Inclusions &amp; Volcanic Processes".</t>
  </si>
  <si>
    <t>Reference:</t>
  </si>
  <si>
    <t>Mole conc.</t>
  </si>
  <si>
    <t>Molar volume</t>
  </si>
  <si>
    <t>Input parameters in red</t>
  </si>
  <si>
    <t>Output data in green</t>
  </si>
  <si>
    <t>1-T/Tc</t>
  </si>
  <si>
    <t>Calculation of densities and pressures from homogenization temperatures of pure CO2 inclusions</t>
  </si>
  <si>
    <t xml:space="preserve"> - Density calculation: uses the auxiliary equations (3.14) and (3.15) of Span &amp; Wagner (1996)</t>
  </si>
  <si>
    <t xml:space="preserve"> - Equation of state (EOS) for CO2 isochores: Sterner &amp; Pitzer (1994)</t>
  </si>
  <si>
    <t>Dens(liq)</t>
  </si>
  <si>
    <t>Dens(vap)</t>
  </si>
  <si>
    <t>°C</t>
  </si>
  <si>
    <t>%</t>
  </si>
  <si>
    <t>Error (liq)</t>
  </si>
  <si>
    <t>Error (vap)</t>
  </si>
  <si>
    <t>Angus et al. (1976)</t>
  </si>
  <si>
    <t>Span &amp; Wagner (1996)</t>
  </si>
  <si>
    <t>Saturated liquid and vapor densities of CO2 as function of temperature</t>
  </si>
  <si>
    <t>Equations:</t>
  </si>
  <si>
    <t>Span R, Wagner W (1996) A new equation of state for carbon dioxide covering the fluid region from the triple point temperature to 1100 K at pressures up to 800 MPa. J Phys Chem Ref Data 25:1509-1596</t>
  </si>
  <si>
    <t>Angus S, Armstrong B, de Reuck KM, Altunin VV, Gadetskii OG, Chapela GA, Rowlinson JS (1976) International Tables of the Fluid State, Vol 3, Carbon dioxide. Pergamon Press, Oxford</t>
  </si>
  <si>
    <t>Span R, Wagner W (1996), auxiliary equations (3.14) and (3.15)</t>
  </si>
  <si>
    <t>Angus et al. (1976), approximation with eq. (4) and (5), p. 52</t>
  </si>
  <si>
    <t>Comparison</t>
  </si>
  <si>
    <t>Worksheets:</t>
  </si>
  <si>
    <t>Workbook created by Andreas Klügel, Bremen University, July 2008 (akluegel@uni-bremen.de),</t>
  </si>
  <si>
    <t>Data sources:</t>
  </si>
  <si>
    <t>Sterner SM, Pitzer KS (1994) An equation of state for carbon dioxide valid from zero to extreme pressures. Contrib Mineral Petrol 117:362-374</t>
  </si>
  <si>
    <t>c [mol/cm3]</t>
  </si>
  <si>
    <t>v [cm3/mol]</t>
  </si>
  <si>
    <t>Isochore:</t>
  </si>
  <si>
    <t>T [°C]</t>
  </si>
  <si>
    <t>P [MPa]</t>
  </si>
  <si>
    <t>T [K]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</si>
  <si>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</si>
  <si>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</si>
  <si>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</si>
  <si>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</si>
  <si>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</si>
  <si>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</si>
  <si>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</si>
  <si>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</si>
  <si>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</si>
  <si>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</si>
  <si>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r>
      <t>r</t>
    </r>
    <r>
      <rPr>
        <sz val="10"/>
        <rFont val="Arial"/>
        <family val="2"/>
      </rPr>
      <t xml:space="preserve"> [g/cm3]</t>
    </r>
  </si>
  <si>
    <t>Calculation of an isochore for a pure CO2 inclusion with given density</t>
  </si>
  <si>
    <t>Equation of state: Sterner &amp; Pitzer (1994)</t>
  </si>
  <si>
    <t>Coefficients of equation of state</t>
  </si>
  <si>
    <t>EOS parameters:</t>
  </si>
  <si>
    <r>
      <t>SaturationCurves</t>
    </r>
    <r>
      <rPr>
        <sz val="10"/>
        <color indexed="12"/>
        <rFont val="Arial"/>
        <family val="2"/>
      </rPr>
      <t>: Saturated liquid and vapor densities of CO2 as function of temperature (i.e. relation between homogenization temperature and density)</t>
    </r>
  </si>
  <si>
    <r>
      <t>Isochores</t>
    </r>
    <r>
      <rPr>
        <sz val="10"/>
        <color indexed="12"/>
        <rFont val="Arial"/>
        <family val="2"/>
      </rPr>
      <t>: Calculation of an isochore for a pure CO2 inclusion with given density</t>
    </r>
  </si>
  <si>
    <t>Hansteen TH, Klügel A (2008) Fluid Inclusion Thermobarometry as a Tracer for Magmatic Processes. In: Putirka K, Tepley F, Rev Mineral Geochem, Vol 69.</t>
  </si>
  <si>
    <r>
      <t>Pcalc</t>
    </r>
    <r>
      <rPr>
        <sz val="10"/>
        <color indexed="12"/>
        <rFont val="Arial"/>
        <family val="2"/>
      </rPr>
      <t>: Calculation of densities and pressures from measured homogenization temperatures of pure CO2 inclusions</t>
    </r>
  </si>
  <si>
    <t>T hom</t>
  </si>
  <si>
    <t>(°C)</t>
  </si>
  <si>
    <t>(g/cm3)</t>
  </si>
  <si>
    <t>hom. phase</t>
  </si>
  <si>
    <t>(l or v)</t>
  </si>
  <si>
    <t>l</t>
  </si>
  <si>
    <t>Density</t>
  </si>
  <si>
    <t>(mol/cm3)</t>
  </si>
  <si>
    <t>(cm3/mol)</t>
  </si>
  <si>
    <t>Model temperature (°C)</t>
  </si>
  <si>
    <t>Pressure</t>
  </si>
  <si>
    <t>(MPa)</t>
  </si>
  <si>
    <t>i</t>
  </si>
  <si>
    <t>ci1</t>
  </si>
  <si>
    <t>ci2</t>
  </si>
  <si>
    <t>ci3</t>
  </si>
  <si>
    <t>ci4</t>
  </si>
  <si>
    <t>ci5</t>
  </si>
  <si>
    <t>ci6</t>
  </si>
  <si>
    <t>ai</t>
  </si>
  <si>
    <t>R [bar*cm3/mol/K]</t>
  </si>
  <si>
    <t>T0 [K]</t>
  </si>
  <si>
    <t>v</t>
  </si>
  <si>
    <t>Worksheet: Calculation of densities and trapping pressures of pure CO2 inclusions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</si>
</sst>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0.0000E+00"/>
    <numFmt numFmtId="170" formatCode="0.0E+00"/>
  </numFmts>
  <fonts count="32">
    <font>
      <sz val="10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sz val="10"/>
      <color indexed="22"/>
      <name val="Arial"/>
      <family val="2"/>
    </font>
    <font>
      <sz val="10"/>
      <color indexed="22"/>
      <name val="Geneva"/>
      <family val="0"/>
    </font>
    <font>
      <b/>
      <sz val="14"/>
      <name val="Geneva"/>
      <family val="0"/>
    </font>
    <font>
      <b/>
      <sz val="14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9"/>
      <name val="Geneva"/>
      <family val="0"/>
    </font>
    <font>
      <sz val="9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0"/>
    </font>
    <font>
      <b/>
      <sz val="11.25"/>
      <color indexed="8"/>
      <name val="Arial"/>
      <family val="0"/>
    </font>
    <font>
      <sz val="8"/>
      <color indexed="8"/>
      <name val="Arial"/>
      <family val="0"/>
    </font>
    <font>
      <b/>
      <sz val="9.5"/>
      <color indexed="8"/>
      <name val="Arial"/>
      <family val="0"/>
    </font>
    <font>
      <sz val="7.35"/>
      <color indexed="8"/>
      <name val="Arial"/>
      <family val="0"/>
    </font>
    <font>
      <b/>
      <sz val="14"/>
      <color indexed="8"/>
      <name val="Arial"/>
      <family val="0"/>
    </font>
    <font>
      <b/>
      <sz val="8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169" fontId="7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1" fontId="7" fillId="2" borderId="5" xfId="0" applyNumberFormat="1" applyFont="1" applyFill="1" applyBorder="1" applyAlignment="1">
      <alignment horizontal="left"/>
    </xf>
    <xf numFmtId="169" fontId="7" fillId="2" borderId="5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1" fontId="0" fillId="4" borderId="11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7" xfId="0" applyFont="1" applyBorder="1" applyAlignment="1">
      <alignment horizontal="left"/>
    </xf>
    <xf numFmtId="0" fontId="17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8" fillId="0" borderId="7" xfId="0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left"/>
    </xf>
    <xf numFmtId="0" fontId="15" fillId="0" borderId="0" xfId="20" applyFont="1">
      <alignment/>
      <protection/>
    </xf>
    <xf numFmtId="0" fontId="20" fillId="0" borderId="0" xfId="20" applyFont="1">
      <alignment/>
      <protection/>
    </xf>
    <xf numFmtId="0" fontId="10" fillId="0" borderId="0" xfId="20">
      <alignment/>
      <protection/>
    </xf>
    <xf numFmtId="0" fontId="21" fillId="0" borderId="0" xfId="20" applyFont="1">
      <alignment/>
      <protection/>
    </xf>
    <xf numFmtId="0" fontId="10" fillId="0" borderId="0" xfId="20" applyFont="1">
      <alignment/>
      <protection/>
    </xf>
    <xf numFmtId="0" fontId="14" fillId="0" borderId="0" xfId="20" applyFont="1" applyFill="1">
      <alignment/>
      <protection/>
    </xf>
    <xf numFmtId="0" fontId="10" fillId="0" borderId="0" xfId="20" applyFill="1">
      <alignment/>
      <protection/>
    </xf>
    <xf numFmtId="0" fontId="9" fillId="0" borderId="0" xfId="20" applyFont="1">
      <alignment/>
      <protection/>
    </xf>
    <xf numFmtId="0" fontId="6" fillId="2" borderId="1" xfId="20" applyFont="1" applyFill="1" applyBorder="1">
      <alignment/>
      <protection/>
    </xf>
    <xf numFmtId="0" fontId="6" fillId="2" borderId="4" xfId="20" applyFont="1" applyFill="1" applyBorder="1" applyAlignment="1">
      <alignment horizontal="left"/>
      <protection/>
    </xf>
    <xf numFmtId="0" fontId="17" fillId="2" borderId="4" xfId="20" applyFont="1" applyFill="1" applyBorder="1" applyAlignment="1">
      <alignment horizontal="left"/>
      <protection/>
    </xf>
    <xf numFmtId="0" fontId="17" fillId="2" borderId="6" xfId="20" applyFont="1" applyFill="1" applyBorder="1" applyAlignment="1">
      <alignment horizontal="left"/>
      <protection/>
    </xf>
    <xf numFmtId="0" fontId="17" fillId="2" borderId="6" xfId="20" applyFont="1" applyFill="1" applyBorder="1">
      <alignment/>
      <protection/>
    </xf>
    <xf numFmtId="0" fontId="17" fillId="2" borderId="1" xfId="20" applyFont="1" applyFill="1" applyBorder="1">
      <alignment/>
      <protection/>
    </xf>
    <xf numFmtId="0" fontId="17" fillId="2" borderId="4" xfId="20" applyFont="1" applyFill="1" applyBorder="1">
      <alignment/>
      <protection/>
    </xf>
    <xf numFmtId="0" fontId="20" fillId="0" borderId="0" xfId="20" applyFont="1" applyAlignment="1">
      <alignment horizontal="center"/>
      <protection/>
    </xf>
    <xf numFmtId="0" fontId="10" fillId="0" borderId="0" xfId="20" applyAlignment="1">
      <alignment horizontal="center"/>
      <protection/>
    </xf>
    <xf numFmtId="166" fontId="10" fillId="0" borderId="0" xfId="20" applyNumberFormat="1" applyAlignment="1">
      <alignment horizontal="center"/>
      <protection/>
    </xf>
    <xf numFmtId="168" fontId="10" fillId="0" borderId="0" xfId="20" applyNumberFormat="1" applyAlignment="1">
      <alignment horizontal="center"/>
      <protection/>
    </xf>
    <xf numFmtId="1" fontId="10" fillId="0" borderId="0" xfId="20" applyNumberFormat="1" applyFill="1" applyAlignment="1">
      <alignment horizontal="center"/>
      <protection/>
    </xf>
    <xf numFmtId="0" fontId="17" fillId="2" borderId="2" xfId="20" applyFont="1" applyFill="1" applyBorder="1" applyAlignment="1">
      <alignment horizontal="center"/>
      <protection/>
    </xf>
    <xf numFmtId="0" fontId="17" fillId="2" borderId="3" xfId="20" applyFont="1" applyFill="1" applyBorder="1" applyAlignment="1">
      <alignment horizontal="center"/>
      <protection/>
    </xf>
    <xf numFmtId="1" fontId="17" fillId="2" borderId="0" xfId="20" applyNumberFormat="1" applyFont="1" applyFill="1" applyBorder="1" applyAlignment="1">
      <alignment horizontal="center"/>
      <protection/>
    </xf>
    <xf numFmtId="1" fontId="17" fillId="2" borderId="5" xfId="20" applyNumberFormat="1" applyFont="1" applyFill="1" applyBorder="1" applyAlignment="1">
      <alignment horizontal="center"/>
      <protection/>
    </xf>
    <xf numFmtId="170" fontId="17" fillId="2" borderId="0" xfId="20" applyNumberFormat="1" applyFont="1" applyFill="1" applyBorder="1" applyAlignment="1">
      <alignment horizontal="center"/>
      <protection/>
    </xf>
    <xf numFmtId="170" fontId="17" fillId="2" borderId="5" xfId="20" applyNumberFormat="1" applyFont="1" applyFill="1" applyBorder="1" applyAlignment="1">
      <alignment horizontal="center"/>
      <protection/>
    </xf>
    <xf numFmtId="170" fontId="17" fillId="2" borderId="7" xfId="20" applyNumberFormat="1" applyFont="1" applyFill="1" applyBorder="1" applyAlignment="1">
      <alignment horizontal="center"/>
      <protection/>
    </xf>
    <xf numFmtId="170" fontId="17" fillId="2" borderId="8" xfId="20" applyNumberFormat="1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/>
      <protection/>
    </xf>
    <xf numFmtId="0" fontId="6" fillId="2" borderId="5" xfId="20" applyFont="1" applyFill="1" applyBorder="1" applyAlignment="1">
      <alignment horizontal="center"/>
      <protection/>
    </xf>
    <xf numFmtId="11" fontId="17" fillId="2" borderId="0" xfId="20" applyNumberFormat="1" applyFont="1" applyFill="1" applyBorder="1" applyAlignment="1">
      <alignment horizontal="center"/>
      <protection/>
    </xf>
    <xf numFmtId="11" fontId="17" fillId="2" borderId="5" xfId="20" applyNumberFormat="1" applyFont="1" applyFill="1" applyBorder="1" applyAlignment="1">
      <alignment horizontal="center"/>
      <protection/>
    </xf>
    <xf numFmtId="0" fontId="7" fillId="2" borderId="0" xfId="0" applyFont="1" applyFill="1" applyBorder="1" applyAlignment="1">
      <alignment horizontal="center"/>
    </xf>
    <xf numFmtId="0" fontId="17" fillId="2" borderId="7" xfId="20" applyFont="1" applyFill="1" applyBorder="1" applyAlignment="1">
      <alignment horizontal="center"/>
      <protection/>
    </xf>
    <xf numFmtId="0" fontId="17" fillId="2" borderId="8" xfId="20" applyFont="1" applyFill="1" applyBorder="1" applyAlignment="1">
      <alignment horizontal="center"/>
      <protection/>
    </xf>
    <xf numFmtId="0" fontId="10" fillId="3" borderId="12" xfId="20" applyFill="1" applyBorder="1" applyAlignment="1">
      <alignment horizontal="center"/>
      <protection/>
    </xf>
    <xf numFmtId="0" fontId="10" fillId="3" borderId="11" xfId="20" applyFill="1" applyBorder="1" applyAlignment="1">
      <alignment horizontal="center"/>
      <protection/>
    </xf>
    <xf numFmtId="1" fontId="10" fillId="4" borderId="11" xfId="20" applyNumberForma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xxx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24"/>
          <c:w val="0.95"/>
          <c:h val="0.9285"/>
        </c:manualLayout>
      </c:layout>
      <c:scatterChart>
        <c:scatterStyle val="lineMarker"/>
        <c:varyColors val="0"/>
        <c:ser>
          <c:idx val="0"/>
          <c:order val="0"/>
          <c:tx>
            <c:v>liquid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SaturationCurves!$A$9:$A$99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SaturationCurves!$C$9:$C$99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vapor</c:v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SaturationCurves!$A$9:$A$99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SaturationCurves!$D$9:$D$99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axId val="54293253"/>
        <c:axId val="18877230"/>
      </c:scatterChart>
      <c:valAx>
        <c:axId val="54293253"/>
        <c:scaling>
          <c:orientation val="minMax"/>
          <c:max val="32"/>
          <c:min val="-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Temperature (?C)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877230"/>
        <c:crossesAt val="-58"/>
        <c:crossBetween val="midCat"/>
        <c:dispUnits/>
        <c:majorUnit val="10"/>
        <c:minorUnit val="2"/>
      </c:valAx>
      <c:valAx>
        <c:axId val="18877230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Density (g/cm3)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3253"/>
        <c:crossesAt val="-58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315"/>
          <c:w val="0.946"/>
          <c:h val="0.91075"/>
        </c:manualLayout>
      </c:layout>
      <c:scatterChart>
        <c:scatterStyle val="lineMarker"/>
        <c:varyColors val="0"/>
        <c:ser>
          <c:idx val="0"/>
          <c:order val="0"/>
          <c:tx>
            <c:v>liquid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SaturationCurves!$A$9:$A$99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SaturationCurves!$I$9:$I$99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vapor</c:v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SaturationCurves!$A$9:$A$99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SaturationCurves!$J$9:$J$99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axId val="35677343"/>
        <c:axId val="52660632"/>
      </c:scatterChart>
      <c:valAx>
        <c:axId val="35677343"/>
        <c:scaling>
          <c:orientation val="minMax"/>
          <c:max val="32"/>
          <c:min val="-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Temperature (?C)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2660632"/>
        <c:crossesAt val="-50"/>
        <c:crossBetween val="midCat"/>
        <c:dispUnits/>
        <c:majorUnit val="10"/>
        <c:minorUnit val="2"/>
      </c:valAx>
      <c:valAx>
        <c:axId val="52660632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Error Angus (%)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7343"/>
        <c:crossesAt val="-58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.06675"/>
          <c:w val="0.090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8</xdr:row>
      <xdr:rowOff>0</xdr:rowOff>
    </xdr:from>
    <xdr:to>
      <xdr:col>17</xdr:col>
      <xdr:colOff>247650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6800850" y="1514475"/>
        <a:ext cx="60674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247650</xdr:colOff>
      <xdr:row>38</xdr:row>
      <xdr:rowOff>38100</xdr:rowOff>
    </xdr:from>
    <xdr:to>
      <xdr:col>17</xdr:col>
      <xdr:colOff>247650</xdr:colOff>
      <xdr:row>66</xdr:row>
      <xdr:rowOff>38100</xdr:rowOff>
    </xdr:to>
    <xdr:graphicFrame>
      <xdr:nvGraphicFramePr>
        <xdr:cNvPr id="2" name="Chart 2"/>
        <xdr:cNvGraphicFramePr/>
      </xdr:nvGraphicFramePr>
      <xdr:xfrm>
        <a:off x="6800850" y="6410325"/>
        <a:ext cx="60674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419100</xdr:colOff>
      <xdr:row>22</xdr:row>
      <xdr:rowOff>95250</xdr:rowOff>
    </xdr:from>
    <xdr:to>
      <xdr:col>15</xdr:col>
      <xdr:colOff>371475</xdr:colOff>
      <xdr:row>24</xdr:row>
      <xdr:rowOff>85725</xdr:rowOff>
    </xdr:to>
    <xdr:sp>
      <xdr:nvSpPr>
        <xdr:cNvPr id="3" name="Rectangle 7"/>
        <xdr:cNvSpPr>
          <a:spLocks/>
        </xdr:cNvSpPr>
      </xdr:nvSpPr>
      <xdr:spPr>
        <a:xfrm>
          <a:off x="9572625" y="3876675"/>
          <a:ext cx="1685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Liquid + vapor</a:t>
          </a:r>
        </a:p>
      </xdr:txBody>
    </xdr:sp>
    <xdr:clientData/>
  </xdr:twoCellAnchor>
  <xdr:twoCellAnchor>
    <xdr:from>
      <xdr:col>15</xdr:col>
      <xdr:colOff>485775</xdr:colOff>
      <xdr:row>14</xdr:row>
      <xdr:rowOff>66675</xdr:rowOff>
    </xdr:from>
    <xdr:to>
      <xdr:col>16</xdr:col>
      <xdr:colOff>657225</xdr:colOff>
      <xdr:row>16</xdr:row>
      <xdr:rowOff>57150</xdr:rowOff>
    </xdr:to>
    <xdr:sp>
      <xdr:nvSpPr>
        <xdr:cNvPr id="4" name="Rectangle 8"/>
        <xdr:cNvSpPr>
          <a:spLocks/>
        </xdr:cNvSpPr>
      </xdr:nvSpPr>
      <xdr:spPr>
        <a:xfrm>
          <a:off x="11372850" y="2552700"/>
          <a:ext cx="1038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Liquid</a:t>
          </a:r>
        </a:p>
      </xdr:txBody>
    </xdr:sp>
    <xdr:clientData/>
  </xdr:twoCellAnchor>
  <xdr:twoCellAnchor>
    <xdr:from>
      <xdr:col>15</xdr:col>
      <xdr:colOff>381000</xdr:colOff>
      <xdr:row>31</xdr:row>
      <xdr:rowOff>9525</xdr:rowOff>
    </xdr:from>
    <xdr:to>
      <xdr:col>16</xdr:col>
      <xdr:colOff>476250</xdr:colOff>
      <xdr:row>33</xdr:row>
      <xdr:rowOff>0</xdr:rowOff>
    </xdr:to>
    <xdr:sp>
      <xdr:nvSpPr>
        <xdr:cNvPr id="5" name="Rectangle 9"/>
        <xdr:cNvSpPr>
          <a:spLocks/>
        </xdr:cNvSpPr>
      </xdr:nvSpPr>
      <xdr:spPr>
        <a:xfrm>
          <a:off x="11268075" y="5248275"/>
          <a:ext cx="962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Vapor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1" sqref="A1"/>
    </sheetView>
  </sheetViews>
  <sheetFormatPr defaultColWidth="11.375" defaultRowHeight="12.75"/>
  <cols>
    <col min="1" max="1" width="113.75390625" style="11" customWidth="1"/>
    <col min="2" max="6" width="14.00390625" style="11" customWidth="1"/>
    <col min="7" max="8" width="14.00390625" style="12" customWidth="1"/>
    <col min="9" max="16" width="12.875" style="12" customWidth="1"/>
    <col min="17" max="16384" width="11.375" style="13" customWidth="1"/>
  </cols>
  <sheetData>
    <row r="1" ht="300.75" customHeight="1">
      <c r="A1" s="10" t="s">
        <v>77</v>
      </c>
    </row>
    <row r="2" s="14" customFormat="1" ht="12">
      <c r="A2" s="106" t="s">
        <v>26</v>
      </c>
    </row>
    <row r="3" s="14" customFormat="1" ht="12">
      <c r="A3" s="106" t="s">
        <v>0</v>
      </c>
    </row>
    <row r="4" s="14" customFormat="1" ht="12">
      <c r="A4" s="109" t="s">
        <v>1</v>
      </c>
    </row>
    <row r="5" s="14" customFormat="1" ht="12">
      <c r="A5" s="106" t="s">
        <v>52</v>
      </c>
    </row>
    <row r="6" s="14" customFormat="1" ht="12"/>
    <row r="7" s="14" customFormat="1" ht="12">
      <c r="A7" s="107" t="s">
        <v>25</v>
      </c>
    </row>
    <row r="8" s="14" customFormat="1" ht="12">
      <c r="A8" s="108" t="s">
        <v>53</v>
      </c>
    </row>
    <row r="9" s="14" customFormat="1" ht="12">
      <c r="A9" s="108" t="s">
        <v>50</v>
      </c>
    </row>
    <row r="10" s="14" customFormat="1" ht="12">
      <c r="A10" s="108" t="s">
        <v>51</v>
      </c>
    </row>
    <row r="11" s="14" customFormat="1" ht="12"/>
    <row r="12" s="14" customFormat="1" ht="12">
      <c r="A12" s="50" t="s">
        <v>27</v>
      </c>
    </row>
    <row r="13" s="14" customFormat="1" ht="12">
      <c r="A13" s="14" t="s">
        <v>21</v>
      </c>
    </row>
    <row r="14" s="14" customFormat="1" ht="12">
      <c r="A14" s="14" t="s">
        <v>20</v>
      </c>
    </row>
    <row r="15" s="14" customFormat="1" ht="12">
      <c r="A15" s="14" t="s">
        <v>28</v>
      </c>
    </row>
    <row r="16" s="14" customFormat="1" ht="12"/>
    <row r="17" s="14" customFormat="1" ht="12"/>
  </sheetData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  <legacyDrawing r:id="rId2"/>
  <oleObjects>
    <oleObject progId="Photoshop.Image.7" shapeId="149836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1">
      <selection activeCell="B41" sqref="B41"/>
    </sheetView>
  </sheetViews>
  <sheetFormatPr defaultColWidth="11.00390625" defaultRowHeight="12.75"/>
  <cols>
    <col min="1" max="6" width="14.00390625" style="7" customWidth="1"/>
    <col min="8" max="8" width="11.375" style="7" customWidth="1"/>
  </cols>
  <sheetData>
    <row r="1" spans="1:8" s="2" customFormat="1" ht="19.5" customHeight="1">
      <c r="A1" s="15" t="s">
        <v>7</v>
      </c>
      <c r="B1" s="3"/>
      <c r="C1" s="3"/>
      <c r="D1" s="3"/>
      <c r="E1" s="3"/>
      <c r="F1" s="3"/>
      <c r="H1" s="45"/>
    </row>
    <row r="2" spans="1:8" s="2" customFormat="1" ht="15.75">
      <c r="A2" s="3" t="s">
        <v>8</v>
      </c>
      <c r="B2" s="3"/>
      <c r="C2" s="3"/>
      <c r="D2" s="3"/>
      <c r="E2" s="3"/>
      <c r="F2" s="3"/>
      <c r="H2" s="45"/>
    </row>
    <row r="3" spans="1:8" s="2" customFormat="1" ht="15.75">
      <c r="A3" s="3" t="s">
        <v>9</v>
      </c>
      <c r="B3" s="3"/>
      <c r="C3" s="3"/>
      <c r="D3" s="3"/>
      <c r="E3" s="3"/>
      <c r="F3" s="3"/>
      <c r="H3" s="45"/>
    </row>
    <row r="4" spans="1:8" s="5" customFormat="1" ht="12.75">
      <c r="A4" s="4"/>
      <c r="B4" s="4"/>
      <c r="C4" s="4"/>
      <c r="D4" s="4"/>
      <c r="E4" s="4"/>
      <c r="F4" s="4"/>
      <c r="H4" s="16"/>
    </row>
    <row r="5" spans="1:8" s="5" customFormat="1" ht="12.75">
      <c r="A5" s="35" t="s">
        <v>4</v>
      </c>
      <c r="B5" s="36"/>
      <c r="E5" s="4"/>
      <c r="F5" s="39" t="s">
        <v>5</v>
      </c>
      <c r="G5" s="40"/>
      <c r="H5" s="16"/>
    </row>
    <row r="6" spans="3:8" s="5" customFormat="1" ht="12.75">
      <c r="C6" s="4"/>
      <c r="D6" s="4"/>
      <c r="E6" s="4"/>
      <c r="F6" s="4"/>
      <c r="H6" s="16"/>
    </row>
    <row r="7" spans="1:8" s="5" customFormat="1" ht="13.5" thickBot="1">
      <c r="A7" s="4"/>
      <c r="B7" s="4"/>
      <c r="C7" s="4"/>
      <c r="D7" s="4"/>
      <c r="E7" s="4"/>
      <c r="F7" s="4"/>
      <c r="H7" s="16"/>
    </row>
    <row r="8" spans="1:8" s="5" customFormat="1" ht="13.5" thickBot="1">
      <c r="A8" s="41">
        <v>1150</v>
      </c>
      <c r="B8" s="4" t="s">
        <v>63</v>
      </c>
      <c r="C8" s="4"/>
      <c r="D8" s="4"/>
      <c r="E8" s="17"/>
      <c r="F8" s="4"/>
      <c r="H8" s="16"/>
    </row>
    <row r="9" spans="1:8" s="5" customFormat="1" ht="12.75">
      <c r="A9" s="4"/>
      <c r="B9" s="4"/>
      <c r="C9" s="4"/>
      <c r="D9" s="4"/>
      <c r="E9" s="17"/>
      <c r="F9" s="4"/>
      <c r="H9" s="16"/>
    </row>
    <row r="10" spans="1:16" s="1" customFormat="1" ht="12.75">
      <c r="A10" s="6" t="s">
        <v>54</v>
      </c>
      <c r="B10" s="6" t="s">
        <v>57</v>
      </c>
      <c r="C10" s="43" t="s">
        <v>6</v>
      </c>
      <c r="D10" s="6" t="s">
        <v>2</v>
      </c>
      <c r="E10" s="6" t="s">
        <v>3</v>
      </c>
      <c r="F10" s="6" t="s">
        <v>60</v>
      </c>
      <c r="G10" s="6" t="s">
        <v>64</v>
      </c>
      <c r="H10" s="46"/>
      <c r="I10" s="18" t="s">
        <v>48</v>
      </c>
      <c r="J10" s="19"/>
      <c r="K10" s="19"/>
      <c r="L10" s="19"/>
      <c r="M10" s="19"/>
      <c r="N10" s="19"/>
      <c r="O10" s="19"/>
      <c r="P10" s="20"/>
    </row>
    <row r="11" spans="1:16" ht="12.75">
      <c r="A11" s="7" t="s">
        <v>55</v>
      </c>
      <c r="B11" s="7" t="s">
        <v>58</v>
      </c>
      <c r="C11" s="43"/>
      <c r="D11" s="7" t="s">
        <v>61</v>
      </c>
      <c r="E11" s="7" t="s">
        <v>62</v>
      </c>
      <c r="F11" s="7" t="s">
        <v>56</v>
      </c>
      <c r="G11" s="7" t="s">
        <v>65</v>
      </c>
      <c r="H11" s="47"/>
      <c r="I11" s="21" t="s">
        <v>66</v>
      </c>
      <c r="J11" s="22" t="s">
        <v>73</v>
      </c>
      <c r="K11" s="22" t="s">
        <v>67</v>
      </c>
      <c r="L11" s="22" t="s">
        <v>68</v>
      </c>
      <c r="M11" s="22" t="s">
        <v>69</v>
      </c>
      <c r="N11" s="22" t="s">
        <v>70</v>
      </c>
      <c r="O11" s="22" t="s">
        <v>71</v>
      </c>
      <c r="P11" s="23" t="s">
        <v>72</v>
      </c>
    </row>
    <row r="12" spans="1:16" ht="12.75">
      <c r="A12" s="49">
        <v>-56.6</v>
      </c>
      <c r="B12" s="42" t="s">
        <v>59</v>
      </c>
      <c r="C12" s="44">
        <f>1-(A12+273.15)/304.1282</f>
        <v>0.2879647464457423</v>
      </c>
      <c r="D12" s="8">
        <f aca="true" t="shared" si="0" ref="D12:D43">F12/44</f>
        <v>0.026788080238106363</v>
      </c>
      <c r="E12" s="9">
        <f>1/D12</f>
        <v>37.33003601271464</v>
      </c>
      <c r="F12" s="38">
        <f aca="true" t="shared" si="1" ref="F12:F32">IF(B12="l",(EXP(1.9245108*C12^0.34-0.62385555*C12^0.5-0.32731127*C12^1.6666667+0.39245142*C12^1.8333333)*0.4676),(IF(B12="v",(EXP(-1.7074879*C12^0.34-0.8227467*C12^0.5-4.6008549*C12^1-10.111178*C12^2.333333-29.742252*C12^4.6666667)*0.4676),"")))</f>
        <v>1.17867553047668</v>
      </c>
      <c r="G12" s="37">
        <f>0.1*_2R_*(T-T0)*(D12+a_1*D12^2-D12^2*((a_3+2*a_4*D12+3*a_5*D12^2+4*a_6*D12^3)/(a_2+a_3*D12+a_4*D12^2+a_5*D12^3+a_6*D12^4)^2)+a_7*D12^2*EXP(-a_8*D12)+a_9*D12^2*EXP(-a_10*D12))</f>
        <v>1247.5519891205377</v>
      </c>
      <c r="H12" s="48"/>
      <c r="I12" s="24">
        <v>1</v>
      </c>
      <c r="J12" s="25">
        <f>K12*(T-T0)^-4+L12*(T-T0)^-2+M12/(T-T0)+N12+O12*(T-T0)+P12*(T-T0)^2</f>
        <v>1362.3877701224396</v>
      </c>
      <c r="K12" s="26">
        <v>0</v>
      </c>
      <c r="L12" s="26">
        <v>0</v>
      </c>
      <c r="M12" s="25">
        <v>1826134</v>
      </c>
      <c r="N12" s="25">
        <v>79.224365</v>
      </c>
      <c r="O12" s="26">
        <v>0</v>
      </c>
      <c r="P12" s="27">
        <v>0</v>
      </c>
    </row>
    <row r="13" spans="1:16" ht="12.75">
      <c r="A13" s="49">
        <v>-50</v>
      </c>
      <c r="B13" s="42" t="s">
        <v>59</v>
      </c>
      <c r="C13" s="44">
        <f aca="true" t="shared" si="2" ref="C13:C34">1-(A13+273.15)/304.1282</f>
        <v>0.2662633718280647</v>
      </c>
      <c r="D13" s="8">
        <f t="shared" si="0"/>
        <v>0.026241950225458076</v>
      </c>
      <c r="E13" s="9">
        <f aca="true" t="shared" si="3" ref="E13:E76">1/D13</f>
        <v>38.10692389126899</v>
      </c>
      <c r="F13" s="38">
        <f t="shared" si="1"/>
        <v>1.1546458099201553</v>
      </c>
      <c r="G13" s="37">
        <f aca="true" t="shared" si="4" ref="G13:G22">0.1*_2R_*(T-T0)*(D13+a_1*D13^2-D13^2*((a_3+2*a_4*D13+3*a_5*D13^2+4*a_6*D13^3)/(a_2+a_3*D13+a_4*D13^2+a_5*D13^3+a_6*D13^4)^2)+a_7*D13^2*EXP(-a_8*D13)+a_9*D13^2*EXP(-a_10*D13))</f>
        <v>1178.7522676723936</v>
      </c>
      <c r="H13" s="48"/>
      <c r="I13" s="24">
        <v>2</v>
      </c>
      <c r="J13" s="25">
        <f aca="true" t="shared" si="5" ref="J13:J21">K13*(T-T0)^-4+L13*(T-T0)^-2+M13/(T-T0)+N13+O13*(T-T0)+P13*(T-T0)^2</f>
        <v>0.008812371526309948</v>
      </c>
      <c r="K13" s="26">
        <v>0</v>
      </c>
      <c r="L13" s="26">
        <v>0</v>
      </c>
      <c r="M13" s="26">
        <v>0</v>
      </c>
      <c r="N13" s="25">
        <v>6.656066E-05</v>
      </c>
      <c r="O13" s="25">
        <v>5.7152798E-06</v>
      </c>
      <c r="P13" s="28">
        <v>3.0222363E-10</v>
      </c>
    </row>
    <row r="14" spans="1:16" ht="12.75">
      <c r="A14" s="49">
        <v>-40</v>
      </c>
      <c r="B14" s="42" t="s">
        <v>59</v>
      </c>
      <c r="C14" s="44">
        <f t="shared" si="2"/>
        <v>0.23338250119521975</v>
      </c>
      <c r="D14" s="8">
        <f t="shared" si="0"/>
        <v>0.025375252515938626</v>
      </c>
      <c r="E14" s="9">
        <f t="shared" si="3"/>
        <v>39.40847482687642</v>
      </c>
      <c r="F14" s="38">
        <f t="shared" si="1"/>
        <v>1.1165111107012995</v>
      </c>
      <c r="G14" s="37">
        <f t="shared" si="4"/>
        <v>1077.132521671552</v>
      </c>
      <c r="H14" s="48"/>
      <c r="I14" s="24">
        <v>3</v>
      </c>
      <c r="J14" s="25">
        <f t="shared" si="5"/>
        <v>0.120633902244692</v>
      </c>
      <c r="K14" s="26">
        <v>0</v>
      </c>
      <c r="L14" s="26">
        <v>0</v>
      </c>
      <c r="M14" s="26">
        <v>0</v>
      </c>
      <c r="N14" s="25">
        <v>0.0059957845</v>
      </c>
      <c r="O14" s="25">
        <v>7.1669631E-05</v>
      </c>
      <c r="P14" s="28">
        <v>6.2416103E-09</v>
      </c>
    </row>
    <row r="15" spans="1:16" ht="12.75">
      <c r="A15" s="49">
        <v>-30</v>
      </c>
      <c r="B15" s="42" t="s">
        <v>59</v>
      </c>
      <c r="C15" s="44">
        <f t="shared" si="2"/>
        <v>0.2005016305623747</v>
      </c>
      <c r="D15" s="8">
        <f t="shared" si="0"/>
        <v>0.024449660513094475</v>
      </c>
      <c r="E15" s="9">
        <f t="shared" si="3"/>
        <v>40.90036340031925</v>
      </c>
      <c r="F15" s="38">
        <f t="shared" si="1"/>
        <v>1.075785062576157</v>
      </c>
      <c r="G15" s="37">
        <f t="shared" si="4"/>
        <v>978.0566865305344</v>
      </c>
      <c r="H15" s="48"/>
      <c r="I15" s="24">
        <v>4</v>
      </c>
      <c r="J15" s="25">
        <f t="shared" si="5"/>
        <v>0.46650713124796866</v>
      </c>
      <c r="K15" s="26">
        <v>0</v>
      </c>
      <c r="L15" s="26">
        <v>0</v>
      </c>
      <c r="M15" s="25">
        <v>-1.3270279</v>
      </c>
      <c r="N15" s="25">
        <v>-0.15210731</v>
      </c>
      <c r="O15" s="25">
        <v>0.00053654244</v>
      </c>
      <c r="P15" s="28">
        <v>-7.1115142E-08</v>
      </c>
    </row>
    <row r="16" spans="1:16" ht="12.75">
      <c r="A16" s="49">
        <v>-20</v>
      </c>
      <c r="B16" s="42" t="s">
        <v>59</v>
      </c>
      <c r="C16" s="44">
        <f t="shared" si="2"/>
        <v>0.16762075992952974</v>
      </c>
      <c r="D16" s="8">
        <f t="shared" si="0"/>
        <v>0.02344681697805023</v>
      </c>
      <c r="E16" s="9">
        <f t="shared" si="3"/>
        <v>42.64971236548447</v>
      </c>
      <c r="F16" s="38">
        <f t="shared" si="1"/>
        <v>1.03165994703421</v>
      </c>
      <c r="G16" s="37">
        <f t="shared" si="4"/>
        <v>880.6801494470468</v>
      </c>
      <c r="H16" s="48"/>
      <c r="I16" s="24">
        <v>5</v>
      </c>
      <c r="J16" s="25">
        <f t="shared" si="5"/>
        <v>30.21720454630802</v>
      </c>
      <c r="K16" s="26">
        <v>0</v>
      </c>
      <c r="L16" s="26">
        <v>0</v>
      </c>
      <c r="M16" s="25">
        <v>0.12456776</v>
      </c>
      <c r="N16" s="25">
        <v>4.9045367</v>
      </c>
      <c r="O16" s="25">
        <v>0.009822056</v>
      </c>
      <c r="P16" s="28">
        <v>5.5962121E-06</v>
      </c>
    </row>
    <row r="17" spans="1:16" ht="12.75">
      <c r="A17" s="49">
        <v>-10</v>
      </c>
      <c r="B17" s="42" t="s">
        <v>59</v>
      </c>
      <c r="C17" s="44">
        <f t="shared" si="2"/>
        <v>0.1347398892966848</v>
      </c>
      <c r="D17" s="8">
        <f t="shared" si="0"/>
        <v>0.022338566279413736</v>
      </c>
      <c r="E17" s="9">
        <f t="shared" si="3"/>
        <v>44.765630322549264</v>
      </c>
      <c r="F17" s="38">
        <f t="shared" si="1"/>
        <v>0.9828969162942044</v>
      </c>
      <c r="G17" s="37">
        <f t="shared" si="4"/>
        <v>783.8554141120837</v>
      </c>
      <c r="H17" s="48"/>
      <c r="I17" s="24">
        <v>6</v>
      </c>
      <c r="J17" s="25">
        <f t="shared" si="5"/>
        <v>0.75522299</v>
      </c>
      <c r="K17" s="26">
        <v>0</v>
      </c>
      <c r="L17" s="26">
        <v>0</v>
      </c>
      <c r="M17" s="26">
        <v>0</v>
      </c>
      <c r="N17" s="25">
        <v>0.75522299</v>
      </c>
      <c r="O17" s="26">
        <v>0</v>
      </c>
      <c r="P17" s="27">
        <v>0</v>
      </c>
    </row>
    <row r="18" spans="1:16" ht="12.75">
      <c r="A18" s="49">
        <v>0</v>
      </c>
      <c r="B18" s="42" t="s">
        <v>59</v>
      </c>
      <c r="C18" s="44">
        <f t="shared" si="2"/>
        <v>0.10185901866383984</v>
      </c>
      <c r="D18" s="8">
        <f t="shared" si="0"/>
        <v>0.021077414221237597</v>
      </c>
      <c r="E18" s="9">
        <f t="shared" si="3"/>
        <v>47.444149908692324</v>
      </c>
      <c r="F18" s="38">
        <f t="shared" si="1"/>
        <v>0.9274062257344542</v>
      </c>
      <c r="G18" s="37">
        <f t="shared" si="4"/>
        <v>685.8099547849731</v>
      </c>
      <c r="H18" s="48"/>
      <c r="I18" s="24">
        <v>7</v>
      </c>
      <c r="J18" s="25">
        <f t="shared" si="5"/>
        <v>323.02393894669814</v>
      </c>
      <c r="K18" s="25">
        <v>-393446440000</v>
      </c>
      <c r="L18" s="25">
        <v>90918237</v>
      </c>
      <c r="M18" s="25">
        <v>427767.16</v>
      </c>
      <c r="N18" s="25">
        <v>-22.347856</v>
      </c>
      <c r="O18" s="26">
        <v>0</v>
      </c>
      <c r="P18" s="27">
        <v>0</v>
      </c>
    </row>
    <row r="19" spans="1:16" ht="12.75">
      <c r="A19" s="49">
        <v>10</v>
      </c>
      <c r="B19" s="42" t="s">
        <v>59</v>
      </c>
      <c r="C19" s="44">
        <f t="shared" si="2"/>
        <v>0.06897814803099489</v>
      </c>
      <c r="D19" s="8">
        <f t="shared" si="0"/>
        <v>0.019570373081348073</v>
      </c>
      <c r="E19" s="9">
        <f t="shared" si="3"/>
        <v>51.09764621467894</v>
      </c>
      <c r="F19" s="38">
        <f t="shared" si="1"/>
        <v>0.8610964155793152</v>
      </c>
      <c r="G19" s="37">
        <f t="shared" si="4"/>
        <v>583.2674614240096</v>
      </c>
      <c r="H19" s="48"/>
      <c r="I19" s="24">
        <v>8</v>
      </c>
      <c r="J19" s="25">
        <f t="shared" si="5"/>
        <v>119.99932244000983</v>
      </c>
      <c r="K19" s="26">
        <v>0</v>
      </c>
      <c r="L19" s="26">
        <v>0</v>
      </c>
      <c r="M19" s="25">
        <v>402.82608</v>
      </c>
      <c r="N19" s="25">
        <v>119.71627</v>
      </c>
      <c r="O19" s="26">
        <v>0</v>
      </c>
      <c r="P19" s="27">
        <v>0</v>
      </c>
    </row>
    <row r="20" spans="1:16" ht="12.75">
      <c r="A20" s="49">
        <v>20</v>
      </c>
      <c r="B20" s="42" t="s">
        <v>59</v>
      </c>
      <c r="C20" s="44">
        <f t="shared" si="2"/>
        <v>0.03609727739814994</v>
      </c>
      <c r="D20" s="8">
        <f t="shared" si="0"/>
        <v>0.017577095210770673</v>
      </c>
      <c r="E20" s="9">
        <f t="shared" si="3"/>
        <v>56.89222183806756</v>
      </c>
      <c r="F20" s="38">
        <f t="shared" si="1"/>
        <v>0.7733921892739096</v>
      </c>
      <c r="G20" s="37">
        <f t="shared" si="4"/>
        <v>468.04832342645784</v>
      </c>
      <c r="H20" s="48"/>
      <c r="I20" s="24">
        <v>9</v>
      </c>
      <c r="J20" s="25">
        <f t="shared" si="5"/>
        <v>-107.5134347751713</v>
      </c>
      <c r="K20" s="26">
        <v>0</v>
      </c>
      <c r="L20" s="25">
        <v>22995650</v>
      </c>
      <c r="M20" s="25">
        <v>-78971.817</v>
      </c>
      <c r="N20" s="25">
        <v>-63.376456</v>
      </c>
      <c r="O20" s="26">
        <v>0</v>
      </c>
      <c r="P20" s="27">
        <v>0</v>
      </c>
    </row>
    <row r="21" spans="1:16" ht="12.75">
      <c r="A21" s="49">
        <v>30</v>
      </c>
      <c r="B21" s="42" t="s">
        <v>59</v>
      </c>
      <c r="C21" s="44">
        <f t="shared" si="2"/>
        <v>0.003216406765304991</v>
      </c>
      <c r="D21" s="8">
        <f t="shared" si="0"/>
        <v>0.013483246030452374</v>
      </c>
      <c r="E21" s="9">
        <f t="shared" si="3"/>
        <v>74.16611680462299</v>
      </c>
      <c r="F21" s="38">
        <f t="shared" si="1"/>
        <v>0.5932628253399045</v>
      </c>
      <c r="G21" s="37">
        <f t="shared" si="4"/>
        <v>287.08746140922216</v>
      </c>
      <c r="H21" s="48"/>
      <c r="I21" s="24">
        <v>10</v>
      </c>
      <c r="J21" s="25">
        <f t="shared" si="5"/>
        <v>84.81231475505041</v>
      </c>
      <c r="K21" s="26">
        <v>0</v>
      </c>
      <c r="L21" s="26">
        <v>0</v>
      </c>
      <c r="M21" s="25">
        <v>95029.765</v>
      </c>
      <c r="N21" s="25">
        <v>18.038071</v>
      </c>
      <c r="O21" s="26">
        <v>0</v>
      </c>
      <c r="P21" s="27">
        <v>0</v>
      </c>
    </row>
    <row r="22" spans="1:16" ht="12.75">
      <c r="A22" s="49">
        <v>30.97</v>
      </c>
      <c r="B22" s="42" t="s">
        <v>59</v>
      </c>
      <c r="C22" s="44">
        <f t="shared" si="2"/>
        <v>2.696231391885462E-05</v>
      </c>
      <c r="D22" s="8">
        <f t="shared" si="0"/>
        <v>0.011178403388998092</v>
      </c>
      <c r="E22" s="9">
        <f t="shared" si="3"/>
        <v>89.45821377176378</v>
      </c>
      <c r="F22" s="38">
        <f t="shared" si="1"/>
        <v>0.49184974911591606</v>
      </c>
      <c r="G22" s="37">
        <f t="shared" si="4"/>
        <v>210.4245818909481</v>
      </c>
      <c r="H22" s="48"/>
      <c r="I22" s="24"/>
      <c r="J22" s="29"/>
      <c r="K22" s="29"/>
      <c r="L22" s="29"/>
      <c r="M22" s="29"/>
      <c r="N22" s="29"/>
      <c r="O22" s="29"/>
      <c r="P22" s="30"/>
    </row>
    <row r="23" spans="1:16" ht="12.75">
      <c r="A23" s="49">
        <v>-50</v>
      </c>
      <c r="B23" s="42" t="s">
        <v>76</v>
      </c>
      <c r="C23" s="44">
        <f aca="true" t="shared" si="6" ref="C23:C33">1-(A23+273.15)/304.1282</f>
        <v>0.2662633718280647</v>
      </c>
      <c r="D23" s="8">
        <f t="shared" si="0"/>
        <v>0.00040736721509596844</v>
      </c>
      <c r="E23" s="9">
        <f t="shared" si="3"/>
        <v>2454.7876288091024</v>
      </c>
      <c r="F23" s="38">
        <f t="shared" si="1"/>
        <v>0.01792415746422261</v>
      </c>
      <c r="G23" s="37">
        <f aca="true" t="shared" si="7" ref="G23:G32">0.1*_2R_*(T-T0)*(D23+a_1*D23^2-D23^2*((a_3+2*a_4*D23+3*a_5*D23^2+4*a_6*D23^3)/(a_2+a_3*D23+a_4*D23^2+a_5*D23^3+a_6*D23^4)^2)+a_7*D23^2*EXP(-a_8*D23)+a_9*D23^2*EXP(-a_10*D23))</f>
        <v>4.869192292961411</v>
      </c>
      <c r="H23" s="48"/>
      <c r="I23" s="24" t="s">
        <v>75</v>
      </c>
      <c r="J23" s="29"/>
      <c r="K23" s="29">
        <v>-273.15</v>
      </c>
      <c r="L23" s="29"/>
      <c r="M23" s="29"/>
      <c r="N23" s="29"/>
      <c r="O23" s="29"/>
      <c r="P23" s="30"/>
    </row>
    <row r="24" spans="1:16" ht="12.75">
      <c r="A24" s="49">
        <v>-40</v>
      </c>
      <c r="B24" s="42" t="s">
        <v>76</v>
      </c>
      <c r="C24" s="44">
        <f t="shared" si="6"/>
        <v>0.23338250119521975</v>
      </c>
      <c r="D24" s="8">
        <f t="shared" si="0"/>
        <v>0.0005936631903721025</v>
      </c>
      <c r="E24" s="9">
        <f t="shared" si="3"/>
        <v>1684.4568034834858</v>
      </c>
      <c r="F24" s="38">
        <f t="shared" si="1"/>
        <v>0.02612118037637251</v>
      </c>
      <c r="G24" s="37">
        <f t="shared" si="7"/>
        <v>7.12952193141473</v>
      </c>
      <c r="H24" s="48"/>
      <c r="I24" s="31" t="s">
        <v>74</v>
      </c>
      <c r="J24" s="32"/>
      <c r="K24" s="32">
        <v>83.14472</v>
      </c>
      <c r="L24" s="33"/>
      <c r="M24" s="32"/>
      <c r="N24" s="32"/>
      <c r="O24" s="32"/>
      <c r="P24" s="34"/>
    </row>
    <row r="25" spans="1:8" ht="12.75">
      <c r="A25" s="49">
        <v>-30</v>
      </c>
      <c r="B25" s="42" t="s">
        <v>76</v>
      </c>
      <c r="C25" s="44">
        <f t="shared" si="6"/>
        <v>0.2005016305623747</v>
      </c>
      <c r="D25" s="8">
        <f t="shared" si="0"/>
        <v>0.0008431884021841313</v>
      </c>
      <c r="E25" s="9">
        <f t="shared" si="3"/>
        <v>1185.9745667868247</v>
      </c>
      <c r="F25" s="38">
        <f t="shared" si="1"/>
        <v>0.037100289696101775</v>
      </c>
      <c r="G25" s="37">
        <f t="shared" si="7"/>
        <v>10.191659344949777</v>
      </c>
      <c r="H25" s="48"/>
    </row>
    <row r="26" spans="1:8" ht="12.75">
      <c r="A26" s="49">
        <v>-20</v>
      </c>
      <c r="B26" s="42" t="s">
        <v>76</v>
      </c>
      <c r="C26" s="44">
        <f t="shared" si="6"/>
        <v>0.16762075992952974</v>
      </c>
      <c r="D26" s="8">
        <f t="shared" si="0"/>
        <v>0.001175025478790926</v>
      </c>
      <c r="E26" s="9">
        <f t="shared" si="3"/>
        <v>851.0453756534512</v>
      </c>
      <c r="F26" s="38">
        <f t="shared" si="1"/>
        <v>0.05170112106680075</v>
      </c>
      <c r="G26" s="37">
        <f t="shared" si="7"/>
        <v>14.328637038611006</v>
      </c>
      <c r="H26" s="48"/>
    </row>
    <row r="27" spans="1:8" ht="12.75">
      <c r="A27" s="49">
        <v>-10</v>
      </c>
      <c r="B27" s="42" t="s">
        <v>76</v>
      </c>
      <c r="C27" s="44">
        <f t="shared" si="6"/>
        <v>0.1347398892966848</v>
      </c>
      <c r="D27" s="8">
        <f t="shared" si="0"/>
        <v>0.001617802623772923</v>
      </c>
      <c r="E27" s="9">
        <f t="shared" si="3"/>
        <v>618.1223749457594</v>
      </c>
      <c r="F27" s="38">
        <f t="shared" si="1"/>
        <v>0.07118331544600862</v>
      </c>
      <c r="G27" s="37">
        <f t="shared" si="7"/>
        <v>19.972724059359226</v>
      </c>
      <c r="H27" s="48"/>
    </row>
    <row r="28" spans="1:8" ht="12.75">
      <c r="A28" s="49">
        <v>0</v>
      </c>
      <c r="B28" s="42" t="s">
        <v>76</v>
      </c>
      <c r="C28" s="44">
        <f t="shared" si="6"/>
        <v>0.10185901866383984</v>
      </c>
      <c r="D28" s="8">
        <f t="shared" si="0"/>
        <v>0.002219174866285273</v>
      </c>
      <c r="E28" s="9">
        <f t="shared" si="3"/>
        <v>450.6179369604715</v>
      </c>
      <c r="F28" s="38">
        <f t="shared" si="1"/>
        <v>0.09764369411655202</v>
      </c>
      <c r="G28" s="37">
        <f t="shared" si="7"/>
        <v>27.890876477336807</v>
      </c>
      <c r="H28" s="48"/>
    </row>
    <row r="29" spans="1:8" ht="12.75">
      <c r="A29" s="49">
        <v>10</v>
      </c>
      <c r="B29" s="42" t="s">
        <v>76</v>
      </c>
      <c r="C29" s="44">
        <f t="shared" si="6"/>
        <v>0.06897814803099489</v>
      </c>
      <c r="D29" s="8">
        <f t="shared" si="0"/>
        <v>0.0030717495041498563</v>
      </c>
      <c r="E29" s="9">
        <f t="shared" si="3"/>
        <v>325.5473789933148</v>
      </c>
      <c r="F29" s="38">
        <f t="shared" si="1"/>
        <v>0.13515697818259367</v>
      </c>
      <c r="G29" s="37">
        <f t="shared" si="7"/>
        <v>39.692969369630106</v>
      </c>
      <c r="H29" s="48"/>
    </row>
    <row r="30" spans="1:8" ht="12.75">
      <c r="A30" s="49">
        <v>20</v>
      </c>
      <c r="B30" s="42" t="s">
        <v>76</v>
      </c>
      <c r="C30" s="44">
        <f t="shared" si="6"/>
        <v>0.03609727739814994</v>
      </c>
      <c r="D30" s="8">
        <f t="shared" si="0"/>
        <v>0.00441373187863415</v>
      </c>
      <c r="E30" s="9">
        <f t="shared" si="3"/>
        <v>226.565642747981</v>
      </c>
      <c r="F30" s="38">
        <f t="shared" si="1"/>
        <v>0.19420420265990262</v>
      </c>
      <c r="G30" s="37">
        <f t="shared" si="7"/>
        <v>59.938149681211996</v>
      </c>
      <c r="H30" s="48"/>
    </row>
    <row r="31" spans="1:8" ht="12.75">
      <c r="A31" s="49">
        <v>30</v>
      </c>
      <c r="B31" s="42" t="s">
        <v>76</v>
      </c>
      <c r="C31" s="44">
        <f t="shared" si="6"/>
        <v>0.003216406765304991</v>
      </c>
      <c r="D31" s="8">
        <f t="shared" si="0"/>
        <v>0.007840983659631541</v>
      </c>
      <c r="E31" s="9">
        <f t="shared" si="3"/>
        <v>127.53501899875039</v>
      </c>
      <c r="F31" s="38">
        <f t="shared" si="1"/>
        <v>0.3450032810237878</v>
      </c>
      <c r="G31" s="37">
        <f t="shared" si="7"/>
        <v>124.27496762517981</v>
      </c>
      <c r="H31" s="48"/>
    </row>
    <row r="32" spans="1:8" ht="12.75">
      <c r="A32" s="49">
        <v>30.97</v>
      </c>
      <c r="B32" s="42" t="s">
        <v>76</v>
      </c>
      <c r="C32" s="44">
        <f t="shared" si="6"/>
        <v>2.696231391885462E-05</v>
      </c>
      <c r="D32" s="8">
        <f t="shared" si="0"/>
        <v>0.010087477624873513</v>
      </c>
      <c r="E32" s="9">
        <f t="shared" si="3"/>
        <v>99.13280972581478</v>
      </c>
      <c r="F32" s="38">
        <f t="shared" si="1"/>
        <v>0.4438490154944346</v>
      </c>
      <c r="G32" s="37">
        <f t="shared" si="7"/>
        <v>179.2911584486888</v>
      </c>
      <c r="H32" s="48"/>
    </row>
    <row r="33" spans="1:7" ht="12.75">
      <c r="A33" s="49"/>
      <c r="B33" s="42"/>
      <c r="C33" s="44">
        <f t="shared" si="6"/>
        <v>0.10185901866383984</v>
      </c>
      <c r="D33" s="8" t="e">
        <f t="shared" si="0"/>
        <v>#VALUE!</v>
      </c>
      <c r="E33" s="9" t="e">
        <f t="shared" si="3"/>
        <v>#VALUE!</v>
      </c>
      <c r="F33" s="38">
        <f aca="true" t="shared" si="8" ref="F33:F78">IF(A33=31.1,0.466,(IF(B33="l",(0.466+0.466*(1.9073793*(1-(A33-T0)/304.21)^0.347+0.38225012*(1-(A33-T0)/304.21)^0.6667+0.42897885*(1-(A33-T0)/304.21))),(IF(B33="v",(0.466+0.466*(-1.7988929*(1-(A33-T0)/304.21)^0.347-0.71728276*(1-(A33-T0)/304.21)^0.6667+1.7739244*(1-(A33-T0)/304.21))),"")))))</f>
      </c>
      <c r="G33" s="37" t="e">
        <f>0.1*_2R_*(T-T0)*(D33+a_1*D33^2-D33^2*((a_3+2*a_4*D33+3*a_5*D33^2+4*a_6*D33^3)/(a_2+a_3*D33+a_4*D33^2+a_5*D33^3+a_6*D33^4)^2)+a_7*D33^2*EXP(-a_8*D33)+a_9*D33^2*EXP(-a_10*D33))</f>
        <v>#VALUE!</v>
      </c>
    </row>
    <row r="34" spans="1:7" ht="12.75">
      <c r="A34" s="49"/>
      <c r="B34" s="42"/>
      <c r="C34" s="44">
        <f t="shared" si="2"/>
        <v>0.10185901866383984</v>
      </c>
      <c r="D34" s="8" t="e">
        <f t="shared" si="0"/>
        <v>#VALUE!</v>
      </c>
      <c r="E34" s="9" t="e">
        <f t="shared" si="3"/>
        <v>#VALUE!</v>
      </c>
      <c r="F34" s="38">
        <f t="shared" si="8"/>
      </c>
      <c r="G34" s="37" t="e">
        <f>0.1*_2R_*(T-T0)*(D34+a_1*D34^2-D34^2*((a_3+2*a_4*D34+3*a_5*D34^2+4*a_6*D34^3)/(a_2+a_3*D34+a_4*D34^2+a_5*D34^3+a_6*D34^4)^2)+a_7*D34^2*EXP(-a_8*D34)+a_9*D34^2*EXP(-a_10*D34))</f>
        <v>#VALUE!</v>
      </c>
    </row>
    <row r="35" spans="1:7" ht="12.75">
      <c r="A35" s="49"/>
      <c r="B35" s="42"/>
      <c r="C35" s="44">
        <f aca="true" t="shared" si="9" ref="C35:C78">1-(A35+273.15)/304.1282</f>
        <v>0.10185901866383984</v>
      </c>
      <c r="D35" s="8" t="e">
        <f t="shared" si="0"/>
        <v>#VALUE!</v>
      </c>
      <c r="E35" s="9" t="e">
        <f t="shared" si="3"/>
        <v>#VALUE!</v>
      </c>
      <c r="F35" s="38">
        <f t="shared" si="8"/>
      </c>
      <c r="G35" s="37" t="e">
        <f aca="true" t="shared" si="10" ref="G35:G78">0.1*_2R_*(T-T0)*(D35+a_1*D35^2-D35^2*((a_3+2*a_4*D35+3*a_5*D35^2+4*a_6*D35^3)/(a_2+a_3*D35+a_4*D35^2+a_5*D35^3+a_6*D35^4)^2)+a_7*D35^2*EXP(-a_8*D35)+a_9*D35^2*EXP(-a_10*D35))</f>
        <v>#VALUE!</v>
      </c>
    </row>
    <row r="36" spans="1:7" ht="12.75">
      <c r="A36" s="49"/>
      <c r="B36" s="42"/>
      <c r="C36" s="44">
        <f t="shared" si="9"/>
        <v>0.10185901866383984</v>
      </c>
      <c r="D36" s="8" t="e">
        <f t="shared" si="0"/>
        <v>#VALUE!</v>
      </c>
      <c r="E36" s="9" t="e">
        <f t="shared" si="3"/>
        <v>#VALUE!</v>
      </c>
      <c r="F36" s="38">
        <f t="shared" si="8"/>
      </c>
      <c r="G36" s="37" t="e">
        <f t="shared" si="10"/>
        <v>#VALUE!</v>
      </c>
    </row>
    <row r="37" spans="1:7" ht="12.75">
      <c r="A37" s="49"/>
      <c r="B37" s="42"/>
      <c r="C37" s="44">
        <f t="shared" si="9"/>
        <v>0.10185901866383984</v>
      </c>
      <c r="D37" s="8" t="e">
        <f t="shared" si="0"/>
        <v>#VALUE!</v>
      </c>
      <c r="E37" s="9" t="e">
        <f t="shared" si="3"/>
        <v>#VALUE!</v>
      </c>
      <c r="F37" s="38">
        <f t="shared" si="8"/>
      </c>
      <c r="G37" s="37" t="e">
        <f t="shared" si="10"/>
        <v>#VALUE!</v>
      </c>
    </row>
    <row r="38" spans="1:7" ht="12.75">
      <c r="A38" s="49"/>
      <c r="B38" s="42"/>
      <c r="C38" s="44">
        <f t="shared" si="9"/>
        <v>0.10185901866383984</v>
      </c>
      <c r="D38" s="8" t="e">
        <f t="shared" si="0"/>
        <v>#VALUE!</v>
      </c>
      <c r="E38" s="9" t="e">
        <f t="shared" si="3"/>
        <v>#VALUE!</v>
      </c>
      <c r="F38" s="38">
        <f t="shared" si="8"/>
      </c>
      <c r="G38" s="37" t="e">
        <f t="shared" si="10"/>
        <v>#VALUE!</v>
      </c>
    </row>
    <row r="39" spans="1:7" ht="12.75">
      <c r="A39" s="49"/>
      <c r="B39" s="42"/>
      <c r="C39" s="44">
        <f t="shared" si="9"/>
        <v>0.10185901866383984</v>
      </c>
      <c r="D39" s="8" t="e">
        <f t="shared" si="0"/>
        <v>#VALUE!</v>
      </c>
      <c r="E39" s="9" t="e">
        <f t="shared" si="3"/>
        <v>#VALUE!</v>
      </c>
      <c r="F39" s="38">
        <f t="shared" si="8"/>
      </c>
      <c r="G39" s="37" t="e">
        <f t="shared" si="10"/>
        <v>#VALUE!</v>
      </c>
    </row>
    <row r="40" spans="1:7" ht="12.75">
      <c r="A40" s="49"/>
      <c r="B40" s="42"/>
      <c r="C40" s="44">
        <f t="shared" si="9"/>
        <v>0.10185901866383984</v>
      </c>
      <c r="D40" s="8" t="e">
        <f t="shared" si="0"/>
        <v>#VALUE!</v>
      </c>
      <c r="E40" s="9" t="e">
        <f t="shared" si="3"/>
        <v>#VALUE!</v>
      </c>
      <c r="F40" s="38">
        <f t="shared" si="8"/>
      </c>
      <c r="G40" s="37" t="e">
        <f t="shared" si="10"/>
        <v>#VALUE!</v>
      </c>
    </row>
    <row r="41" spans="1:7" ht="12.75">
      <c r="A41" s="49"/>
      <c r="B41" s="42"/>
      <c r="C41" s="44">
        <f t="shared" si="9"/>
        <v>0.10185901866383984</v>
      </c>
      <c r="D41" s="8" t="e">
        <f t="shared" si="0"/>
        <v>#VALUE!</v>
      </c>
      <c r="E41" s="9" t="e">
        <f t="shared" si="3"/>
        <v>#VALUE!</v>
      </c>
      <c r="F41" s="38">
        <f t="shared" si="8"/>
      </c>
      <c r="G41" s="37" t="e">
        <f t="shared" si="10"/>
        <v>#VALUE!</v>
      </c>
    </row>
    <row r="42" spans="1:7" ht="12.75">
      <c r="A42" s="49"/>
      <c r="B42" s="42"/>
      <c r="C42" s="44">
        <f t="shared" si="9"/>
        <v>0.10185901866383984</v>
      </c>
      <c r="D42" s="8" t="e">
        <f t="shared" si="0"/>
        <v>#VALUE!</v>
      </c>
      <c r="E42" s="9" t="e">
        <f t="shared" si="3"/>
        <v>#VALUE!</v>
      </c>
      <c r="F42" s="38">
        <f t="shared" si="8"/>
      </c>
      <c r="G42" s="37" t="e">
        <f t="shared" si="10"/>
        <v>#VALUE!</v>
      </c>
    </row>
    <row r="43" spans="1:7" ht="12.75">
      <c r="A43" s="49"/>
      <c r="B43" s="42"/>
      <c r="C43" s="44">
        <f t="shared" si="9"/>
        <v>0.10185901866383984</v>
      </c>
      <c r="D43" s="8" t="e">
        <f t="shared" si="0"/>
        <v>#VALUE!</v>
      </c>
      <c r="E43" s="9" t="e">
        <f t="shared" si="3"/>
        <v>#VALUE!</v>
      </c>
      <c r="F43" s="38">
        <f t="shared" si="8"/>
      </c>
      <c r="G43" s="37" t="e">
        <f t="shared" si="10"/>
        <v>#VALUE!</v>
      </c>
    </row>
    <row r="44" spans="1:7" ht="12.75">
      <c r="A44" s="49"/>
      <c r="B44" s="42"/>
      <c r="C44" s="44">
        <f t="shared" si="9"/>
        <v>0.10185901866383984</v>
      </c>
      <c r="D44" s="8" t="e">
        <f aca="true" t="shared" si="11" ref="D44:D78">F44/44</f>
        <v>#VALUE!</v>
      </c>
      <c r="E44" s="9" t="e">
        <f t="shared" si="3"/>
        <v>#VALUE!</v>
      </c>
      <c r="F44" s="38">
        <f t="shared" si="8"/>
      </c>
      <c r="G44" s="37" t="e">
        <f t="shared" si="10"/>
        <v>#VALUE!</v>
      </c>
    </row>
    <row r="45" spans="1:7" ht="12.75">
      <c r="A45" s="49"/>
      <c r="B45" s="42"/>
      <c r="C45" s="44">
        <f t="shared" si="9"/>
        <v>0.10185901866383984</v>
      </c>
      <c r="D45" s="8" t="e">
        <f t="shared" si="11"/>
        <v>#VALUE!</v>
      </c>
      <c r="E45" s="9" t="e">
        <f t="shared" si="3"/>
        <v>#VALUE!</v>
      </c>
      <c r="F45" s="38">
        <f t="shared" si="8"/>
      </c>
      <c r="G45" s="37" t="e">
        <f t="shared" si="10"/>
        <v>#VALUE!</v>
      </c>
    </row>
    <row r="46" spans="1:7" ht="12.75">
      <c r="A46" s="49"/>
      <c r="B46" s="42"/>
      <c r="C46" s="44">
        <f t="shared" si="9"/>
        <v>0.10185901866383984</v>
      </c>
      <c r="D46" s="8" t="e">
        <f t="shared" si="11"/>
        <v>#VALUE!</v>
      </c>
      <c r="E46" s="9" t="e">
        <f t="shared" si="3"/>
        <v>#VALUE!</v>
      </c>
      <c r="F46" s="38">
        <f t="shared" si="8"/>
      </c>
      <c r="G46" s="37" t="e">
        <f t="shared" si="10"/>
        <v>#VALUE!</v>
      </c>
    </row>
    <row r="47" spans="1:7" ht="12.75">
      <c r="A47" s="49"/>
      <c r="B47" s="42"/>
      <c r="C47" s="44">
        <f t="shared" si="9"/>
        <v>0.10185901866383984</v>
      </c>
      <c r="D47" s="8" t="e">
        <f t="shared" si="11"/>
        <v>#VALUE!</v>
      </c>
      <c r="E47" s="9" t="e">
        <f t="shared" si="3"/>
        <v>#VALUE!</v>
      </c>
      <c r="F47" s="38">
        <f t="shared" si="8"/>
      </c>
      <c r="G47" s="37" t="e">
        <f t="shared" si="10"/>
        <v>#VALUE!</v>
      </c>
    </row>
    <row r="48" spans="1:7" ht="12.75">
      <c r="A48" s="49"/>
      <c r="B48" s="42"/>
      <c r="C48" s="44">
        <f t="shared" si="9"/>
        <v>0.10185901866383984</v>
      </c>
      <c r="D48" s="8" t="e">
        <f t="shared" si="11"/>
        <v>#VALUE!</v>
      </c>
      <c r="E48" s="9" t="e">
        <f t="shared" si="3"/>
        <v>#VALUE!</v>
      </c>
      <c r="F48" s="38">
        <f t="shared" si="8"/>
      </c>
      <c r="G48" s="37" t="e">
        <f t="shared" si="10"/>
        <v>#VALUE!</v>
      </c>
    </row>
    <row r="49" spans="1:7" ht="12.75">
      <c r="A49" s="49"/>
      <c r="B49" s="42"/>
      <c r="C49" s="44">
        <f t="shared" si="9"/>
        <v>0.10185901866383984</v>
      </c>
      <c r="D49" s="8" t="e">
        <f t="shared" si="11"/>
        <v>#VALUE!</v>
      </c>
      <c r="E49" s="9" t="e">
        <f t="shared" si="3"/>
        <v>#VALUE!</v>
      </c>
      <c r="F49" s="38">
        <f t="shared" si="8"/>
      </c>
      <c r="G49" s="37" t="e">
        <f t="shared" si="10"/>
        <v>#VALUE!</v>
      </c>
    </row>
    <row r="50" spans="1:7" ht="12.75">
      <c r="A50" s="49"/>
      <c r="B50" s="42"/>
      <c r="C50" s="44">
        <f t="shared" si="9"/>
        <v>0.10185901866383984</v>
      </c>
      <c r="D50" s="8" t="e">
        <f t="shared" si="11"/>
        <v>#VALUE!</v>
      </c>
      <c r="E50" s="9" t="e">
        <f t="shared" si="3"/>
        <v>#VALUE!</v>
      </c>
      <c r="F50" s="38">
        <f t="shared" si="8"/>
      </c>
      <c r="G50" s="37" t="e">
        <f t="shared" si="10"/>
        <v>#VALUE!</v>
      </c>
    </row>
    <row r="51" spans="1:7" ht="12.75">
      <c r="A51" s="49"/>
      <c r="B51" s="42"/>
      <c r="C51" s="44">
        <f t="shared" si="9"/>
        <v>0.10185901866383984</v>
      </c>
      <c r="D51" s="8" t="e">
        <f t="shared" si="11"/>
        <v>#VALUE!</v>
      </c>
      <c r="E51" s="9" t="e">
        <f t="shared" si="3"/>
        <v>#VALUE!</v>
      </c>
      <c r="F51" s="38">
        <f t="shared" si="8"/>
      </c>
      <c r="G51" s="37" t="e">
        <f t="shared" si="10"/>
        <v>#VALUE!</v>
      </c>
    </row>
    <row r="52" spans="1:7" ht="12.75">
      <c r="A52" s="49"/>
      <c r="B52" s="42"/>
      <c r="C52" s="44">
        <f t="shared" si="9"/>
        <v>0.10185901866383984</v>
      </c>
      <c r="D52" s="8" t="e">
        <f t="shared" si="11"/>
        <v>#VALUE!</v>
      </c>
      <c r="E52" s="9" t="e">
        <f t="shared" si="3"/>
        <v>#VALUE!</v>
      </c>
      <c r="F52" s="38">
        <f t="shared" si="8"/>
      </c>
      <c r="G52" s="37" t="e">
        <f t="shared" si="10"/>
        <v>#VALUE!</v>
      </c>
    </row>
    <row r="53" spans="1:7" ht="12.75">
      <c r="A53" s="49"/>
      <c r="B53" s="42"/>
      <c r="C53" s="44">
        <f t="shared" si="9"/>
        <v>0.10185901866383984</v>
      </c>
      <c r="D53" s="8" t="e">
        <f t="shared" si="11"/>
        <v>#VALUE!</v>
      </c>
      <c r="E53" s="9" t="e">
        <f t="shared" si="3"/>
        <v>#VALUE!</v>
      </c>
      <c r="F53" s="38">
        <f t="shared" si="8"/>
      </c>
      <c r="G53" s="37" t="e">
        <f t="shared" si="10"/>
        <v>#VALUE!</v>
      </c>
    </row>
    <row r="54" spans="1:7" ht="12.75">
      <c r="A54" s="49"/>
      <c r="B54" s="42"/>
      <c r="C54" s="44">
        <f t="shared" si="9"/>
        <v>0.10185901866383984</v>
      </c>
      <c r="D54" s="8" t="e">
        <f t="shared" si="11"/>
        <v>#VALUE!</v>
      </c>
      <c r="E54" s="9" t="e">
        <f t="shared" si="3"/>
        <v>#VALUE!</v>
      </c>
      <c r="F54" s="38">
        <f t="shared" si="8"/>
      </c>
      <c r="G54" s="37" t="e">
        <f t="shared" si="10"/>
        <v>#VALUE!</v>
      </c>
    </row>
    <row r="55" spans="1:7" ht="12.75">
      <c r="A55" s="49"/>
      <c r="B55" s="42"/>
      <c r="C55" s="44">
        <f t="shared" si="9"/>
        <v>0.10185901866383984</v>
      </c>
      <c r="D55" s="8" t="e">
        <f t="shared" si="11"/>
        <v>#VALUE!</v>
      </c>
      <c r="E55" s="9" t="e">
        <f t="shared" si="3"/>
        <v>#VALUE!</v>
      </c>
      <c r="F55" s="38">
        <f t="shared" si="8"/>
      </c>
      <c r="G55" s="37" t="e">
        <f t="shared" si="10"/>
        <v>#VALUE!</v>
      </c>
    </row>
    <row r="56" spans="1:7" ht="12.75">
      <c r="A56" s="49"/>
      <c r="B56" s="42"/>
      <c r="C56" s="44">
        <f t="shared" si="9"/>
        <v>0.10185901866383984</v>
      </c>
      <c r="D56" s="8" t="e">
        <f t="shared" si="11"/>
        <v>#VALUE!</v>
      </c>
      <c r="E56" s="9" t="e">
        <f t="shared" si="3"/>
        <v>#VALUE!</v>
      </c>
      <c r="F56" s="38">
        <f t="shared" si="8"/>
      </c>
      <c r="G56" s="37" t="e">
        <f t="shared" si="10"/>
        <v>#VALUE!</v>
      </c>
    </row>
    <row r="57" spans="1:7" ht="12.75">
      <c r="A57" s="49"/>
      <c r="B57" s="42"/>
      <c r="C57" s="44">
        <f t="shared" si="9"/>
        <v>0.10185901866383984</v>
      </c>
      <c r="D57" s="8" t="e">
        <f t="shared" si="11"/>
        <v>#VALUE!</v>
      </c>
      <c r="E57" s="9" t="e">
        <f t="shared" si="3"/>
        <v>#VALUE!</v>
      </c>
      <c r="F57" s="38">
        <f t="shared" si="8"/>
      </c>
      <c r="G57" s="37" t="e">
        <f t="shared" si="10"/>
        <v>#VALUE!</v>
      </c>
    </row>
    <row r="58" spans="1:7" ht="12.75">
      <c r="A58" s="49"/>
      <c r="B58" s="42"/>
      <c r="C58" s="44">
        <f t="shared" si="9"/>
        <v>0.10185901866383984</v>
      </c>
      <c r="D58" s="8" t="e">
        <f t="shared" si="11"/>
        <v>#VALUE!</v>
      </c>
      <c r="E58" s="9" t="e">
        <f t="shared" si="3"/>
        <v>#VALUE!</v>
      </c>
      <c r="F58" s="38">
        <f t="shared" si="8"/>
      </c>
      <c r="G58" s="37" t="e">
        <f t="shared" si="10"/>
        <v>#VALUE!</v>
      </c>
    </row>
    <row r="59" spans="1:7" ht="12.75">
      <c r="A59" s="49"/>
      <c r="B59" s="42"/>
      <c r="C59" s="44">
        <f t="shared" si="9"/>
        <v>0.10185901866383984</v>
      </c>
      <c r="D59" s="8" t="e">
        <f t="shared" si="11"/>
        <v>#VALUE!</v>
      </c>
      <c r="E59" s="9" t="e">
        <f t="shared" si="3"/>
        <v>#VALUE!</v>
      </c>
      <c r="F59" s="38">
        <f t="shared" si="8"/>
      </c>
      <c r="G59" s="37" t="e">
        <f t="shared" si="10"/>
        <v>#VALUE!</v>
      </c>
    </row>
    <row r="60" spans="1:7" ht="12.75">
      <c r="A60" s="49"/>
      <c r="B60" s="42"/>
      <c r="C60" s="44">
        <f t="shared" si="9"/>
        <v>0.10185901866383984</v>
      </c>
      <c r="D60" s="8" t="e">
        <f t="shared" si="11"/>
        <v>#VALUE!</v>
      </c>
      <c r="E60" s="9" t="e">
        <f t="shared" si="3"/>
        <v>#VALUE!</v>
      </c>
      <c r="F60" s="38">
        <f t="shared" si="8"/>
      </c>
      <c r="G60" s="37" t="e">
        <f t="shared" si="10"/>
        <v>#VALUE!</v>
      </c>
    </row>
    <row r="61" spans="1:7" ht="12.75">
      <c r="A61" s="49"/>
      <c r="B61" s="42"/>
      <c r="C61" s="44">
        <f t="shared" si="9"/>
        <v>0.10185901866383984</v>
      </c>
      <c r="D61" s="8" t="e">
        <f t="shared" si="11"/>
        <v>#VALUE!</v>
      </c>
      <c r="E61" s="9" t="e">
        <f t="shared" si="3"/>
        <v>#VALUE!</v>
      </c>
      <c r="F61" s="38">
        <f t="shared" si="8"/>
      </c>
      <c r="G61" s="37" t="e">
        <f t="shared" si="10"/>
        <v>#VALUE!</v>
      </c>
    </row>
    <row r="62" spans="1:7" ht="12.75">
      <c r="A62" s="49"/>
      <c r="B62" s="42"/>
      <c r="C62" s="44">
        <f t="shared" si="9"/>
        <v>0.10185901866383984</v>
      </c>
      <c r="D62" s="8" t="e">
        <f t="shared" si="11"/>
        <v>#VALUE!</v>
      </c>
      <c r="E62" s="9" t="e">
        <f t="shared" si="3"/>
        <v>#VALUE!</v>
      </c>
      <c r="F62" s="38">
        <f t="shared" si="8"/>
      </c>
      <c r="G62" s="37" t="e">
        <f t="shared" si="10"/>
        <v>#VALUE!</v>
      </c>
    </row>
    <row r="63" spans="1:7" ht="12.75">
      <c r="A63" s="49"/>
      <c r="B63" s="42"/>
      <c r="C63" s="44">
        <f t="shared" si="9"/>
        <v>0.10185901866383984</v>
      </c>
      <c r="D63" s="8" t="e">
        <f t="shared" si="11"/>
        <v>#VALUE!</v>
      </c>
      <c r="E63" s="9" t="e">
        <f t="shared" si="3"/>
        <v>#VALUE!</v>
      </c>
      <c r="F63" s="38">
        <f t="shared" si="8"/>
      </c>
      <c r="G63" s="37" t="e">
        <f t="shared" si="10"/>
        <v>#VALUE!</v>
      </c>
    </row>
    <row r="64" spans="1:7" ht="12.75">
      <c r="A64" s="49"/>
      <c r="B64" s="42"/>
      <c r="C64" s="44">
        <f t="shared" si="9"/>
        <v>0.10185901866383984</v>
      </c>
      <c r="D64" s="8" t="e">
        <f t="shared" si="11"/>
        <v>#VALUE!</v>
      </c>
      <c r="E64" s="9" t="e">
        <f t="shared" si="3"/>
        <v>#VALUE!</v>
      </c>
      <c r="F64" s="38">
        <f t="shared" si="8"/>
      </c>
      <c r="G64" s="37" t="e">
        <f t="shared" si="10"/>
        <v>#VALUE!</v>
      </c>
    </row>
    <row r="65" spans="1:7" ht="12.75">
      <c r="A65" s="49"/>
      <c r="B65" s="42"/>
      <c r="C65" s="44">
        <f t="shared" si="9"/>
        <v>0.10185901866383984</v>
      </c>
      <c r="D65" s="8" t="e">
        <f t="shared" si="11"/>
        <v>#VALUE!</v>
      </c>
      <c r="E65" s="9" t="e">
        <f t="shared" si="3"/>
        <v>#VALUE!</v>
      </c>
      <c r="F65" s="38">
        <f t="shared" si="8"/>
      </c>
      <c r="G65" s="37" t="e">
        <f t="shared" si="10"/>
        <v>#VALUE!</v>
      </c>
    </row>
    <row r="66" spans="1:7" ht="12.75">
      <c r="A66" s="49"/>
      <c r="B66" s="42"/>
      <c r="C66" s="44">
        <f t="shared" si="9"/>
        <v>0.10185901866383984</v>
      </c>
      <c r="D66" s="8" t="e">
        <f t="shared" si="11"/>
        <v>#VALUE!</v>
      </c>
      <c r="E66" s="9" t="e">
        <f t="shared" si="3"/>
        <v>#VALUE!</v>
      </c>
      <c r="F66" s="38">
        <f t="shared" si="8"/>
      </c>
      <c r="G66" s="37" t="e">
        <f t="shared" si="10"/>
        <v>#VALUE!</v>
      </c>
    </row>
    <row r="67" spans="1:7" ht="12.75">
      <c r="A67" s="49"/>
      <c r="B67" s="42"/>
      <c r="C67" s="44">
        <f t="shared" si="9"/>
        <v>0.10185901866383984</v>
      </c>
      <c r="D67" s="8" t="e">
        <f t="shared" si="11"/>
        <v>#VALUE!</v>
      </c>
      <c r="E67" s="9" t="e">
        <f t="shared" si="3"/>
        <v>#VALUE!</v>
      </c>
      <c r="F67" s="38">
        <f t="shared" si="8"/>
      </c>
      <c r="G67" s="37" t="e">
        <f t="shared" si="10"/>
        <v>#VALUE!</v>
      </c>
    </row>
    <row r="68" spans="1:7" ht="12.75">
      <c r="A68" s="49"/>
      <c r="B68" s="42"/>
      <c r="C68" s="44">
        <f t="shared" si="9"/>
        <v>0.10185901866383984</v>
      </c>
      <c r="D68" s="8" t="e">
        <f t="shared" si="11"/>
        <v>#VALUE!</v>
      </c>
      <c r="E68" s="9" t="e">
        <f t="shared" si="3"/>
        <v>#VALUE!</v>
      </c>
      <c r="F68" s="38">
        <f t="shared" si="8"/>
      </c>
      <c r="G68" s="37" t="e">
        <f t="shared" si="10"/>
        <v>#VALUE!</v>
      </c>
    </row>
    <row r="69" spans="1:7" ht="12.75">
      <c r="A69" s="49"/>
      <c r="B69" s="42"/>
      <c r="C69" s="44">
        <f t="shared" si="9"/>
        <v>0.10185901866383984</v>
      </c>
      <c r="D69" s="8" t="e">
        <f t="shared" si="11"/>
        <v>#VALUE!</v>
      </c>
      <c r="E69" s="9" t="e">
        <f t="shared" si="3"/>
        <v>#VALUE!</v>
      </c>
      <c r="F69" s="38">
        <f t="shared" si="8"/>
      </c>
      <c r="G69" s="37" t="e">
        <f t="shared" si="10"/>
        <v>#VALUE!</v>
      </c>
    </row>
    <row r="70" spans="1:7" ht="12.75">
      <c r="A70" s="49"/>
      <c r="B70" s="42"/>
      <c r="C70" s="44">
        <f t="shared" si="9"/>
        <v>0.10185901866383984</v>
      </c>
      <c r="D70" s="8" t="e">
        <f t="shared" si="11"/>
        <v>#VALUE!</v>
      </c>
      <c r="E70" s="9" t="e">
        <f t="shared" si="3"/>
        <v>#VALUE!</v>
      </c>
      <c r="F70" s="38">
        <f t="shared" si="8"/>
      </c>
      <c r="G70" s="37" t="e">
        <f t="shared" si="10"/>
        <v>#VALUE!</v>
      </c>
    </row>
    <row r="71" spans="1:7" ht="12.75">
      <c r="A71" s="49"/>
      <c r="B71" s="42"/>
      <c r="C71" s="44">
        <f t="shared" si="9"/>
        <v>0.10185901866383984</v>
      </c>
      <c r="D71" s="8" t="e">
        <f t="shared" si="11"/>
        <v>#VALUE!</v>
      </c>
      <c r="E71" s="9" t="e">
        <f t="shared" si="3"/>
        <v>#VALUE!</v>
      </c>
      <c r="F71" s="38">
        <f t="shared" si="8"/>
      </c>
      <c r="G71" s="37" t="e">
        <f t="shared" si="10"/>
        <v>#VALUE!</v>
      </c>
    </row>
    <row r="72" spans="1:7" ht="12.75">
      <c r="A72" s="49"/>
      <c r="B72" s="42"/>
      <c r="C72" s="44">
        <f t="shared" si="9"/>
        <v>0.10185901866383984</v>
      </c>
      <c r="D72" s="8" t="e">
        <f t="shared" si="11"/>
        <v>#VALUE!</v>
      </c>
      <c r="E72" s="9" t="e">
        <f t="shared" si="3"/>
        <v>#VALUE!</v>
      </c>
      <c r="F72" s="38">
        <f t="shared" si="8"/>
      </c>
      <c r="G72" s="37" t="e">
        <f t="shared" si="10"/>
        <v>#VALUE!</v>
      </c>
    </row>
    <row r="73" spans="1:7" ht="12.75">
      <c r="A73" s="49"/>
      <c r="B73" s="42"/>
      <c r="C73" s="44">
        <f t="shared" si="9"/>
        <v>0.10185901866383984</v>
      </c>
      <c r="D73" s="8" t="e">
        <f t="shared" si="11"/>
        <v>#VALUE!</v>
      </c>
      <c r="E73" s="9" t="e">
        <f t="shared" si="3"/>
        <v>#VALUE!</v>
      </c>
      <c r="F73" s="38">
        <f t="shared" si="8"/>
      </c>
      <c r="G73" s="37" t="e">
        <f t="shared" si="10"/>
        <v>#VALUE!</v>
      </c>
    </row>
    <row r="74" spans="1:7" ht="12.75">
      <c r="A74" s="49"/>
      <c r="B74" s="42"/>
      <c r="C74" s="44">
        <f t="shared" si="9"/>
        <v>0.10185901866383984</v>
      </c>
      <c r="D74" s="8" t="e">
        <f t="shared" si="11"/>
        <v>#VALUE!</v>
      </c>
      <c r="E74" s="9" t="e">
        <f t="shared" si="3"/>
        <v>#VALUE!</v>
      </c>
      <c r="F74" s="38">
        <f t="shared" si="8"/>
      </c>
      <c r="G74" s="37" t="e">
        <f t="shared" si="10"/>
        <v>#VALUE!</v>
      </c>
    </row>
    <row r="75" spans="1:7" ht="12.75">
      <c r="A75" s="49"/>
      <c r="B75" s="42"/>
      <c r="C75" s="44">
        <f t="shared" si="9"/>
        <v>0.10185901866383984</v>
      </c>
      <c r="D75" s="8" t="e">
        <f t="shared" si="11"/>
        <v>#VALUE!</v>
      </c>
      <c r="E75" s="9" t="e">
        <f t="shared" si="3"/>
        <v>#VALUE!</v>
      </c>
      <c r="F75" s="38">
        <f t="shared" si="8"/>
      </c>
      <c r="G75" s="37" t="e">
        <f t="shared" si="10"/>
        <v>#VALUE!</v>
      </c>
    </row>
    <row r="76" spans="1:7" ht="12.75">
      <c r="A76" s="49"/>
      <c r="B76" s="42"/>
      <c r="C76" s="44">
        <f t="shared" si="9"/>
        <v>0.10185901866383984</v>
      </c>
      <c r="D76" s="8" t="e">
        <f t="shared" si="11"/>
        <v>#VALUE!</v>
      </c>
      <c r="E76" s="9" t="e">
        <f t="shared" si="3"/>
        <v>#VALUE!</v>
      </c>
      <c r="F76" s="38">
        <f t="shared" si="8"/>
      </c>
      <c r="G76" s="37" t="e">
        <f t="shared" si="10"/>
        <v>#VALUE!</v>
      </c>
    </row>
    <row r="77" spans="1:7" ht="12.75">
      <c r="A77" s="49"/>
      <c r="B77" s="42"/>
      <c r="C77" s="44">
        <f t="shared" si="9"/>
        <v>0.10185901866383984</v>
      </c>
      <c r="D77" s="8" t="e">
        <f t="shared" si="11"/>
        <v>#VALUE!</v>
      </c>
      <c r="E77" s="9" t="e">
        <f>1/D77</f>
        <v>#VALUE!</v>
      </c>
      <c r="F77" s="38">
        <f t="shared" si="8"/>
      </c>
      <c r="G77" s="37" t="e">
        <f t="shared" si="10"/>
        <v>#VALUE!</v>
      </c>
    </row>
    <row r="78" spans="1:7" ht="12.75">
      <c r="A78" s="49"/>
      <c r="B78" s="42"/>
      <c r="C78" s="44">
        <f t="shared" si="9"/>
        <v>0.10185901866383984</v>
      </c>
      <c r="D78" s="8" t="e">
        <f t="shared" si="11"/>
        <v>#VALUE!</v>
      </c>
      <c r="E78" s="9" t="e">
        <f>1/D78</f>
        <v>#VALUE!</v>
      </c>
      <c r="F78" s="38">
        <f t="shared" si="8"/>
      </c>
      <c r="G78" s="37" t="e">
        <f t="shared" si="10"/>
        <v>#VALUE!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A1" sqref="A1"/>
    </sheetView>
  </sheetViews>
  <sheetFormatPr defaultColWidth="11.375" defaultRowHeight="12.75"/>
  <cols>
    <col min="1" max="1" width="8.75390625" style="12" customWidth="1"/>
    <col min="2" max="2" width="7.75390625" style="12" customWidth="1"/>
    <col min="3" max="4" width="11.00390625" style="11" customWidth="1"/>
    <col min="5" max="5" width="1.75390625" style="13" customWidth="1"/>
    <col min="6" max="7" width="11.00390625" style="11" customWidth="1"/>
    <col min="8" max="8" width="1.75390625" style="13" customWidth="1"/>
    <col min="9" max="10" width="11.00390625" style="11" customWidth="1"/>
    <col min="11" max="16384" width="11.375" style="13" customWidth="1"/>
  </cols>
  <sheetData>
    <row r="1" spans="1:10" s="55" customFormat="1" ht="18">
      <c r="A1" s="52" t="s">
        <v>18</v>
      </c>
      <c r="B1" s="53"/>
      <c r="C1" s="54"/>
      <c r="D1" s="54"/>
      <c r="F1" s="54"/>
      <c r="G1" s="54"/>
      <c r="I1" s="54"/>
      <c r="J1" s="54"/>
    </row>
    <row r="2" spans="1:10" s="55" customFormat="1" ht="15.75">
      <c r="A2" s="53" t="s">
        <v>19</v>
      </c>
      <c r="B2" s="53"/>
      <c r="C2" s="54"/>
      <c r="D2" s="54"/>
      <c r="F2" s="54"/>
      <c r="G2" s="54"/>
      <c r="I2" s="54"/>
      <c r="J2" s="54"/>
    </row>
    <row r="3" spans="1:10" s="55" customFormat="1" ht="15.75">
      <c r="A3" s="53" t="s">
        <v>22</v>
      </c>
      <c r="B3" s="53"/>
      <c r="C3" s="54"/>
      <c r="D3" s="54"/>
      <c r="F3" s="54"/>
      <c r="G3" s="54"/>
      <c r="I3" s="54"/>
      <c r="J3" s="54"/>
    </row>
    <row r="4" spans="1:10" s="55" customFormat="1" ht="15.75">
      <c r="A4" s="53" t="s">
        <v>23</v>
      </c>
      <c r="B4" s="53"/>
      <c r="C4" s="54"/>
      <c r="D4" s="54"/>
      <c r="F4" s="54"/>
      <c r="G4" s="54"/>
      <c r="I4" s="54"/>
      <c r="J4" s="54"/>
    </row>
    <row r="5" spans="1:10" s="55" customFormat="1" ht="15.75">
      <c r="A5" s="53"/>
      <c r="B5" s="53"/>
      <c r="C5" s="54"/>
      <c r="D5" s="54"/>
      <c r="F5" s="54"/>
      <c r="G5" s="54"/>
      <c r="I5" s="54"/>
      <c r="J5" s="54"/>
    </row>
    <row r="6" spans="1:10" s="56" customFormat="1" ht="12.75">
      <c r="A6" s="51"/>
      <c r="B6" s="51"/>
      <c r="C6" s="110" t="s">
        <v>17</v>
      </c>
      <c r="D6" s="110"/>
      <c r="F6" s="110" t="s">
        <v>16</v>
      </c>
      <c r="G6" s="110"/>
      <c r="I6" s="111" t="s">
        <v>24</v>
      </c>
      <c r="J6" s="111"/>
    </row>
    <row r="7" spans="1:10" ht="12.75">
      <c r="A7" s="12" t="s">
        <v>54</v>
      </c>
      <c r="B7" s="57" t="s">
        <v>6</v>
      </c>
      <c r="C7" s="11" t="s">
        <v>10</v>
      </c>
      <c r="D7" s="11" t="s">
        <v>11</v>
      </c>
      <c r="F7" s="11" t="s">
        <v>10</v>
      </c>
      <c r="G7" s="11" t="s">
        <v>11</v>
      </c>
      <c r="I7" s="58" t="s">
        <v>14</v>
      </c>
      <c r="J7" s="58" t="s">
        <v>15</v>
      </c>
    </row>
    <row r="8" spans="1:10" ht="12.75">
      <c r="A8" s="59" t="s">
        <v>12</v>
      </c>
      <c r="B8" s="60"/>
      <c r="C8" s="61" t="s">
        <v>56</v>
      </c>
      <c r="D8" s="61" t="s">
        <v>56</v>
      </c>
      <c r="E8" s="62"/>
      <c r="F8" s="61" t="s">
        <v>56</v>
      </c>
      <c r="G8" s="61" t="s">
        <v>56</v>
      </c>
      <c r="H8" s="62"/>
      <c r="I8" s="63" t="s">
        <v>13</v>
      </c>
      <c r="J8" s="63" t="s">
        <v>13</v>
      </c>
    </row>
    <row r="9" spans="1:10" ht="12.75">
      <c r="A9" s="12">
        <v>-56.6</v>
      </c>
      <c r="B9" s="64">
        <f>1-(A9+273.15)/304.1282</f>
        <v>0.2879647464457423</v>
      </c>
      <c r="C9" s="65">
        <f>EXP(1.9245108*B9^0.34-0.62385555*B9^0.5-0.32731127*B9^1.6666667+0.39245142*B9^1.8333333)*0.4676</f>
        <v>1.17867553047668</v>
      </c>
      <c r="D9" s="65">
        <f>EXP(-1.7074879*B9^0.34-0.8227467*B9^0.5-4.6008549*B9^1-10.111178*B9^2.333333-29.742252*B9^4.6666667)*0.4676</f>
        <v>0.0137374065939684</v>
      </c>
      <c r="F9" s="65">
        <f>0.466+0.466*(1.9073793*(1-(A9+273.15)/304.21)^0.347+0.38225012*(1-(A9+273.15)/304.21)^0.6667+0.42897885*(1-(A9+273.15)/304.21))</f>
        <v>1.1784954185336163</v>
      </c>
      <c r="G9" s="65">
        <f>0.466+0.466*(-1.7988929*(1-(A9+273.15)/304.21)^0.347-0.71728276*(1-(A9+273.15)/304.21)^0.6667+1.7739244*(1-(A9+273.15)/304.21))</f>
        <v>0.014031365333959378</v>
      </c>
      <c r="I9" s="66">
        <f>(F9/C9-1)*100</f>
        <v>-0.015280875729295484</v>
      </c>
      <c r="J9" s="66">
        <f>(G9/D9-1)*100</f>
        <v>2.1398415922263325</v>
      </c>
    </row>
    <row r="10" spans="1:10" ht="12.75">
      <c r="A10" s="12">
        <v>-50</v>
      </c>
      <c r="B10" s="64">
        <f aca="true" t="shared" si="0" ref="B10:B73">1-(A10+273.15)/304.1282</f>
        <v>0.2662633718280647</v>
      </c>
      <c r="C10" s="65">
        <f aca="true" t="shared" si="1" ref="C10:C73">EXP(1.9245108*B10^0.34-0.62385555*B10^0.5-0.32731127*B10^1.6666667+0.39245142*B10^1.8333333)*0.4676</f>
        <v>1.1546458099201553</v>
      </c>
      <c r="D10" s="65">
        <f aca="true" t="shared" si="2" ref="D10:D73">EXP(-1.7074879*B10^0.34-0.8227467*B10^0.5-4.6008549*B10^1-10.111178*B10^2.333333-29.742252*B10^4.6666667)*0.4676</f>
        <v>0.01792415746422261</v>
      </c>
      <c r="F10" s="65">
        <f aca="true" t="shared" si="3" ref="F10:F73">0.466+0.466*(1.9073793*(1-(A10+273.15)/304.21)^0.347+0.38225012*(1-(A10+273.15)/304.21)^0.6667+0.42897885*(1-(A10+273.15)/304.21))</f>
        <v>1.1547407099255522</v>
      </c>
      <c r="G10" s="65">
        <f aca="true" t="shared" si="4" ref="G10:G73">0.466+0.466*(-1.7988929*(1-(A10+273.15)/304.21)^0.347-0.71728276*(1-(A10+273.15)/304.21)^0.6667+1.7739244*(1-(A10+273.15)/304.21))</f>
        <v>0.01809802053803089</v>
      </c>
      <c r="I10" s="66">
        <f aca="true" t="shared" si="5" ref="I10:I73">(F10/C10-1)*100</f>
        <v>0.008218971097595507</v>
      </c>
      <c r="J10" s="66">
        <f aca="true" t="shared" si="6" ref="J10:J73">(G10/D10-1)*100</f>
        <v>0.969993006116554</v>
      </c>
    </row>
    <row r="11" spans="1:10" ht="12.75">
      <c r="A11" s="12">
        <v>-45</v>
      </c>
      <c r="B11" s="64">
        <f t="shared" si="0"/>
        <v>0.24982293651164222</v>
      </c>
      <c r="C11" s="65">
        <f t="shared" si="1"/>
        <v>1.13586284082542</v>
      </c>
      <c r="D11" s="65">
        <f t="shared" si="2"/>
        <v>0.02171686467687866</v>
      </c>
      <c r="F11" s="65">
        <f t="shared" si="3"/>
        <v>1.1361161913521578</v>
      </c>
      <c r="G11" s="65">
        <f t="shared" si="4"/>
        <v>0.0218386134130103</v>
      </c>
      <c r="I11" s="66">
        <f t="shared" si="5"/>
        <v>0.02230467602528652</v>
      </c>
      <c r="J11" s="66">
        <f t="shared" si="6"/>
        <v>0.5606183854949487</v>
      </c>
    </row>
    <row r="12" spans="1:10" ht="12.75">
      <c r="A12" s="12">
        <v>-42</v>
      </c>
      <c r="B12" s="64">
        <f t="shared" si="0"/>
        <v>0.23995867532178872</v>
      </c>
      <c r="C12" s="65">
        <f t="shared" si="1"/>
        <v>1.1243245910306638</v>
      </c>
      <c r="D12" s="65">
        <f t="shared" si="2"/>
        <v>0.02428118803539613</v>
      </c>
      <c r="F12" s="65">
        <f t="shared" si="3"/>
        <v>1.1246544454405136</v>
      </c>
      <c r="G12" s="65">
        <f t="shared" si="4"/>
        <v>0.024383760142115463</v>
      </c>
      <c r="I12" s="66">
        <f t="shared" si="5"/>
        <v>0.029338005455126215</v>
      </c>
      <c r="J12" s="66">
        <f t="shared" si="6"/>
        <v>0.42243446477909785</v>
      </c>
    </row>
    <row r="13" spans="1:10" ht="12.75">
      <c r="A13" s="12">
        <v>-41</v>
      </c>
      <c r="B13" s="64">
        <f t="shared" si="0"/>
        <v>0.23667058825850418</v>
      </c>
      <c r="C13" s="65">
        <f t="shared" si="1"/>
        <v>1.1204303894807082</v>
      </c>
      <c r="D13" s="65">
        <f t="shared" si="2"/>
        <v>0.025187706303611838</v>
      </c>
      <c r="F13" s="65">
        <f t="shared" si="3"/>
        <v>1.12078287223136</v>
      </c>
      <c r="G13" s="65">
        <f t="shared" si="4"/>
        <v>0.025285518183833455</v>
      </c>
      <c r="I13" s="66">
        <f t="shared" si="5"/>
        <v>0.03145958499173318</v>
      </c>
      <c r="J13" s="66">
        <f t="shared" si="6"/>
        <v>0.3883318276090675</v>
      </c>
    </row>
    <row r="14" spans="1:10" ht="12.75">
      <c r="A14" s="12">
        <v>-40</v>
      </c>
      <c r="B14" s="64">
        <f t="shared" si="0"/>
        <v>0.23338250119521975</v>
      </c>
      <c r="C14" s="65">
        <f t="shared" si="1"/>
        <v>1.1165111107012995</v>
      </c>
      <c r="D14" s="65">
        <f t="shared" si="2"/>
        <v>0.02612118037637251</v>
      </c>
      <c r="F14" s="65">
        <f t="shared" si="3"/>
        <v>1.116884848342614</v>
      </c>
      <c r="G14" s="65">
        <f t="shared" si="4"/>
        <v>0.02621494623801912</v>
      </c>
      <c r="I14" s="66">
        <f t="shared" si="5"/>
        <v>0.03347370552180262</v>
      </c>
      <c r="J14" s="66">
        <f t="shared" si="6"/>
        <v>0.358964871784373</v>
      </c>
    </row>
    <row r="15" spans="1:10" ht="12.75">
      <c r="A15" s="12">
        <v>-39</v>
      </c>
      <c r="B15" s="64">
        <f t="shared" si="0"/>
        <v>0.2300944141319352</v>
      </c>
      <c r="C15" s="65">
        <f t="shared" si="1"/>
        <v>1.1125661114471321</v>
      </c>
      <c r="D15" s="65">
        <f t="shared" si="2"/>
        <v>0.027082291329153917</v>
      </c>
      <c r="F15" s="65">
        <f t="shared" si="3"/>
        <v>1.1129597689156692</v>
      </c>
      <c r="G15" s="65">
        <f t="shared" si="4"/>
        <v>0.027172665990231493</v>
      </c>
      <c r="I15" s="66">
        <f t="shared" si="5"/>
        <v>0.0353828383308441</v>
      </c>
      <c r="J15" s="66">
        <f t="shared" si="6"/>
        <v>0.3337038952102578</v>
      </c>
    </row>
    <row r="16" spans="1:10" ht="12.75">
      <c r="A16" s="12">
        <v>-38</v>
      </c>
      <c r="B16" s="64">
        <f t="shared" si="0"/>
        <v>0.22680632706865067</v>
      </c>
      <c r="C16" s="65">
        <f t="shared" si="1"/>
        <v>1.1085947253230777</v>
      </c>
      <c r="D16" s="65">
        <f t="shared" si="2"/>
        <v>0.02807174229452018</v>
      </c>
      <c r="F16" s="65">
        <f t="shared" si="3"/>
        <v>1.1090070063341055</v>
      </c>
      <c r="G16" s="65">
        <f t="shared" si="4"/>
        <v>0.02815932229983803</v>
      </c>
      <c r="I16" s="66">
        <f t="shared" si="5"/>
        <v>0.03718951584472663</v>
      </c>
      <c r="J16" s="66">
        <f t="shared" si="6"/>
        <v>0.3119863541029444</v>
      </c>
    </row>
    <row r="17" spans="1:10" ht="12.75">
      <c r="A17" s="12">
        <v>-37</v>
      </c>
      <c r="B17" s="64">
        <f t="shared" si="0"/>
        <v>0.22351824000536624</v>
      </c>
      <c r="C17" s="65">
        <f t="shared" si="1"/>
        <v>1.104596261574854</v>
      </c>
      <c r="D17" s="65">
        <f t="shared" si="2"/>
        <v>0.029090259678692887</v>
      </c>
      <c r="F17" s="65">
        <f t="shared" si="3"/>
        <v>1.1050259090227703</v>
      </c>
      <c r="G17" s="65">
        <f t="shared" si="4"/>
        <v>0.02917558441539242</v>
      </c>
      <c r="I17" s="66">
        <f t="shared" si="5"/>
        <v>0.03889633369786871</v>
      </c>
      <c r="J17" s="66">
        <f t="shared" si="6"/>
        <v>0.2933103301309803</v>
      </c>
    </row>
    <row r="18" spans="1:10" ht="12.75">
      <c r="A18" s="12">
        <v>-36</v>
      </c>
      <c r="B18" s="64">
        <f t="shared" si="0"/>
        <v>0.2202301529420817</v>
      </c>
      <c r="C18" s="65">
        <f t="shared" si="1"/>
        <v>1.1005700037974964</v>
      </c>
      <c r="D18" s="65">
        <f t="shared" si="2"/>
        <v>0.030138594459561248</v>
      </c>
      <c r="F18" s="65">
        <f t="shared" si="3"/>
        <v>1.1010158001647856</v>
      </c>
      <c r="G18" s="65">
        <f t="shared" si="4"/>
        <v>0.030222147272703392</v>
      </c>
      <c r="I18" s="66">
        <f t="shared" si="5"/>
        <v>0.04050595289268877</v>
      </c>
      <c r="J18" s="66">
        <f t="shared" si="6"/>
        <v>0.27722863205930093</v>
      </c>
    </row>
    <row r="19" spans="1:10" ht="12.75">
      <c r="A19" s="12">
        <v>-35</v>
      </c>
      <c r="B19" s="64">
        <f t="shared" si="0"/>
        <v>0.21694206587879727</v>
      </c>
      <c r="C19" s="65">
        <f t="shared" si="1"/>
        <v>1.0965152085547174</v>
      </c>
      <c r="D19" s="65">
        <f t="shared" si="2"/>
        <v>0.031217523572874727</v>
      </c>
      <c r="F19" s="65">
        <f t="shared" si="3"/>
        <v>1.0969759763295497</v>
      </c>
      <c r="G19" s="65">
        <f t="shared" si="4"/>
        <v>0.03129973288255028</v>
      </c>
      <c r="I19" s="66">
        <f t="shared" si="5"/>
        <v>0.04202110205471232</v>
      </c>
      <c r="J19" s="66">
        <f t="shared" si="6"/>
        <v>0.26334346952165966</v>
      </c>
    </row>
    <row r="20" spans="1:10" ht="12.75">
      <c r="A20" s="12">
        <v>-34</v>
      </c>
      <c r="B20" s="64">
        <f t="shared" si="0"/>
        <v>0.21365397881551274</v>
      </c>
      <c r="C20" s="65">
        <f t="shared" si="1"/>
        <v>1.0924311039015366</v>
      </c>
      <c r="D20" s="65">
        <f t="shared" si="2"/>
        <v>0.03232785139406018</v>
      </c>
      <c r="F20" s="65">
        <f t="shared" si="3"/>
        <v>1.0929057060041127</v>
      </c>
      <c r="G20" s="65">
        <f t="shared" si="4"/>
        <v>0.03240909181569579</v>
      </c>
      <c r="I20" s="66">
        <f t="shared" si="5"/>
        <v>0.043444579789153615</v>
      </c>
      <c r="J20" s="66">
        <f t="shared" si="6"/>
        <v>0.25130164280122713</v>
      </c>
    </row>
    <row r="21" spans="1:10" ht="12.75">
      <c r="A21" s="12">
        <v>-33</v>
      </c>
      <c r="B21" s="64">
        <f t="shared" si="0"/>
        <v>0.2103658917522282</v>
      </c>
      <c r="C21" s="65">
        <f t="shared" si="1"/>
        <v>1.088316887801796</v>
      </c>
      <c r="D21" s="65">
        <f t="shared" si="2"/>
        <v>0.033470411323885306</v>
      </c>
      <c r="F21" s="65">
        <f t="shared" si="3"/>
        <v>1.0888042280195205</v>
      </c>
      <c r="G21" s="65">
        <f t="shared" si="4"/>
        <v>0.033551004793630324</v>
      </c>
      <c r="I21" s="66">
        <f t="shared" si="5"/>
        <v>0.04477925714347908</v>
      </c>
      <c r="J21" s="66">
        <f t="shared" si="6"/>
        <v>0.240790198139873</v>
      </c>
    </row>
    <row r="22" spans="1:10" ht="12.75">
      <c r="A22" s="12">
        <v>-32</v>
      </c>
      <c r="B22" s="64">
        <f t="shared" si="0"/>
        <v>0.20707780468894377</v>
      </c>
      <c r="C22" s="65">
        <f t="shared" si="1"/>
        <v>1.0841717264312978</v>
      </c>
      <c r="D22" s="65">
        <f t="shared" si="2"/>
        <v>0.034646067487067264</v>
      </c>
      <c r="F22" s="65">
        <f t="shared" si="3"/>
        <v>1.0846707498628427</v>
      </c>
      <c r="G22" s="65">
        <f t="shared" si="4"/>
        <v>0.03472628439435904</v>
      </c>
      <c r="I22" s="66">
        <f t="shared" si="5"/>
        <v>0.0460280801813262</v>
      </c>
      <c r="J22" s="66">
        <f t="shared" si="6"/>
        <v>0.23153250313825424</v>
      </c>
    </row>
    <row r="23" spans="1:10" ht="12.75">
      <c r="A23" s="12">
        <v>-31</v>
      </c>
      <c r="B23" s="64">
        <f t="shared" si="0"/>
        <v>0.20378971762565923</v>
      </c>
      <c r="C23" s="65">
        <f t="shared" si="1"/>
        <v>1.0799947523563167</v>
      </c>
      <c r="D23" s="65">
        <f t="shared" si="2"/>
        <v>0.035855716553903405</v>
      </c>
      <c r="F23" s="65">
        <f t="shared" si="3"/>
        <v>1.080504445864628</v>
      </c>
      <c r="G23" s="65">
        <f t="shared" si="4"/>
        <v>0.03593577688352223</v>
      </c>
      <c r="I23" s="66">
        <f t="shared" si="5"/>
        <v>0.04719407267481657</v>
      </c>
      <c r="J23" s="66">
        <f t="shared" si="6"/>
        <v>0.2232847013347694</v>
      </c>
    </row>
    <row r="24" spans="1:10" ht="12.75">
      <c r="A24" s="12">
        <v>-30</v>
      </c>
      <c r="B24" s="64">
        <f t="shared" si="0"/>
        <v>0.2005016305623747</v>
      </c>
      <c r="C24" s="65">
        <f t="shared" si="1"/>
        <v>1.075785062576157</v>
      </c>
      <c r="D24" s="65">
        <f t="shared" si="2"/>
        <v>0.037100289696101775</v>
      </c>
      <c r="F24" s="65">
        <f t="shared" si="3"/>
        <v>1.0763044552504188</v>
      </c>
      <c r="G24" s="65">
        <f t="shared" si="4"/>
        <v>0.0371803641822423</v>
      </c>
      <c r="I24" s="66">
        <f t="shared" si="5"/>
        <v>0.04828033891994821</v>
      </c>
      <c r="J24" s="66">
        <f t="shared" si="6"/>
        <v>0.21583250911632046</v>
      </c>
    </row>
    <row r="25" spans="1:10" ht="12.75">
      <c r="A25" s="12">
        <v>-29</v>
      </c>
      <c r="B25" s="64">
        <f t="shared" si="0"/>
        <v>0.19721354349909026</v>
      </c>
      <c r="C25" s="65">
        <f t="shared" si="1"/>
        <v>1.0715417164171708</v>
      </c>
      <c r="D25" s="65">
        <f t="shared" si="2"/>
        <v>0.03838075468922798</v>
      </c>
      <c r="F25" s="65">
        <f t="shared" si="3"/>
        <v>1.0720698800437218</v>
      </c>
      <c r="G25" s="65">
        <f t="shared" si="4"/>
        <v>0.038460965984333295</v>
      </c>
      <c r="I25" s="66">
        <f t="shared" si="5"/>
        <v>0.04929006668232816</v>
      </c>
      <c r="J25" s="66">
        <f t="shared" si="6"/>
        <v>0.20898832176383664</v>
      </c>
    </row>
    <row r="26" spans="1:10" ht="12.75">
      <c r="A26" s="12">
        <v>-28</v>
      </c>
      <c r="B26" s="64">
        <f t="shared" si="0"/>
        <v>0.19392545643580572</v>
      </c>
      <c r="C26" s="65">
        <f t="shared" si="1"/>
        <v>1.0672637332642696</v>
      </c>
      <c r="D26" s="65">
        <f t="shared" si="2"/>
        <v>0.039698118175577925</v>
      </c>
      <c r="F26" s="65">
        <f t="shared" si="3"/>
        <v>1.0677997828064292</v>
      </c>
      <c r="G26" s="65">
        <f t="shared" si="4"/>
        <v>0.039778542036905895</v>
      </c>
      <c r="I26" s="66">
        <f t="shared" si="5"/>
        <v>0.05022653028039503</v>
      </c>
      <c r="J26" s="66">
        <f t="shared" si="6"/>
        <v>0.20258859871460366</v>
      </c>
    </row>
    <row r="27" spans="1:10" ht="12.75">
      <c r="A27" s="12">
        <v>-27</v>
      </c>
      <c r="B27" s="64">
        <f t="shared" si="0"/>
        <v>0.1906373693725213</v>
      </c>
      <c r="C27" s="65">
        <f t="shared" si="1"/>
        <v>1.0629500901143834</v>
      </c>
      <c r="D27" s="65">
        <f t="shared" si="2"/>
        <v>0.04105342810286019</v>
      </c>
      <c r="F27" s="65">
        <f t="shared" si="3"/>
        <v>1.0634931842011024</v>
      </c>
      <c r="G27" s="65">
        <f t="shared" si="4"/>
        <v>0.041134094599982074</v>
      </c>
      <c r="I27" s="66">
        <f t="shared" si="5"/>
        <v>0.0510930938121934</v>
      </c>
      <c r="J27" s="66">
        <f t="shared" si="6"/>
        <v>0.19649150107459157</v>
      </c>
    </row>
    <row r="28" spans="1:10" ht="12.75">
      <c r="A28" s="12">
        <v>-26</v>
      </c>
      <c r="B28" s="64">
        <f t="shared" si="0"/>
        <v>0.18734928230923675</v>
      </c>
      <c r="C28" s="65">
        <f t="shared" si="1"/>
        <v>1.058599718934532</v>
      </c>
      <c r="D28" s="65">
        <f t="shared" si="2"/>
        <v>0.04244777635585472</v>
      </c>
      <c r="F28" s="65">
        <f t="shared" si="3"/>
        <v>1.0591490603577427</v>
      </c>
      <c r="G28" s="65">
        <f t="shared" si="4"/>
        <v>0.04252867110252573</v>
      </c>
      <c r="I28" s="66">
        <f t="shared" si="5"/>
        <v>0.051893214534737275</v>
      </c>
      <c r="J28" s="66">
        <f t="shared" si="6"/>
        <v>0.19057475706816263</v>
      </c>
    </row>
    <row r="29" spans="1:10" ht="12.75">
      <c r="A29" s="12">
        <v>-25</v>
      </c>
      <c r="B29" s="64">
        <f t="shared" si="0"/>
        <v>0.1840611952459522</v>
      </c>
      <c r="C29" s="65">
        <f t="shared" si="1"/>
        <v>1.054211503805157</v>
      </c>
      <c r="D29" s="65">
        <f t="shared" si="2"/>
        <v>0.043882301600229476</v>
      </c>
      <c r="F29" s="65">
        <f t="shared" si="3"/>
        <v>1.0547663400256353</v>
      </c>
      <c r="G29" s="65">
        <f t="shared" si="4"/>
        <v>0.04396336701431702</v>
      </c>
      <c r="I29" s="66">
        <f t="shared" si="5"/>
        <v>0.05263044640242409</v>
      </c>
      <c r="J29" s="66">
        <f t="shared" si="6"/>
        <v>0.1847337334902388</v>
      </c>
    </row>
    <row r="30" spans="1:10" ht="12.75">
      <c r="A30" s="12">
        <v>-24</v>
      </c>
      <c r="B30" s="64">
        <f t="shared" si="0"/>
        <v>0.18077310818266779</v>
      </c>
      <c r="C30" s="65">
        <f t="shared" si="1"/>
        <v>1.0497842778270579</v>
      </c>
      <c r="D30" s="65">
        <f t="shared" si="2"/>
        <v>0.04535819235999391</v>
      </c>
      <c r="F30" s="65">
        <f t="shared" si="3"/>
        <v>1.050343901488554</v>
      </c>
      <c r="G30" s="65">
        <f t="shared" si="4"/>
        <v>0.04543932895541419</v>
      </c>
      <c r="I30" s="66">
        <f t="shared" si="5"/>
        <v>0.053308443774224834</v>
      </c>
      <c r="J30" s="66">
        <f t="shared" si="6"/>
        <v>0.1788796933888559</v>
      </c>
    </row>
    <row r="31" spans="1:10" ht="12.75">
      <c r="A31" s="12">
        <v>-23</v>
      </c>
      <c r="B31" s="64">
        <f t="shared" si="0"/>
        <v>0.17748502111938325</v>
      </c>
      <c r="C31" s="65">
        <f t="shared" si="1"/>
        <v>1.0453168197676488</v>
      </c>
      <c r="D31" s="65">
        <f t="shared" si="2"/>
        <v>0.04687669035267541</v>
      </c>
      <c r="F31" s="65">
        <f t="shared" si="3"/>
        <v>1.0458805692189634</v>
      </c>
      <c r="G31" s="65">
        <f t="shared" si="4"/>
        <v>0.04695775806756802</v>
      </c>
      <c r="I31" s="66">
        <f t="shared" si="5"/>
        <v>0.05393096529719976</v>
      </c>
      <c r="J31" s="66">
        <f t="shared" si="6"/>
        <v>0.17293822213706456</v>
      </c>
    </row>
    <row r="32" spans="1:10" ht="12.75">
      <c r="A32" s="12">
        <v>-22</v>
      </c>
      <c r="B32" s="64">
        <f t="shared" si="0"/>
        <v>0.17419693405609882</v>
      </c>
      <c r="C32" s="65">
        <f t="shared" si="1"/>
        <v>1.040807850419269</v>
      </c>
      <c r="D32" s="65">
        <f t="shared" si="2"/>
        <v>0.048439094109285895</v>
      </c>
      <c r="F32" s="65">
        <f t="shared" si="3"/>
        <v>1.0413751102438704</v>
      </c>
      <c r="G32" s="65">
        <f t="shared" si="4"/>
        <v>0.048519913674955895</v>
      </c>
      <c r="I32" s="66">
        <f t="shared" si="5"/>
        <v>0.054501877976109725</v>
      </c>
      <c r="J32" s="66">
        <f t="shared" si="6"/>
        <v>0.1668478057984757</v>
      </c>
    </row>
    <row r="33" spans="1:10" ht="12.75">
      <c r="A33" s="12">
        <v>-21</v>
      </c>
      <c r="B33" s="64">
        <f t="shared" si="0"/>
        <v>0.17090884699281428</v>
      </c>
      <c r="C33" s="65">
        <f t="shared" si="1"/>
        <v>1.0362560286388347</v>
      </c>
      <c r="D33" s="65">
        <f t="shared" si="2"/>
        <v>0.050046762909553615</v>
      </c>
      <c r="F33" s="65">
        <f t="shared" si="3"/>
        <v>1.0368262301915172</v>
      </c>
      <c r="G33" s="65">
        <f t="shared" si="4"/>
        <v>0.05012711726503727</v>
      </c>
      <c r="I33" s="66">
        <f t="shared" si="5"/>
        <v>0.055025161439248294</v>
      </c>
      <c r="J33" s="66">
        <f t="shared" si="6"/>
        <v>0.1605585472708171</v>
      </c>
    </row>
    <row r="34" spans="1:10" ht="12.75">
      <c r="A34" s="12">
        <v>-20</v>
      </c>
      <c r="B34" s="64">
        <f t="shared" si="0"/>
        <v>0.16762075992952974</v>
      </c>
      <c r="C34" s="65">
        <f t="shared" si="1"/>
        <v>1.03165994703421</v>
      </c>
      <c r="D34" s="65">
        <f t="shared" si="2"/>
        <v>0.05170112106680075</v>
      </c>
      <c r="F34" s="65">
        <f t="shared" si="3"/>
        <v>1.0322325689841667</v>
      </c>
      <c r="G34" s="65">
        <f t="shared" si="4"/>
        <v>0.05178075682426714</v>
      </c>
      <c r="I34" s="66">
        <f t="shared" si="5"/>
        <v>0.05550491240866595</v>
      </c>
      <c r="J34" s="66">
        <f t="shared" si="6"/>
        <v>0.154031007110067</v>
      </c>
    </row>
    <row r="35" spans="1:10" ht="12.75">
      <c r="A35" s="12">
        <v>-19</v>
      </c>
      <c r="B35" s="64">
        <f t="shared" si="0"/>
        <v>0.1643326728662453</v>
      </c>
      <c r="C35" s="65">
        <f t="shared" si="1"/>
        <v>1.0270181272581196</v>
      </c>
      <c r="D35" s="65">
        <f t="shared" si="2"/>
        <v>0.05340366260134296</v>
      </c>
      <c r="F35" s="65">
        <f t="shared" si="3"/>
        <v>1.0275926961376862</v>
      </c>
      <c r="G35" s="65">
        <f t="shared" si="4"/>
        <v>0.05348229156794382</v>
      </c>
      <c r="I35" s="66">
        <f t="shared" si="5"/>
        <v>0.055945349387420684</v>
      </c>
      <c r="J35" s="66">
        <f t="shared" si="6"/>
        <v>0.1472351572359809</v>
      </c>
    </row>
    <row r="36" spans="1:10" ht="12.75">
      <c r="A36" s="12">
        <v>-18</v>
      </c>
      <c r="B36" s="64">
        <f t="shared" si="0"/>
        <v>0.16104458580296077</v>
      </c>
      <c r="C36" s="65">
        <f t="shared" si="1"/>
        <v>1.0223290148652258</v>
      </c>
      <c r="D36" s="65">
        <f t="shared" si="2"/>
        <v>0.0551559563464626</v>
      </c>
      <c r="F36" s="65">
        <f t="shared" si="3"/>
        <v>1.022905105623388</v>
      </c>
      <c r="G36" s="65">
        <f t="shared" si="4"/>
        <v>0.055233257108679046</v>
      </c>
      <c r="I36" s="66">
        <f t="shared" si="5"/>
        <v>0.05635081757295879</v>
      </c>
      <c r="J36" s="66">
        <f t="shared" si="6"/>
        <v>0.14014943686386783</v>
      </c>
    </row>
    <row r="37" spans="1:10" ht="12.75">
      <c r="A37" s="12">
        <v>-17</v>
      </c>
      <c r="B37" s="64">
        <f t="shared" si="0"/>
        <v>0.15775649873967623</v>
      </c>
      <c r="C37" s="65">
        <f t="shared" si="1"/>
        <v>1.0175909736819524</v>
      </c>
      <c r="D37" s="65">
        <f t="shared" si="2"/>
        <v>0.05695965153699329</v>
      </c>
      <c r="F37" s="65">
        <f t="shared" si="3"/>
        <v>1.0181682102415317</v>
      </c>
      <c r="G37" s="65">
        <f t="shared" si="4"/>
        <v>0.05703527111403195</v>
      </c>
      <c r="I37" s="66">
        <f t="shared" si="5"/>
        <v>0.05672579400843869</v>
      </c>
      <c r="J37" s="66">
        <f t="shared" si="6"/>
        <v>0.13275990108463365</v>
      </c>
    </row>
    <row r="38" spans="1:10" ht="12.75">
      <c r="A38" s="12">
        <v>-16</v>
      </c>
      <c r="B38" s="64">
        <f t="shared" si="0"/>
        <v>0.1544684116763918</v>
      </c>
      <c r="C38" s="65">
        <f t="shared" si="1"/>
        <v>1.0128022796316112</v>
      </c>
      <c r="D38" s="65">
        <f t="shared" si="2"/>
        <v>0.058816483937493884</v>
      </c>
      <c r="F38" s="65">
        <f t="shared" si="3"/>
        <v>1.0133803354488478</v>
      </c>
      <c r="G38" s="65">
        <f t="shared" si="4"/>
        <v>0.058890039510847425</v>
      </c>
      <c r="I38" s="66">
        <f t="shared" si="5"/>
        <v>0.05707489298374391</v>
      </c>
      <c r="J38" s="66">
        <f t="shared" si="6"/>
        <v>0.12505945345477887</v>
      </c>
    </row>
    <row r="39" spans="1:10" ht="12.75">
      <c r="A39" s="12">
        <v>-15</v>
      </c>
      <c r="B39" s="64">
        <f t="shared" si="0"/>
        <v>0.15118032461310726</v>
      </c>
      <c r="C39" s="65">
        <f t="shared" si="1"/>
        <v>1.0079611139492652</v>
      </c>
      <c r="D39" s="65">
        <f t="shared" si="2"/>
        <v>0.060728282575054957</v>
      </c>
      <c r="F39" s="65">
        <f t="shared" si="3"/>
        <v>1.0085397125742661</v>
      </c>
      <c r="G39" s="65">
        <f t="shared" si="4"/>
        <v>0.06079936330199004</v>
      </c>
      <c r="I39" s="66">
        <f t="shared" si="5"/>
        <v>0.05740287169748726</v>
      </c>
      <c r="J39" s="66">
        <f t="shared" si="6"/>
        <v>0.1170471548363583</v>
      </c>
    </row>
    <row r="40" spans="1:10" ht="12.75">
      <c r="A40" s="12">
        <v>-14</v>
      </c>
      <c r="B40" s="64">
        <f t="shared" si="0"/>
        <v>0.14789223754982284</v>
      </c>
      <c r="C40" s="65">
        <f t="shared" si="1"/>
        <v>1.0030655557112313</v>
      </c>
      <c r="D40" s="65">
        <f t="shared" si="2"/>
        <v>0.06269697715118921</v>
      </c>
      <c r="F40" s="65">
        <f t="shared" si="3"/>
        <v>1.0036444713474828</v>
      </c>
      <c r="G40" s="65">
        <f t="shared" si="4"/>
        <v>0.06276514607066741</v>
      </c>
      <c r="I40" s="66">
        <f t="shared" si="5"/>
        <v>0.057714636192551794</v>
      </c>
      <c r="J40" s="66">
        <f t="shared" si="6"/>
        <v>0.1087276015138805</v>
      </c>
    </row>
    <row r="41" spans="1:10" ht="12.75">
      <c r="A41" s="12">
        <v>-13</v>
      </c>
      <c r="B41" s="64">
        <f t="shared" si="0"/>
        <v>0.1446041504865383</v>
      </c>
      <c r="C41" s="65">
        <f t="shared" si="1"/>
        <v>0.9981135735929897</v>
      </c>
      <c r="D41" s="65">
        <f t="shared" si="2"/>
        <v>0.06472460621826971</v>
      </c>
      <c r="F41" s="65">
        <f t="shared" si="3"/>
        <v>0.9986926316538194</v>
      </c>
      <c r="G41" s="65">
        <f t="shared" si="4"/>
        <v>0.06478940225866725</v>
      </c>
      <c r="I41" s="66">
        <f t="shared" si="5"/>
        <v>0.05801524757800269</v>
      </c>
      <c r="J41" s="66">
        <f t="shared" si="6"/>
        <v>0.10011036634047787</v>
      </c>
    </row>
    <row r="42" spans="1:10" ht="12.75">
      <c r="A42" s="12">
        <v>-12</v>
      </c>
      <c r="B42" s="64">
        <f t="shared" si="0"/>
        <v>0.14131606342325376</v>
      </c>
      <c r="C42" s="65">
        <f t="shared" si="1"/>
        <v>0.9931030167562002</v>
      </c>
      <c r="D42" s="65">
        <f t="shared" si="2"/>
        <v>0.06681332621889868</v>
      </c>
      <c r="F42" s="65">
        <f t="shared" si="3"/>
        <v>0.9936820944156894</v>
      </c>
      <c r="G42" s="65">
        <f t="shared" si="4"/>
        <v>0.06687426631788906</v>
      </c>
      <c r="I42" s="66">
        <f t="shared" si="5"/>
        <v>0.0583099285490718</v>
      </c>
      <c r="J42" s="66">
        <f t="shared" si="6"/>
        <v>0.09120949732501771</v>
      </c>
    </row>
    <row r="43" spans="1:10" ht="12.75">
      <c r="A43" s="12">
        <v>-11</v>
      </c>
      <c r="B43" s="64">
        <f t="shared" si="0"/>
        <v>0.13802797635996933</v>
      </c>
      <c r="C43" s="65">
        <f t="shared" si="1"/>
        <v>0.9880316047500846</v>
      </c>
      <c r="D43" s="65">
        <f t="shared" si="2"/>
        <v>0.0689654215018222</v>
      </c>
      <c r="F43" s="65">
        <f t="shared" si="3"/>
        <v>0.9886106314855216</v>
      </c>
      <c r="G43" s="65">
        <f t="shared" si="4"/>
        <v>0.0690220028499482</v>
      </c>
      <c r="I43" s="66">
        <f t="shared" si="5"/>
        <v>0.05860407021933689</v>
      </c>
      <c r="J43" s="66">
        <f t="shared" si="6"/>
        <v>0.0820430686768292</v>
      </c>
    </row>
    <row r="44" spans="1:10" ht="12.75">
      <c r="A44" s="12">
        <v>-10</v>
      </c>
      <c r="B44" s="64">
        <f t="shared" si="0"/>
        <v>0.1347398892966848</v>
      </c>
      <c r="C44" s="65">
        <f t="shared" si="1"/>
        <v>0.9828969162942044</v>
      </c>
      <c r="D44" s="65">
        <f t="shared" si="2"/>
        <v>0.07118331544600862</v>
      </c>
      <c r="F44" s="65">
        <f t="shared" si="3"/>
        <v>0.9834758744166592</v>
      </c>
      <c r="G44" s="65">
        <f t="shared" si="4"/>
        <v>0.07123501786683334</v>
      </c>
      <c r="I44" s="66">
        <f t="shared" si="5"/>
        <v>0.05890323927737473</v>
      </c>
      <c r="J44" s="66">
        <f t="shared" si="6"/>
        <v>0.07263277988778238</v>
      </c>
    </row>
    <row r="45" spans="1:10" ht="12.75">
      <c r="A45" s="12">
        <v>-9</v>
      </c>
      <c r="B45" s="64">
        <f t="shared" si="0"/>
        <v>0.13145180223340036</v>
      </c>
      <c r="C45" s="65">
        <f t="shared" si="1"/>
        <v>0.9776963767879893</v>
      </c>
      <c r="D45" s="65">
        <f t="shared" si="2"/>
        <v>0.07346958284588151</v>
      </c>
      <c r="F45" s="65">
        <f t="shared" si="3"/>
        <v>0.9782753019570289</v>
      </c>
      <c r="G45" s="65">
        <f t="shared" si="4"/>
        <v>0.07351587132720622</v>
      </c>
      <c r="I45" s="66">
        <f t="shared" si="5"/>
        <v>0.05921318548214316</v>
      </c>
      <c r="J45" s="66">
        <f t="shared" si="6"/>
        <v>0.06300359894761964</v>
      </c>
    </row>
    <row r="46" spans="1:10" ht="12.75">
      <c r="A46" s="12">
        <v>-8</v>
      </c>
      <c r="B46" s="64">
        <f t="shared" si="0"/>
        <v>0.12816371517011582</v>
      </c>
      <c r="C46" s="65">
        <f t="shared" si="1"/>
        <v>0.9724272443665353</v>
      </c>
      <c r="D46" s="65">
        <f t="shared" si="2"/>
        <v>0.075826963736175</v>
      </c>
      <c r="F46" s="65">
        <f t="shared" si="3"/>
        <v>0.9730062260844266</v>
      </c>
      <c r="G46" s="65">
        <f t="shared" si="4"/>
        <v>0.07586729112868784</v>
      </c>
      <c r="I46" s="66">
        <f t="shared" si="5"/>
        <v>0.05953984951012625</v>
      </c>
      <c r="J46" s="66">
        <f t="shared" si="6"/>
        <v>0.05318344626479288</v>
      </c>
    </row>
    <row r="47" spans="1:10" ht="12.75">
      <c r="A47" s="12">
        <v>-7</v>
      </c>
      <c r="B47" s="64">
        <f t="shared" si="0"/>
        <v>0.12487562810683128</v>
      </c>
      <c r="C47" s="65">
        <f t="shared" si="1"/>
        <v>0.9670865942912606</v>
      </c>
      <c r="D47" s="65">
        <f t="shared" si="2"/>
        <v>0.07825837886535912</v>
      </c>
      <c r="F47" s="65">
        <f t="shared" si="3"/>
        <v>0.967665776371242</v>
      </c>
      <c r="G47" s="65">
        <f t="shared" si="4"/>
        <v>0.07829218876729976</v>
      </c>
      <c r="I47" s="66">
        <f t="shared" si="5"/>
        <v>0.05988937116905291</v>
      </c>
      <c r="J47" s="66">
        <f t="shared" si="6"/>
        <v>0.043202916327733654</v>
      </c>
    </row>
    <row r="48" spans="1:10" ht="12.75">
      <c r="A48" s="12">
        <v>-6</v>
      </c>
      <c r="B48" s="64">
        <f t="shared" si="0"/>
        <v>0.12158754104354685</v>
      </c>
      <c r="C48" s="65">
        <f t="shared" si="1"/>
        <v>0.9616713014267956</v>
      </c>
      <c r="D48" s="65">
        <f t="shared" si="2"/>
        <v>0.08076694706323873</v>
      </c>
      <c r="F48" s="65">
        <f t="shared" si="3"/>
        <v>0.9622508824291167</v>
      </c>
      <c r="G48" s="65">
        <f t="shared" si="4"/>
        <v>0.08079367691227357</v>
      </c>
      <c r="I48" s="66">
        <f t="shared" si="5"/>
        <v>0.0602680979936876</v>
      </c>
      <c r="J48" s="66">
        <f t="shared" si="6"/>
        <v>0.03309503454911322</v>
      </c>
    </row>
    <row r="49" spans="1:10" ht="12.75">
      <c r="A49" s="12">
        <v>-5</v>
      </c>
      <c r="B49" s="64">
        <f t="shared" si="0"/>
        <v>0.11829945398026231</v>
      </c>
      <c r="C49" s="65">
        <f t="shared" si="1"/>
        <v>0.9561780205105437</v>
      </c>
      <c r="D49" s="65">
        <f t="shared" si="2"/>
        <v>0.08335600479258275</v>
      </c>
      <c r="F49" s="65">
        <f t="shared" si="3"/>
        <v>0.9567582541389379</v>
      </c>
      <c r="G49" s="65">
        <f t="shared" si="4"/>
        <v>0.08337508918918607</v>
      </c>
      <c r="I49" s="66">
        <f t="shared" si="5"/>
        <v>0.06068259423954725</v>
      </c>
      <c r="J49" s="66">
        <f t="shared" si="6"/>
        <v>0.022895047154447568</v>
      </c>
    </row>
    <row r="50" spans="1:10" ht="12.75">
      <c r="A50" s="12">
        <v>-4</v>
      </c>
      <c r="B50" s="64">
        <f t="shared" si="0"/>
        <v>0.11501136691697778</v>
      </c>
      <c r="C50" s="65">
        <f t="shared" si="1"/>
        <v>0.950603163866778</v>
      </c>
      <c r="D50" s="65">
        <f t="shared" si="2"/>
        <v>0.086029128228355</v>
      </c>
      <c r="F50" s="65">
        <f t="shared" si="3"/>
        <v>0.9511843593168581</v>
      </c>
      <c r="G50" s="65">
        <f t="shared" si="4"/>
        <v>0.08604000251865063</v>
      </c>
      <c r="I50" s="66">
        <f t="shared" si="5"/>
        <v>0.06113965029486135</v>
      </c>
      <c r="J50" s="66">
        <f t="shared" si="6"/>
        <v>0.012640242345307584</v>
      </c>
    </row>
    <row r="51" spans="1:10" ht="12.75">
      <c r="A51" s="12">
        <v>-3</v>
      </c>
      <c r="B51" s="64">
        <f t="shared" si="0"/>
        <v>0.11172327985369335</v>
      </c>
      <c r="C51" s="65">
        <f t="shared" si="1"/>
        <v>0.9449428761505536</v>
      </c>
      <c r="D51" s="65">
        <f t="shared" si="2"/>
        <v>0.08879015827363758</v>
      </c>
      <c r="F51" s="65">
        <f t="shared" si="3"/>
        <v>0.9455253984002581</v>
      </c>
      <c r="G51" s="65">
        <f t="shared" si="4"/>
        <v>0.08879226242399657</v>
      </c>
      <c r="I51" s="66">
        <f t="shared" si="5"/>
        <v>0.061646292533312774</v>
      </c>
      <c r="J51" s="66">
        <f t="shared" si="6"/>
        <v>0.00236980133823117</v>
      </c>
    </row>
    <row r="52" spans="1:10" ht="12.75">
      <c r="A52" s="12">
        <v>-2</v>
      </c>
      <c r="B52" s="64">
        <f t="shared" si="0"/>
        <v>0.10843519279040881</v>
      </c>
      <c r="C52" s="65">
        <f t="shared" si="1"/>
        <v>0.9391930056250265</v>
      </c>
      <c r="D52" s="65">
        <f t="shared" si="2"/>
        <v>0.0916432290016856</v>
      </c>
      <c r="F52" s="65">
        <f t="shared" si="3"/>
        <v>0.9397772756556936</v>
      </c>
      <c r="G52" s="65">
        <f t="shared" si="4"/>
        <v>0.09163601180252584</v>
      </c>
      <c r="I52" s="66">
        <f t="shared" si="5"/>
        <v>0.06220979363855683</v>
      </c>
      <c r="J52" s="66">
        <f t="shared" si="6"/>
        <v>-0.00787532176504957</v>
      </c>
    </row>
    <row r="53" spans="1:10" ht="12.75">
      <c r="A53" s="12">
        <v>-1</v>
      </c>
      <c r="B53" s="64">
        <f t="shared" si="0"/>
        <v>0.10514710572712438</v>
      </c>
      <c r="C53" s="65">
        <f t="shared" si="1"/>
        <v>0.9333490713750056</v>
      </c>
      <c r="D53" s="65">
        <f t="shared" si="2"/>
        <v>0.094592800112659</v>
      </c>
      <c r="F53" s="65">
        <f t="shared" si="3"/>
        <v>0.9339355663098616</v>
      </c>
      <c r="G53" s="65">
        <f t="shared" si="4"/>
        <v>0.09457572375499063</v>
      </c>
      <c r="I53" s="66">
        <f t="shared" si="5"/>
        <v>0.06283768343948726</v>
      </c>
      <c r="J53" s="66">
        <f t="shared" si="6"/>
        <v>-0.01805249199520187</v>
      </c>
    </row>
    <row r="54" spans="1:10" ht="12.75">
      <c r="A54" s="12">
        <v>0</v>
      </c>
      <c r="B54" s="64">
        <f t="shared" si="0"/>
        <v>0.10185901866383984</v>
      </c>
      <c r="C54" s="65">
        <f t="shared" si="1"/>
        <v>0.9274062257344542</v>
      </c>
      <c r="D54" s="65">
        <f t="shared" si="2"/>
        <v>0.09764369411655202</v>
      </c>
      <c r="F54" s="65">
        <f t="shared" si="3"/>
        <v>0.9279954788793129</v>
      </c>
      <c r="G54" s="65">
        <f t="shared" si="4"/>
        <v>0.09761623919204898</v>
      </c>
      <c r="I54" s="66">
        <f t="shared" si="5"/>
        <v>0.06353776031555736</v>
      </c>
      <c r="J54" s="66">
        <f t="shared" si="6"/>
        <v>-0.028117457815834968</v>
      </c>
    </row>
    <row r="55" spans="1:10" ht="12.75">
      <c r="A55" s="12">
        <v>1</v>
      </c>
      <c r="B55" s="64">
        <f t="shared" si="0"/>
        <v>0.0985709316005553</v>
      </c>
      <c r="C55" s="65">
        <f t="shared" si="1"/>
        <v>0.9213592110494552</v>
      </c>
      <c r="D55" s="65">
        <f t="shared" si="2"/>
        <v>0.10080113910740636</v>
      </c>
      <c r="F55" s="65">
        <f t="shared" si="3"/>
        <v>0.9219518118181491</v>
      </c>
      <c r="G55" s="65">
        <f t="shared" si="4"/>
        <v>0.1007628100913463</v>
      </c>
      <c r="I55" s="66">
        <f t="shared" si="5"/>
        <v>0.06431810325300269</v>
      </c>
      <c r="J55" s="66">
        <f t="shared" si="6"/>
        <v>-0.03802438781889128</v>
      </c>
    </row>
    <row r="56" spans="1:10" ht="12.75">
      <c r="A56" s="12">
        <v>2</v>
      </c>
      <c r="B56" s="64">
        <f t="shared" si="0"/>
        <v>0.09528284453727087</v>
      </c>
      <c r="C56" s="65">
        <f t="shared" si="1"/>
        <v>0.9152023097016561</v>
      </c>
      <c r="D56" s="65">
        <f t="shared" si="2"/>
        <v>0.10407081818696667</v>
      </c>
      <c r="F56" s="65">
        <f t="shared" si="3"/>
        <v>0.9157989034062513</v>
      </c>
      <c r="G56" s="65">
        <f t="shared" si="4"/>
        <v>0.10402114947350405</v>
      </c>
      <c r="I56" s="66">
        <f t="shared" si="5"/>
        <v>0.06518708467744272</v>
      </c>
      <c r="J56" s="66">
        <f t="shared" si="6"/>
        <v>-0.047725879673010674</v>
      </c>
    </row>
    <row r="57" spans="1:10" ht="12.75">
      <c r="A57" s="12">
        <v>3</v>
      </c>
      <c r="B57" s="64">
        <f t="shared" si="0"/>
        <v>0.09199475747398633</v>
      </c>
      <c r="C57" s="65">
        <f t="shared" si="1"/>
        <v>0.9089292860684162</v>
      </c>
      <c r="D57" s="65">
        <f t="shared" si="2"/>
        <v>0.10745892684042774</v>
      </c>
      <c r="F57" s="65">
        <f t="shared" si="3"/>
        <v>0.9095305735515564</v>
      </c>
      <c r="G57" s="65">
        <f t="shared" si="4"/>
        <v>0.10739748941158883</v>
      </c>
      <c r="I57" s="66">
        <f t="shared" si="5"/>
        <v>0.06615338424633688</v>
      </c>
      <c r="J57" s="66">
        <f t="shared" si="6"/>
        <v>-0.057172940997385346</v>
      </c>
    </row>
    <row r="58" spans="1:10" ht="12.75">
      <c r="A58" s="12">
        <v>4</v>
      </c>
      <c r="B58" s="64">
        <f t="shared" si="0"/>
        <v>0.0887066704107019</v>
      </c>
      <c r="C58" s="65">
        <f t="shared" si="1"/>
        <v>0.902533318778327</v>
      </c>
      <c r="D58" s="65">
        <f t="shared" si="2"/>
        <v>0.11097223987888916</v>
      </c>
      <c r="F58" s="65">
        <f t="shared" si="3"/>
        <v>0.9031400558622499</v>
      </c>
      <c r="G58" s="65">
        <f t="shared" si="4"/>
        <v>0.11089864870266691</v>
      </c>
      <c r="I58" s="66">
        <f t="shared" si="5"/>
        <v>0.06722600388251454</v>
      </c>
      <c r="J58" s="66">
        <f t="shared" si="6"/>
        <v>-0.06631494173908736</v>
      </c>
    </row>
    <row r="59" spans="1:10" ht="12.75">
      <c r="A59" s="12">
        <v>5</v>
      </c>
      <c r="B59" s="64">
        <f t="shared" si="0"/>
        <v>0.08541858334741737</v>
      </c>
      <c r="C59" s="65">
        <f t="shared" si="1"/>
        <v>0.8960069212122325</v>
      </c>
      <c r="D59" s="65">
        <f t="shared" si="2"/>
        <v>0.1146181899644865</v>
      </c>
      <c r="F59" s="65">
        <f t="shared" si="3"/>
        <v>0.896619917936242</v>
      </c>
      <c r="G59" s="65">
        <f t="shared" si="4"/>
        <v>0.11453211223369825</v>
      </c>
      <c r="I59" s="66">
        <f t="shared" si="5"/>
        <v>0.06841428447674769</v>
      </c>
      <c r="J59" s="66">
        <f t="shared" si="6"/>
        <v>-0.07509953770420408</v>
      </c>
    </row>
    <row r="60" spans="1:10" ht="12.75">
      <c r="A60" s="12">
        <v>6</v>
      </c>
      <c r="B60" s="64">
        <f t="shared" si="0"/>
        <v>0.08213049628413283</v>
      </c>
      <c r="C60" s="65">
        <f t="shared" si="1"/>
        <v>0.8893418476697019</v>
      </c>
      <c r="D60" s="65">
        <f t="shared" si="2"/>
        <v>0.11840496025499904</v>
      </c>
      <c r="F60" s="65">
        <f t="shared" si="3"/>
        <v>0.889961967285452</v>
      </c>
      <c r="G60" s="65">
        <f t="shared" si="4"/>
        <v>0.1183061245973398</v>
      </c>
      <c r="I60" s="66">
        <f t="shared" si="5"/>
        <v>0.06972792491153346</v>
      </c>
      <c r="J60" s="66">
        <f t="shared" si="6"/>
        <v>-0.08347256520874202</v>
      </c>
    </row>
    <row r="61" spans="1:10" ht="12.75">
      <c r="A61" s="12">
        <v>7</v>
      </c>
      <c r="B61" s="64">
        <f t="shared" si="0"/>
        <v>0.0788424092208484</v>
      </c>
      <c r="C61" s="65">
        <f t="shared" si="1"/>
        <v>0.8825289819263759</v>
      </c>
      <c r="D61" s="65">
        <f t="shared" si="2"/>
        <v>0.12234159438700123</v>
      </c>
      <c r="F61" s="65">
        <f t="shared" si="3"/>
        <v>0.8831571396187636</v>
      </c>
      <c r="G61" s="65">
        <f t="shared" si="4"/>
        <v>0.12222980119800031</v>
      </c>
      <c r="I61" s="66">
        <f t="shared" si="5"/>
        <v>0.0711770044102833</v>
      </c>
      <c r="J61" s="66">
        <f t="shared" si="6"/>
        <v>-0.09137790753919184</v>
      </c>
    </row>
    <row r="62" spans="1:10" ht="12.75">
      <c r="A62" s="12">
        <v>8</v>
      </c>
      <c r="B62" s="64">
        <f t="shared" si="0"/>
        <v>0.07555432215756386</v>
      </c>
      <c r="C62" s="65">
        <f t="shared" si="1"/>
        <v>0.8755582039887317</v>
      </c>
      <c r="D62" s="65">
        <f t="shared" si="2"/>
        <v>0.12643812791934372</v>
      </c>
      <c r="F62" s="65">
        <f t="shared" si="3"/>
        <v>0.8761953652903688</v>
      </c>
      <c r="G62" s="65">
        <f t="shared" si="4"/>
        <v>0.12631326099344264</v>
      </c>
      <c r="I62" s="66">
        <f t="shared" si="5"/>
        <v>0.07277200975723819</v>
      </c>
      <c r="J62" s="66">
        <f t="shared" si="6"/>
        <v>-0.09875733527210384</v>
      </c>
    </row>
    <row r="63" spans="1:10" ht="12.75">
      <c r="A63" s="12">
        <v>9</v>
      </c>
      <c r="B63" s="64">
        <f t="shared" si="0"/>
        <v>0.07226623509427932</v>
      </c>
      <c r="C63" s="65">
        <f t="shared" si="1"/>
        <v>0.8684182296238936</v>
      </c>
      <c r="D63" s="65">
        <f t="shared" si="2"/>
        <v>0.13070574656616787</v>
      </c>
      <c r="F63" s="65">
        <f t="shared" si="3"/>
        <v>0.8690654084945024</v>
      </c>
      <c r="G63" s="65">
        <f t="shared" si="4"/>
        <v>0.13056778622601733</v>
      </c>
      <c r="I63" s="66">
        <f t="shared" si="5"/>
        <v>0.07452386978208381</v>
      </c>
      <c r="J63" s="66">
        <f t="shared" si="6"/>
        <v>-0.1055503248900358</v>
      </c>
    </row>
    <row r="64" spans="1:10" ht="12.75">
      <c r="A64" s="12">
        <v>10</v>
      </c>
      <c r="B64" s="64">
        <f t="shared" si="0"/>
        <v>0.06897814803099489</v>
      </c>
      <c r="C64" s="65">
        <f t="shared" si="1"/>
        <v>0.8610964155793152</v>
      </c>
      <c r="D64" s="65">
        <f t="shared" si="2"/>
        <v>0.13515697818259367</v>
      </c>
      <c r="F64" s="65">
        <f t="shared" si="3"/>
        <v>0.8617546721304632</v>
      </c>
      <c r="G64" s="65">
        <f t="shared" si="4"/>
        <v>0.13500601613098834</v>
      </c>
      <c r="I64" s="66">
        <f t="shared" si="5"/>
        <v>0.07644400083877123</v>
      </c>
      <c r="J64" s="66">
        <f t="shared" si="6"/>
        <v>-0.11169386415357252</v>
      </c>
    </row>
    <row r="65" spans="1:10" ht="12.75">
      <c r="A65" s="12">
        <v>11</v>
      </c>
      <c r="B65" s="64">
        <f t="shared" si="0"/>
        <v>0.06569006096771035</v>
      </c>
      <c r="C65" s="65">
        <f t="shared" si="1"/>
        <v>0.8535785211287616</v>
      </c>
      <c r="D65" s="65">
        <f t="shared" si="2"/>
        <v>0.13980592770553338</v>
      </c>
      <c r="F65" s="65">
        <f t="shared" si="3"/>
        <v>0.8542489589932238</v>
      </c>
      <c r="G65" s="65">
        <f t="shared" si="4"/>
        <v>0.13964218384429267</v>
      </c>
      <c r="I65" s="66">
        <f t="shared" si="5"/>
        <v>0.07854436913146134</v>
      </c>
      <c r="J65" s="66">
        <f t="shared" si="6"/>
        <v>-0.11712225935484044</v>
      </c>
    </row>
    <row r="66" spans="1:10" ht="12.75">
      <c r="A66" s="12">
        <v>12</v>
      </c>
      <c r="B66" s="64">
        <f t="shared" si="0"/>
        <v>0.06240197390442592</v>
      </c>
      <c r="C66" s="65">
        <f t="shared" si="1"/>
        <v>0.8458484134159282</v>
      </c>
      <c r="D66" s="65">
        <f t="shared" si="2"/>
        <v>0.14466856736364686</v>
      </c>
      <c r="F66" s="65">
        <f t="shared" si="3"/>
        <v>0.8465321767966298</v>
      </c>
      <c r="G66" s="65">
        <f t="shared" si="4"/>
        <v>0.14449240883185982</v>
      </c>
      <c r="I66" s="66">
        <f t="shared" si="5"/>
        <v>0.08083757915207102</v>
      </c>
      <c r="J66" s="66">
        <f t="shared" si="6"/>
        <v>-0.12176697052943553</v>
      </c>
    </row>
    <row r="67" spans="1:10" ht="12.75">
      <c r="A67" s="12">
        <v>13</v>
      </c>
      <c r="B67" s="64">
        <f t="shared" si="0"/>
        <v>0.05911388684114138</v>
      </c>
      <c r="C67" s="65">
        <f t="shared" si="1"/>
        <v>0.8378876996038003</v>
      </c>
      <c r="D67" s="65">
        <f t="shared" si="2"/>
        <v>0.14976309885960074</v>
      </c>
      <c r="F67" s="65">
        <f t="shared" si="3"/>
        <v>0.8385859701015878</v>
      </c>
      <c r="G67" s="65">
        <f t="shared" si="4"/>
        <v>0.14957506152635103</v>
      </c>
      <c r="I67" s="66">
        <f t="shared" si="5"/>
        <v>0.08333700305156455</v>
      </c>
      <c r="J67" s="66">
        <f t="shared" si="6"/>
        <v>-0.12555651871626328</v>
      </c>
    </row>
    <row r="68" spans="1:10" ht="12.75">
      <c r="A68" s="12">
        <v>14</v>
      </c>
      <c r="B68" s="64">
        <f t="shared" si="0"/>
        <v>0.055825799777856844</v>
      </c>
      <c r="C68" s="65">
        <f t="shared" si="1"/>
        <v>0.8296752624397359</v>
      </c>
      <c r="D68" s="65">
        <f t="shared" si="2"/>
        <v>0.15511041052206342</v>
      </c>
      <c r="F68" s="65">
        <f t="shared" si="3"/>
        <v>0.8303892558725049</v>
      </c>
      <c r="G68" s="65">
        <f t="shared" si="4"/>
        <v>0.15491122310110578</v>
      </c>
      <c r="I68" s="66">
        <f t="shared" si="5"/>
        <v>0.08605697495058795</v>
      </c>
      <c r="J68" s="66">
        <f t="shared" si="6"/>
        <v>-0.12841653908801653</v>
      </c>
    </row>
    <row r="69" spans="1:10" ht="12.75">
      <c r="A69" s="12">
        <v>15</v>
      </c>
      <c r="B69" s="64">
        <f t="shared" si="0"/>
        <v>0.052537712714572415</v>
      </c>
      <c r="C69" s="65">
        <f t="shared" si="1"/>
        <v>0.8211866665068146</v>
      </c>
      <c r="D69" s="65">
        <f t="shared" si="2"/>
        <v>0.16073466161682678</v>
      </c>
      <c r="F69" s="65">
        <f t="shared" si="3"/>
        <v>0.8219176301303854</v>
      </c>
      <c r="G69" s="65">
        <f t="shared" si="4"/>
        <v>0.16052527240693243</v>
      </c>
      <c r="I69" s="66">
        <f t="shared" si="5"/>
        <v>0.08901308964017751</v>
      </c>
      <c r="J69" s="66">
        <f t="shared" si="6"/>
        <v>-0.13027010340402878</v>
      </c>
    </row>
    <row r="70" spans="1:10" ht="12.75">
      <c r="A70" s="12">
        <v>16</v>
      </c>
      <c r="B70" s="64">
        <f t="shared" si="0"/>
        <v>0.049249625651287876</v>
      </c>
      <c r="C70" s="65">
        <f t="shared" si="1"/>
        <v>0.8123933885228414</v>
      </c>
      <c r="D70" s="65">
        <f t="shared" si="2"/>
        <v>0.16666403970301547</v>
      </c>
      <c r="F70" s="65">
        <f t="shared" si="3"/>
        <v>0.8131425994097043</v>
      </c>
      <c r="G70" s="65">
        <f t="shared" si="4"/>
        <v>0.16644564561349212</v>
      </c>
      <c r="I70" s="66">
        <f t="shared" si="5"/>
        <v>0.09222267160804432</v>
      </c>
      <c r="J70" s="66">
        <f t="shared" si="6"/>
        <v>-0.131038519114568</v>
      </c>
    </row>
    <row r="71" spans="1:10" ht="12.75">
      <c r="A71" s="12">
        <v>17</v>
      </c>
      <c r="B71" s="64">
        <f t="shared" si="0"/>
        <v>0.04596153858800345</v>
      </c>
      <c r="C71" s="65">
        <f t="shared" si="1"/>
        <v>0.80326180386563</v>
      </c>
      <c r="D71" s="65">
        <f t="shared" si="2"/>
        <v>0.17293175779181613</v>
      </c>
      <c r="F71" s="65">
        <f t="shared" si="3"/>
        <v>0.8040305698064547</v>
      </c>
      <c r="G71" s="65">
        <f t="shared" si="4"/>
        <v>0.1727058346302362</v>
      </c>
      <c r="I71" s="66">
        <f t="shared" si="5"/>
        <v>0.0957055267815754</v>
      </c>
      <c r="J71" s="66">
        <f t="shared" si="6"/>
        <v>-0.13064295677368554</v>
      </c>
    </row>
    <row r="72" spans="1:10" ht="12.75">
      <c r="A72" s="12">
        <v>18</v>
      </c>
      <c r="B72" s="64">
        <f t="shared" si="0"/>
        <v>0.04267345152471891</v>
      </c>
      <c r="C72" s="65">
        <f t="shared" si="1"/>
        <v>0.7937518284248876</v>
      </c>
      <c r="D72" s="65">
        <f t="shared" si="2"/>
        <v>0.1795773906795027</v>
      </c>
      <c r="F72" s="65">
        <f t="shared" si="3"/>
        <v>0.7945414938045905</v>
      </c>
      <c r="G72" s="65">
        <f t="shared" si="4"/>
        <v>0.17934572235725232</v>
      </c>
      <c r="I72" s="66">
        <f t="shared" si="5"/>
        <v>0.09948517300046866</v>
      </c>
      <c r="J72" s="66">
        <f t="shared" si="6"/>
        <v>-0.12900751112029374</v>
      </c>
    </row>
    <row r="73" spans="1:10" ht="12.75">
      <c r="A73" s="12">
        <v>19</v>
      </c>
      <c r="B73" s="64">
        <f t="shared" si="0"/>
        <v>0.03938536446143437</v>
      </c>
      <c r="C73" s="65">
        <f t="shared" si="1"/>
        <v>0.7838150617451533</v>
      </c>
      <c r="D73" s="65">
        <f t="shared" si="2"/>
        <v>0.18664870225759514</v>
      </c>
      <c r="F73" s="65">
        <f t="shared" si="3"/>
        <v>0.784627022824224</v>
      </c>
      <c r="G73" s="65">
        <f t="shared" si="4"/>
        <v>0.18641340402131273</v>
      </c>
      <c r="I73" s="66">
        <f t="shared" si="5"/>
        <v>0.10359090029004037</v>
      </c>
      <c r="J73" s="66">
        <f t="shared" si="6"/>
        <v>-0.12606475878823575</v>
      </c>
    </row>
    <row r="74" spans="1:10" ht="12.75">
      <c r="A74" s="12">
        <v>20</v>
      </c>
      <c r="B74" s="64">
        <f aca="true" t="shared" si="7" ref="B74:B99">1-(A74+273.15)/304.1282</f>
        <v>0.03609727739814994</v>
      </c>
      <c r="C74" s="65">
        <f aca="true" t="shared" si="8" ref="C74:C99">EXP(1.9245108*B74^0.34-0.62385555*B74^0.5-0.32731127*B74^1.6666667+0.39245142*B74^1.8333333)*0.4676</f>
        <v>0.7733921892739096</v>
      </c>
      <c r="D74" s="65">
        <f aca="true" t="shared" si="9" ref="D74:D99">EXP(-1.7074879*B74^0.34-0.8227467*B74^0.5-4.6008549*B74^1-10.111178*B74^2.333333-29.742252*B74^4.6666667)*0.4676</f>
        <v>0.19420420265990262</v>
      </c>
      <c r="F74" s="65">
        <f aca="true" t="shared" si="10" ref="F74:F99">0.466+0.466*(1.9073793*(1-(A74+273.15)/304.21)^0.347+0.38225012*(1-(A74+273.15)/304.21)^0.6667+0.42897885*(1-(A74+273.15)/304.21))</f>
        <v>0.7742279270021812</v>
      </c>
      <c r="G74" s="65">
        <f aca="true" t="shared" si="11" ref="G74:G99">0.466+0.466*(-1.7988929*(1-(A74+273.15)/304.21)^0.347-0.71728276*(1-(A74+273.15)/304.21)^0.6667+1.7739244*(1-(A74+273.15)/304.21))</f>
        <v>0.19396772850097216</v>
      </c>
      <c r="I74" s="66">
        <f aca="true" t="shared" si="12" ref="I74:I99">(F74/C74-1)*100</f>
        <v>0.10806130962561777</v>
      </c>
      <c r="J74" s="66">
        <f aca="true" t="shared" si="13" ref="J74:J99">(G74/D74-1)*100</f>
        <v>-0.12176572684402531</v>
      </c>
    </row>
    <row r="75" spans="1:10" ht="12.75">
      <c r="A75" s="12">
        <v>21</v>
      </c>
      <c r="B75" s="64">
        <f t="shared" si="7"/>
        <v>0.0328091903348654</v>
      </c>
      <c r="C75" s="65">
        <f t="shared" si="8"/>
        <v>0.7624092497715313</v>
      </c>
      <c r="D75" s="65">
        <f t="shared" si="9"/>
        <v>0.20231682412838092</v>
      </c>
      <c r="F75" s="65">
        <f t="shared" si="10"/>
        <v>0.7632703953918853</v>
      </c>
      <c r="G75" s="65">
        <f t="shared" si="11"/>
        <v>0.20208193868804525</v>
      </c>
      <c r="I75" s="66">
        <f t="shared" si="12"/>
        <v>0.11295057354197002</v>
      </c>
      <c r="J75" s="66">
        <f t="shared" si="13"/>
        <v>-0.11609782891146558</v>
      </c>
    </row>
    <row r="76" spans="1:10" ht="12.75">
      <c r="A76" s="12">
        <v>22</v>
      </c>
      <c r="B76" s="64">
        <f t="shared" si="7"/>
        <v>0.029521103271580862</v>
      </c>
      <c r="C76" s="65">
        <f t="shared" si="8"/>
        <v>0.7507721011719374</v>
      </c>
      <c r="D76" s="65">
        <f t="shared" si="9"/>
        <v>0.2110793744260013</v>
      </c>
      <c r="F76" s="65">
        <f t="shared" si="10"/>
        <v>0.7516605641834209</v>
      </c>
      <c r="G76" s="65">
        <f t="shared" si="11"/>
        <v>0.2108490496001718</v>
      </c>
      <c r="I76" s="66">
        <f t="shared" si="12"/>
        <v>0.11833990768923552</v>
      </c>
      <c r="J76" s="66">
        <f t="shared" si="13"/>
        <v>-0.1091176371238678</v>
      </c>
    </row>
    <row r="77" spans="1:10" ht="12.75">
      <c r="A77" s="12">
        <v>23</v>
      </c>
      <c r="B77" s="64">
        <f t="shared" si="7"/>
        <v>0.026233016208296434</v>
      </c>
      <c r="C77" s="65">
        <f t="shared" si="8"/>
        <v>0.7383579023511987</v>
      </c>
      <c r="D77" s="65">
        <f t="shared" si="9"/>
        <v>0.22061293775276622</v>
      </c>
      <c r="F77" s="65">
        <f t="shared" si="10"/>
        <v>0.7392761205729531</v>
      </c>
      <c r="G77" s="65">
        <f t="shared" si="11"/>
        <v>0.2203900913386695</v>
      </c>
      <c r="I77" s="66">
        <f t="shared" si="12"/>
        <v>0.12435950354570124</v>
      </c>
      <c r="J77" s="66">
        <f t="shared" si="13"/>
        <v>-0.10101239590329936</v>
      </c>
    </row>
    <row r="78" spans="1:10" ht="12.75">
      <c r="A78" s="12">
        <v>24</v>
      </c>
      <c r="B78" s="64">
        <f t="shared" si="7"/>
        <v>0.022944929145011894</v>
      </c>
      <c r="C78" s="65">
        <f t="shared" si="8"/>
        <v>0.7250013914818063</v>
      </c>
      <c r="D78" s="65">
        <f t="shared" si="9"/>
        <v>0.23108042187589148</v>
      </c>
      <c r="F78" s="65">
        <f t="shared" si="10"/>
        <v>0.7259528305619054</v>
      </c>
      <c r="G78" s="65">
        <f t="shared" si="11"/>
        <v>0.23086731919892095</v>
      </c>
      <c r="I78" s="66">
        <f t="shared" si="12"/>
        <v>0.13123272469235392</v>
      </c>
      <c r="J78" s="66">
        <f t="shared" si="13"/>
        <v>-0.09222013498182413</v>
      </c>
    </row>
    <row r="79" spans="1:10" ht="12.75">
      <c r="A79" s="12">
        <v>25</v>
      </c>
      <c r="B79" s="64">
        <f t="shared" si="7"/>
        <v>0.019656842081727466</v>
      </c>
      <c r="C79" s="65">
        <f t="shared" si="8"/>
        <v>0.7104714964262039</v>
      </c>
      <c r="D79" s="65">
        <f t="shared" si="9"/>
        <v>0.24270968152205255</v>
      </c>
      <c r="F79" s="65">
        <f t="shared" si="10"/>
        <v>0.7114616896885216</v>
      </c>
      <c r="G79" s="65">
        <f t="shared" si="11"/>
        <v>0.24250658836235395</v>
      </c>
      <c r="I79" s="66">
        <f t="shared" si="12"/>
        <v>0.1393712861527341</v>
      </c>
      <c r="J79" s="66">
        <f t="shared" si="13"/>
        <v>-0.08367740356503006</v>
      </c>
    </row>
    <row r="80" spans="1:10" ht="12.75">
      <c r="A80" s="12">
        <v>25.5</v>
      </c>
      <c r="B80" s="64">
        <f t="shared" si="7"/>
        <v>0.018012798550085196</v>
      </c>
      <c r="C80" s="65">
        <f t="shared" si="8"/>
        <v>0.7026664799545527</v>
      </c>
      <c r="D80" s="65">
        <f t="shared" si="9"/>
        <v>0.24905868760111255</v>
      </c>
      <c r="F80" s="65">
        <f t="shared" si="10"/>
        <v>0.703679337364512</v>
      </c>
      <c r="G80" s="65">
        <f t="shared" si="11"/>
        <v>0.24885931137775213</v>
      </c>
      <c r="I80" s="66">
        <f t="shared" si="12"/>
        <v>0.1441448309907889</v>
      </c>
      <c r="J80" s="66">
        <f t="shared" si="13"/>
        <v>-0.08005190474613677</v>
      </c>
    </row>
    <row r="81" spans="1:10" ht="12.75">
      <c r="A81" s="12">
        <v>26</v>
      </c>
      <c r="B81" s="64">
        <f t="shared" si="7"/>
        <v>0.016368755018442926</v>
      </c>
      <c r="C81" s="65">
        <f t="shared" si="8"/>
        <v>0.6944284723229346</v>
      </c>
      <c r="D81" s="65">
        <f t="shared" si="9"/>
        <v>0.2558359647588717</v>
      </c>
      <c r="F81" s="65">
        <f t="shared" si="10"/>
        <v>0.6954673286419796</v>
      </c>
      <c r="G81" s="65">
        <f t="shared" si="11"/>
        <v>0.25563802416508374</v>
      </c>
      <c r="I81" s="66">
        <f t="shared" si="12"/>
        <v>0.1495987506920482</v>
      </c>
      <c r="J81" s="66">
        <f t="shared" si="13"/>
        <v>-0.07737012033258717</v>
      </c>
    </row>
    <row r="82" spans="1:10" ht="12.75">
      <c r="A82" s="12">
        <v>26.5</v>
      </c>
      <c r="B82" s="64">
        <f t="shared" si="7"/>
        <v>0.014724711486800657</v>
      </c>
      <c r="C82" s="65">
        <f t="shared" si="8"/>
        <v>0.6856840851709739</v>
      </c>
      <c r="D82" s="65">
        <f t="shared" si="9"/>
        <v>0.2631140316499095</v>
      </c>
      <c r="F82" s="65">
        <f t="shared" si="10"/>
        <v>0.6867537111239471</v>
      </c>
      <c r="G82" s="65">
        <f t="shared" si="11"/>
        <v>0.2629133776533555</v>
      </c>
      <c r="I82" s="66">
        <f t="shared" si="12"/>
        <v>0.15599398850076884</v>
      </c>
      <c r="J82" s="66">
        <f t="shared" si="13"/>
        <v>-0.07626122989174977</v>
      </c>
    </row>
    <row r="83" spans="1:10" ht="12.75">
      <c r="A83" s="12">
        <v>27</v>
      </c>
      <c r="B83" s="64">
        <f t="shared" si="7"/>
        <v>0.013080667955158387</v>
      </c>
      <c r="C83" s="65">
        <f t="shared" si="8"/>
        <v>0.6763374072446583</v>
      </c>
      <c r="D83" s="65">
        <f t="shared" si="9"/>
        <v>0.2709877487853947</v>
      </c>
      <c r="F83" s="65">
        <f t="shared" si="10"/>
        <v>0.67744484581653</v>
      </c>
      <c r="G83" s="65">
        <f t="shared" si="11"/>
        <v>0.27077720701864544</v>
      </c>
      <c r="I83" s="66">
        <f t="shared" si="12"/>
        <v>0.16374054724894727</v>
      </c>
      <c r="J83" s="66">
        <f t="shared" si="13"/>
        <v>-0.07769420119284609</v>
      </c>
    </row>
    <row r="84" spans="1:10" ht="12.75">
      <c r="A84" s="12">
        <v>27.5</v>
      </c>
      <c r="B84" s="64">
        <f t="shared" si="7"/>
        <v>0.011436624423516228</v>
      </c>
      <c r="C84" s="65">
        <f t="shared" si="8"/>
        <v>0.6662591778617807</v>
      </c>
      <c r="D84" s="65">
        <f t="shared" si="9"/>
        <v>0.2795851048980188</v>
      </c>
      <c r="F84" s="65">
        <f t="shared" si="10"/>
        <v>0.6674152082392165</v>
      </c>
      <c r="G84" s="65">
        <f t="shared" si="11"/>
        <v>0.279352459382923</v>
      </c>
      <c r="I84" s="66">
        <f t="shared" si="12"/>
        <v>0.17351061206329899</v>
      </c>
      <c r="J84" s="66">
        <f t="shared" si="13"/>
        <v>-0.08321098335357657</v>
      </c>
    </row>
    <row r="85" spans="1:10" ht="12.75">
      <c r="A85" s="12">
        <v>28</v>
      </c>
      <c r="B85" s="64">
        <f t="shared" si="7"/>
        <v>0.009792580891873959</v>
      </c>
      <c r="C85" s="65">
        <f t="shared" si="8"/>
        <v>0.6552682928388884</v>
      </c>
      <c r="D85" s="65">
        <f t="shared" si="9"/>
        <v>0.2890856721907463</v>
      </c>
      <c r="F85" s="65">
        <f t="shared" si="10"/>
        <v>0.6564901498551481</v>
      </c>
      <c r="G85" s="65">
        <f t="shared" si="11"/>
        <v>0.28880995564221656</v>
      </c>
      <c r="I85" s="66">
        <f t="shared" si="12"/>
        <v>0.1864666777887436</v>
      </c>
      <c r="J85" s="66">
        <f t="shared" si="13"/>
        <v>-0.09537537659349837</v>
      </c>
    </row>
    <row r="86" spans="1:10" ht="12.75">
      <c r="A86" s="12">
        <v>28.5</v>
      </c>
      <c r="B86" s="64">
        <f t="shared" si="7"/>
        <v>0.008148537360231689</v>
      </c>
      <c r="C86" s="65">
        <f t="shared" si="8"/>
        <v>0.6430978244430132</v>
      </c>
      <c r="D86" s="65">
        <f t="shared" si="9"/>
        <v>0.2997545760838642</v>
      </c>
      <c r="F86" s="65">
        <f t="shared" si="10"/>
        <v>0.6444146578212295</v>
      </c>
      <c r="G86" s="65">
        <f t="shared" si="11"/>
        <v>0.299398730191725</v>
      </c>
      <c r="I86" s="66">
        <f t="shared" si="12"/>
        <v>0.20476408536396207</v>
      </c>
      <c r="J86" s="66">
        <f t="shared" si="13"/>
        <v>-0.11871241359785456</v>
      </c>
    </row>
    <row r="87" spans="1:10" ht="12.75">
      <c r="A87" s="12">
        <v>29</v>
      </c>
      <c r="B87" s="64">
        <f t="shared" si="7"/>
        <v>0.006504493828589419</v>
      </c>
      <c r="C87" s="65">
        <f t="shared" si="8"/>
        <v>0.62932622012327</v>
      </c>
      <c r="D87" s="65">
        <f t="shared" si="9"/>
        <v>0.31201141406985033</v>
      </c>
      <c r="F87" s="65">
        <f t="shared" si="10"/>
        <v>0.63079127357295</v>
      </c>
      <c r="G87" s="65">
        <f t="shared" si="11"/>
        <v>0.3115062416180515</v>
      </c>
      <c r="I87" s="66">
        <f t="shared" si="12"/>
        <v>0.23279714126529516</v>
      </c>
      <c r="J87" s="66">
        <f t="shared" si="13"/>
        <v>-0.16190832418897516</v>
      </c>
    </row>
    <row r="88" spans="1:10" ht="12.75">
      <c r="A88" s="12">
        <v>29.5</v>
      </c>
      <c r="B88" s="64">
        <f t="shared" si="7"/>
        <v>0.00486045029694715</v>
      </c>
      <c r="C88" s="65">
        <f t="shared" si="8"/>
        <v>0.6132175333812707</v>
      </c>
      <c r="D88" s="65">
        <f t="shared" si="9"/>
        <v>0.32659066074312104</v>
      </c>
      <c r="F88" s="65">
        <f t="shared" si="10"/>
        <v>0.6149397877812336</v>
      </c>
      <c r="G88" s="65">
        <f t="shared" si="11"/>
        <v>0.32579423958590137</v>
      </c>
      <c r="I88" s="66">
        <f t="shared" si="12"/>
        <v>0.28085537451389975</v>
      </c>
      <c r="J88" s="66">
        <f t="shared" si="13"/>
        <v>-0.24385913406326232</v>
      </c>
    </row>
    <row r="89" spans="1:10" ht="12.75">
      <c r="A89" s="12">
        <v>30</v>
      </c>
      <c r="B89" s="64">
        <f t="shared" si="7"/>
        <v>0.003216406765304991</v>
      </c>
      <c r="C89" s="65">
        <f t="shared" si="8"/>
        <v>0.5932628253399045</v>
      </c>
      <c r="D89" s="65">
        <f t="shared" si="9"/>
        <v>0.3450032810237878</v>
      </c>
      <c r="F89" s="65">
        <f t="shared" si="10"/>
        <v>0.595511806706913</v>
      </c>
      <c r="G89" s="65">
        <f t="shared" si="11"/>
        <v>0.3435713147072925</v>
      </c>
      <c r="I89" s="66">
        <f t="shared" si="12"/>
        <v>0.37908685172038936</v>
      </c>
      <c r="J89" s="66">
        <f t="shared" si="13"/>
        <v>-0.41505875313589957</v>
      </c>
    </row>
    <row r="90" spans="1:10" ht="12.75">
      <c r="A90" s="12">
        <v>30.1</v>
      </c>
      <c r="B90" s="64">
        <f t="shared" si="7"/>
        <v>0.002887598058976426</v>
      </c>
      <c r="C90" s="65">
        <f t="shared" si="8"/>
        <v>0.5885448695758461</v>
      </c>
      <c r="D90" s="65">
        <f t="shared" si="9"/>
        <v>0.3494124034500901</v>
      </c>
      <c r="F90" s="65">
        <f t="shared" si="10"/>
        <v>0.5909687978074512</v>
      </c>
      <c r="G90" s="65">
        <f t="shared" si="11"/>
        <v>0.3477664584845639</v>
      </c>
      <c r="I90" s="66">
        <f t="shared" si="12"/>
        <v>0.41185105111050113</v>
      </c>
      <c r="J90" s="66">
        <f t="shared" si="13"/>
        <v>-0.4710608293449825</v>
      </c>
    </row>
    <row r="91" spans="1:10" ht="12.75">
      <c r="A91" s="12">
        <v>30.2</v>
      </c>
      <c r="B91" s="64">
        <f t="shared" si="7"/>
        <v>0.002558789352648083</v>
      </c>
      <c r="C91" s="65">
        <f t="shared" si="8"/>
        <v>0.5834782892222617</v>
      </c>
      <c r="D91" s="65">
        <f t="shared" si="9"/>
        <v>0.35417068880567587</v>
      </c>
      <c r="F91" s="65">
        <f t="shared" si="10"/>
        <v>0.5861190567469378</v>
      </c>
      <c r="G91" s="65">
        <f t="shared" si="11"/>
        <v>0.3522595355893952</v>
      </c>
      <c r="I91" s="66">
        <f t="shared" si="12"/>
        <v>0.45259053737818356</v>
      </c>
      <c r="J91" s="66">
        <f t="shared" si="13"/>
        <v>-0.5396136034648724</v>
      </c>
    </row>
    <row r="92" spans="1:10" ht="12.75">
      <c r="A92" s="12">
        <v>30.3</v>
      </c>
      <c r="B92" s="64">
        <f t="shared" si="7"/>
        <v>0.002229980646319518</v>
      </c>
      <c r="C92" s="65">
        <f t="shared" si="8"/>
        <v>0.5779856719884869</v>
      </c>
      <c r="D92" s="65">
        <f t="shared" si="9"/>
        <v>0.35935616786100777</v>
      </c>
      <c r="F92" s="65">
        <f t="shared" si="10"/>
        <v>0.5809014423205477</v>
      </c>
      <c r="G92" s="65">
        <f t="shared" si="11"/>
        <v>0.3571095826404707</v>
      </c>
      <c r="I92" s="66">
        <f t="shared" si="12"/>
        <v>0.5044710402646313</v>
      </c>
      <c r="J92" s="66">
        <f t="shared" si="13"/>
        <v>-0.6251695174482097</v>
      </c>
    </row>
    <row r="93" spans="1:10" ht="12.75">
      <c r="A93" s="12">
        <v>30.4</v>
      </c>
      <c r="B93" s="64">
        <f t="shared" si="7"/>
        <v>0.0019011719399911753</v>
      </c>
      <c r="C93" s="65">
        <f t="shared" si="8"/>
        <v>0.571957528386688</v>
      </c>
      <c r="D93" s="65">
        <f t="shared" si="9"/>
        <v>0.365079311890774</v>
      </c>
      <c r="F93" s="65">
        <f t="shared" si="10"/>
        <v>0.5752324376744621</v>
      </c>
      <c r="G93" s="65">
        <f t="shared" si="11"/>
        <v>0.36239717339687477</v>
      </c>
      <c r="I93" s="66">
        <f t="shared" si="12"/>
        <v>0.572579103384041</v>
      </c>
      <c r="J93" s="66">
        <f t="shared" si="13"/>
        <v>-0.7346728249289836</v>
      </c>
    </row>
    <row r="94" spans="1:10" ht="12.75">
      <c r="A94" s="12">
        <v>30.5</v>
      </c>
      <c r="B94" s="64">
        <f t="shared" si="7"/>
        <v>0.0015723632336627213</v>
      </c>
      <c r="C94" s="65">
        <f t="shared" si="8"/>
        <v>0.565230499635135</v>
      </c>
      <c r="D94" s="65">
        <f t="shared" si="9"/>
        <v>0.37150510568257633</v>
      </c>
      <c r="F94" s="65">
        <f t="shared" si="10"/>
        <v>0.5689930119108647</v>
      </c>
      <c r="G94" s="65">
        <f t="shared" si="11"/>
        <v>0.3682370375255744</v>
      </c>
      <c r="I94" s="66">
        <f t="shared" si="12"/>
        <v>0.6656598110254874</v>
      </c>
      <c r="J94" s="66">
        <f t="shared" si="13"/>
        <v>-0.8796832417679479</v>
      </c>
    </row>
    <row r="95" spans="1:10" ht="12.75">
      <c r="A95" s="12">
        <v>30.6</v>
      </c>
      <c r="B95" s="64">
        <f t="shared" si="7"/>
        <v>0.0012435545273341564</v>
      </c>
      <c r="C95" s="65">
        <f t="shared" si="8"/>
        <v>0.5575422613186338</v>
      </c>
      <c r="D95" s="65">
        <f t="shared" si="9"/>
        <v>0.3788987384103807</v>
      </c>
      <c r="F95" s="65">
        <f t="shared" si="10"/>
        <v>0.5620037144105486</v>
      </c>
      <c r="G95" s="65">
        <f t="shared" si="11"/>
        <v>0.37480196238788754</v>
      </c>
      <c r="I95" s="66">
        <f t="shared" si="12"/>
        <v>0.8001999850850927</v>
      </c>
      <c r="J95" s="66">
        <f t="shared" si="13"/>
        <v>-1.0812324262890471</v>
      </c>
    </row>
    <row r="96" spans="1:10" ht="12.75">
      <c r="A96" s="12">
        <v>30.7</v>
      </c>
      <c r="B96" s="64">
        <f t="shared" si="7"/>
        <v>0.0009147458210058135</v>
      </c>
      <c r="C96" s="65">
        <f t="shared" si="8"/>
        <v>0.5484234339029146</v>
      </c>
      <c r="D96" s="65">
        <f t="shared" si="9"/>
        <v>0.3877351308930867</v>
      </c>
      <c r="F96" s="65">
        <f t="shared" si="10"/>
        <v>0.5539720356684396</v>
      </c>
      <c r="G96" s="65">
        <f t="shared" si="11"/>
        <v>0.38237326541371364</v>
      </c>
      <c r="I96" s="66">
        <f t="shared" si="12"/>
        <v>1.011736811834929</v>
      </c>
      <c r="J96" s="66">
        <f t="shared" si="13"/>
        <v>-1.3828681107700636</v>
      </c>
    </row>
    <row r="97" spans="1:10" ht="12.75">
      <c r="A97" s="12">
        <v>30.8</v>
      </c>
      <c r="B97" s="64">
        <f t="shared" si="7"/>
        <v>0.0005859371146773595</v>
      </c>
      <c r="C97" s="65">
        <f t="shared" si="8"/>
        <v>0.5368707692090401</v>
      </c>
      <c r="D97" s="65">
        <f t="shared" si="9"/>
        <v>0.39903002079526123</v>
      </c>
      <c r="F97" s="65">
        <f t="shared" si="10"/>
        <v>0.5443621420644877</v>
      </c>
      <c r="G97" s="65">
        <f t="shared" si="11"/>
        <v>0.3914655671730133</v>
      </c>
      <c r="I97" s="66">
        <f t="shared" si="12"/>
        <v>1.3953773021549543</v>
      </c>
      <c r="J97" s="66">
        <f t="shared" si="13"/>
        <v>-1.8957104047389928</v>
      </c>
    </row>
    <row r="98" spans="1:10" ht="12.75">
      <c r="A98" s="12">
        <v>30.9</v>
      </c>
      <c r="B98" s="64">
        <f t="shared" si="7"/>
        <v>0.0002571284083490166</v>
      </c>
      <c r="C98" s="65">
        <f t="shared" si="8"/>
        <v>0.5197906210344416</v>
      </c>
      <c r="D98" s="65">
        <f t="shared" si="9"/>
        <v>0.41591499573295404</v>
      </c>
      <c r="F98" s="65">
        <f t="shared" si="10"/>
        <v>0.5319784714284765</v>
      </c>
      <c r="G98" s="65">
        <f t="shared" si="11"/>
        <v>0.403225123408142</v>
      </c>
      <c r="I98" s="66">
        <f t="shared" si="12"/>
        <v>2.3447615060425253</v>
      </c>
      <c r="J98" s="66">
        <f t="shared" si="13"/>
        <v>-3.0510735258412858</v>
      </c>
    </row>
    <row r="99" spans="1:10" ht="12.75">
      <c r="A99" s="67">
        <v>30.9782</v>
      </c>
      <c r="B99" s="64">
        <f t="shared" si="7"/>
        <v>0</v>
      </c>
      <c r="C99" s="65">
        <f t="shared" si="8"/>
        <v>0.4676</v>
      </c>
      <c r="D99" s="65">
        <f t="shared" si="9"/>
        <v>0.4676</v>
      </c>
      <c r="F99" s="65">
        <f t="shared" si="10"/>
        <v>0.518068451102166</v>
      </c>
      <c r="G99" s="65">
        <f t="shared" si="11"/>
        <v>0.4164735960954915</v>
      </c>
      <c r="I99" s="66">
        <f t="shared" si="12"/>
        <v>10.793081929462357</v>
      </c>
      <c r="J99" s="66">
        <f t="shared" si="13"/>
        <v>-10.933790398740062</v>
      </c>
    </row>
    <row r="100" ht="12.75"/>
  </sheetData>
  <mergeCells count="3">
    <mergeCell ref="F6:G6"/>
    <mergeCell ref="C6:D6"/>
    <mergeCell ref="I6:J6"/>
  </mergeCells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3"/>
  <sheetViews>
    <sheetView workbookViewId="0" topLeftCell="A1">
      <selection activeCell="K40" sqref="K40"/>
    </sheetView>
  </sheetViews>
  <sheetFormatPr defaultColWidth="11.375" defaultRowHeight="12.75"/>
  <cols>
    <col min="1" max="1" width="15.875" style="70" customWidth="1"/>
    <col min="2" max="37" width="10.25390625" style="84" customWidth="1"/>
    <col min="38" max="62" width="10.25390625" style="70" customWidth="1"/>
    <col min="63" max="16384" width="11.375" style="70" customWidth="1"/>
  </cols>
  <sheetData>
    <row r="1" spans="1:37" s="69" customFormat="1" ht="18">
      <c r="A1" s="75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ht="15.75">
      <c r="A2" s="3" t="s">
        <v>47</v>
      </c>
    </row>
    <row r="3" ht="12.75"/>
    <row r="4" spans="1:2" ht="12.75">
      <c r="A4" s="35" t="s">
        <v>4</v>
      </c>
      <c r="B4" s="36"/>
    </row>
    <row r="5" spans="1:2" ht="12.75">
      <c r="A5" s="39" t="s">
        <v>5</v>
      </c>
      <c r="B5" s="40"/>
    </row>
    <row r="6" ht="13.5" thickBot="1"/>
    <row r="7" spans="1:2" ht="13.5" thickBot="1">
      <c r="A7" s="71" t="s">
        <v>45</v>
      </c>
      <c r="B7" s="103">
        <v>1.1</v>
      </c>
    </row>
    <row r="8" spans="1:2" ht="12.75">
      <c r="A8" s="72" t="s">
        <v>29</v>
      </c>
      <c r="B8" s="85">
        <f>B7/44</f>
        <v>0.025</v>
      </c>
    </row>
    <row r="9" spans="1:2" ht="12.75">
      <c r="A9" s="72" t="s">
        <v>30</v>
      </c>
      <c r="B9" s="86">
        <f>1/mc</f>
        <v>40</v>
      </c>
    </row>
    <row r="10" ht="12.75"/>
    <row r="11" ht="15.75">
      <c r="A11" s="68" t="s">
        <v>31</v>
      </c>
    </row>
    <row r="12" spans="1:37" ht="12.75">
      <c r="A12" s="73" t="s">
        <v>32</v>
      </c>
      <c r="B12" s="104">
        <v>600</v>
      </c>
      <c r="C12" s="104">
        <v>620</v>
      </c>
      <c r="D12" s="104">
        <v>640</v>
      </c>
      <c r="E12" s="104">
        <v>660</v>
      </c>
      <c r="F12" s="104">
        <v>680</v>
      </c>
      <c r="G12" s="104">
        <v>700</v>
      </c>
      <c r="H12" s="104">
        <v>720</v>
      </c>
      <c r="I12" s="104">
        <v>740</v>
      </c>
      <c r="J12" s="104">
        <v>760</v>
      </c>
      <c r="K12" s="104">
        <v>780</v>
      </c>
      <c r="L12" s="104">
        <v>800</v>
      </c>
      <c r="M12" s="104">
        <v>820</v>
      </c>
      <c r="N12" s="104">
        <v>840</v>
      </c>
      <c r="O12" s="104">
        <v>860</v>
      </c>
      <c r="P12" s="104">
        <v>880</v>
      </c>
      <c r="Q12" s="104">
        <v>900</v>
      </c>
      <c r="R12" s="104">
        <v>920</v>
      </c>
      <c r="S12" s="104">
        <v>940</v>
      </c>
      <c r="T12" s="104">
        <v>960</v>
      </c>
      <c r="U12" s="104">
        <v>980</v>
      </c>
      <c r="V12" s="104">
        <v>1000</v>
      </c>
      <c r="W12" s="104">
        <v>1020</v>
      </c>
      <c r="X12" s="104">
        <v>1040</v>
      </c>
      <c r="Y12" s="104">
        <v>1060</v>
      </c>
      <c r="Z12" s="104">
        <v>1080</v>
      </c>
      <c r="AA12" s="104">
        <v>1100</v>
      </c>
      <c r="AB12" s="104">
        <v>1120</v>
      </c>
      <c r="AC12" s="104">
        <v>1140</v>
      </c>
      <c r="AD12" s="104">
        <v>1160</v>
      </c>
      <c r="AE12" s="104">
        <v>1180</v>
      </c>
      <c r="AF12" s="104">
        <v>1200</v>
      </c>
      <c r="AG12" s="104">
        <v>1220</v>
      </c>
      <c r="AH12" s="104">
        <v>1240</v>
      </c>
      <c r="AI12" s="104">
        <v>1260</v>
      </c>
      <c r="AJ12" s="104">
        <v>1280</v>
      </c>
      <c r="AK12" s="104">
        <v>1300</v>
      </c>
    </row>
    <row r="13" spans="1:37" ht="12">
      <c r="A13" s="73" t="s">
        <v>33</v>
      </c>
      <c r="B13" s="105">
        <f aca="true" t="shared" si="0" ref="B13:N13">0.1*$B$43*B17*(mc+B18*mc^2-mc^2*((B20+2*B21*mc+3*B22*mc^2+4*B23*mc^3)/(B19+B20*mc+B21*mc^2+B22*mc^3+B23*mc^4)^2)+B24*mc^2*EXP(-B25*mc)+B26*mc^2*EXP(-B27*mc))</f>
        <v>639.6717070502771</v>
      </c>
      <c r="C13" s="105">
        <f t="shared" si="0"/>
        <v>655.4560104393789</v>
      </c>
      <c r="D13" s="105">
        <f t="shared" si="0"/>
        <v>671.0943422232607</v>
      </c>
      <c r="E13" s="105">
        <f t="shared" si="0"/>
        <v>686.5931811616185</v>
      </c>
      <c r="F13" s="105">
        <f t="shared" si="0"/>
        <v>701.9586885414245</v>
      </c>
      <c r="G13" s="105">
        <f t="shared" si="0"/>
        <v>717.1967253585585</v>
      </c>
      <c r="H13" s="105">
        <f t="shared" si="0"/>
        <v>732.3128684435505</v>
      </c>
      <c r="I13" s="105">
        <f t="shared" si="0"/>
        <v>747.3124256135986</v>
      </c>
      <c r="J13" s="105">
        <f t="shared" si="0"/>
        <v>762.2004499239773</v>
      </c>
      <c r="K13" s="105">
        <f t="shared" si="0"/>
        <v>776.981753084207</v>
      </c>
      <c r="L13" s="105">
        <f t="shared" si="0"/>
        <v>791.6609180975806</v>
      </c>
      <c r="M13" s="105">
        <f t="shared" si="0"/>
        <v>806.2423111770056</v>
      </c>
      <c r="N13" s="105">
        <f t="shared" si="0"/>
        <v>820.7300929850269</v>
      </c>
      <c r="O13" s="105">
        <f aca="true" t="shared" si="1" ref="O13:AK13">0.1*$B$43*O17*(mc+O18*mc^2-mc^2*((O20+2*O21*mc+3*O22*mc^2+4*O23*mc^3)/(O19+O20*mc+O21*mc^2+O22*mc^3+O23*mc^4)^2)+O24*mc^2*EXP(-O25*mc)+O26*mc^2*EXP(-O27*mc))</f>
        <v>835.1282292416504</v>
      </c>
      <c r="P13" s="105">
        <f t="shared" si="1"/>
        <v>849.4405007398847</v>
      </c>
      <c r="Q13" s="105">
        <f t="shared" si="1"/>
        <v>863.6705128056078</v>
      </c>
      <c r="R13" s="105">
        <f t="shared" si="1"/>
        <v>877.8217042355607</v>
      </c>
      <c r="S13" s="105">
        <f t="shared" si="1"/>
        <v>891.8973557446659</v>
      </c>
      <c r="T13" s="105">
        <f t="shared" si="1"/>
        <v>905.900597951848</v>
      </c>
      <c r="U13" s="105">
        <f t="shared" si="1"/>
        <v>919.8344189310873</v>
      </c>
      <c r="V13" s="105">
        <f t="shared" si="1"/>
        <v>933.7016713532314</v>
      </c>
      <c r="W13" s="105">
        <f t="shared" si="1"/>
        <v>947.5050792418602</v>
      </c>
      <c r="X13" s="105">
        <f t="shared" si="1"/>
        <v>961.2472443654297</v>
      </c>
      <c r="Y13" s="105">
        <f t="shared" si="1"/>
        <v>974.93065228627</v>
      </c>
      <c r="Z13" s="105">
        <f t="shared" si="1"/>
        <v>988.5576780860213</v>
      </c>
      <c r="AA13" s="105">
        <f t="shared" si="1"/>
        <v>1002.1305917855669</v>
      </c>
      <c r="AB13" s="105">
        <f t="shared" si="1"/>
        <v>1015.6515634768147</v>
      </c>
      <c r="AC13" s="105">
        <f t="shared" si="1"/>
        <v>1029.1226681823885</v>
      </c>
      <c r="AD13" s="105">
        <f t="shared" si="1"/>
        <v>1042.5458904584718</v>
      </c>
      <c r="AE13" s="105">
        <f t="shared" si="1"/>
        <v>1055.9231287551856</v>
      </c>
      <c r="AF13" s="105">
        <f t="shared" si="1"/>
        <v>1069.2561995479184</v>
      </c>
      <c r="AG13" s="105">
        <f t="shared" si="1"/>
        <v>1082.5468412524187</v>
      </c>
      <c r="AH13" s="105">
        <f t="shared" si="1"/>
        <v>1095.7967179356149</v>
      </c>
      <c r="AI13" s="105">
        <f t="shared" si="1"/>
        <v>1109.0074228334947</v>
      </c>
      <c r="AJ13" s="105">
        <f t="shared" si="1"/>
        <v>1122.1804816866888</v>
      </c>
      <c r="AK13" s="105">
        <f t="shared" si="1"/>
        <v>1135.3173559038114</v>
      </c>
    </row>
    <row r="14" spans="1:37" s="74" customFormat="1" ht="12">
      <c r="A14" s="73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</row>
    <row r="15" spans="2:37" s="74" customFormat="1" ht="12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</row>
    <row r="16" spans="1:37" ht="12">
      <c r="A16" s="81" t="s">
        <v>49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9"/>
    </row>
    <row r="17" spans="1:37" ht="12">
      <c r="A17" s="82" t="s">
        <v>34</v>
      </c>
      <c r="B17" s="90">
        <f>B12-$C$42</f>
        <v>873.15</v>
      </c>
      <c r="C17" s="90">
        <f aca="true" t="shared" si="2" ref="C17:N17">C12-$C$42</f>
        <v>893.15</v>
      </c>
      <c r="D17" s="90">
        <f t="shared" si="2"/>
        <v>913.15</v>
      </c>
      <c r="E17" s="90">
        <f t="shared" si="2"/>
        <v>933.15</v>
      </c>
      <c r="F17" s="90">
        <f t="shared" si="2"/>
        <v>953.15</v>
      </c>
      <c r="G17" s="90">
        <f t="shared" si="2"/>
        <v>973.15</v>
      </c>
      <c r="H17" s="90">
        <f t="shared" si="2"/>
        <v>993.15</v>
      </c>
      <c r="I17" s="90">
        <f t="shared" si="2"/>
        <v>1013.15</v>
      </c>
      <c r="J17" s="90">
        <f t="shared" si="2"/>
        <v>1033.15</v>
      </c>
      <c r="K17" s="90">
        <f t="shared" si="2"/>
        <v>1053.15</v>
      </c>
      <c r="L17" s="90">
        <f t="shared" si="2"/>
        <v>1073.15</v>
      </c>
      <c r="M17" s="90">
        <f t="shared" si="2"/>
        <v>1093.15</v>
      </c>
      <c r="N17" s="90">
        <f t="shared" si="2"/>
        <v>1113.15</v>
      </c>
      <c r="O17" s="90">
        <f aca="true" t="shared" si="3" ref="O17:AK17">O12-$C$42</f>
        <v>1133.15</v>
      </c>
      <c r="P17" s="90">
        <f t="shared" si="3"/>
        <v>1153.15</v>
      </c>
      <c r="Q17" s="90">
        <f t="shared" si="3"/>
        <v>1173.15</v>
      </c>
      <c r="R17" s="90">
        <f t="shared" si="3"/>
        <v>1193.15</v>
      </c>
      <c r="S17" s="90">
        <f t="shared" si="3"/>
        <v>1213.15</v>
      </c>
      <c r="T17" s="90">
        <f t="shared" si="3"/>
        <v>1233.15</v>
      </c>
      <c r="U17" s="90">
        <f t="shared" si="3"/>
        <v>1253.15</v>
      </c>
      <c r="V17" s="90">
        <f t="shared" si="3"/>
        <v>1273.15</v>
      </c>
      <c r="W17" s="90">
        <f t="shared" si="3"/>
        <v>1293.15</v>
      </c>
      <c r="X17" s="90">
        <f t="shared" si="3"/>
        <v>1313.15</v>
      </c>
      <c r="Y17" s="90">
        <f t="shared" si="3"/>
        <v>1333.15</v>
      </c>
      <c r="Z17" s="90">
        <f t="shared" si="3"/>
        <v>1353.15</v>
      </c>
      <c r="AA17" s="90">
        <f t="shared" si="3"/>
        <v>1373.15</v>
      </c>
      <c r="AB17" s="90">
        <f t="shared" si="3"/>
        <v>1393.15</v>
      </c>
      <c r="AC17" s="90">
        <f t="shared" si="3"/>
        <v>1413.15</v>
      </c>
      <c r="AD17" s="90">
        <f t="shared" si="3"/>
        <v>1433.15</v>
      </c>
      <c r="AE17" s="90">
        <f t="shared" si="3"/>
        <v>1453.15</v>
      </c>
      <c r="AF17" s="90">
        <f t="shared" si="3"/>
        <v>1473.15</v>
      </c>
      <c r="AG17" s="90">
        <f t="shared" si="3"/>
        <v>1493.15</v>
      </c>
      <c r="AH17" s="90">
        <f t="shared" si="3"/>
        <v>1513.15</v>
      </c>
      <c r="AI17" s="90">
        <f t="shared" si="3"/>
        <v>1533.15</v>
      </c>
      <c r="AJ17" s="90">
        <f t="shared" si="3"/>
        <v>1553.15</v>
      </c>
      <c r="AK17" s="91">
        <f t="shared" si="3"/>
        <v>1573.15</v>
      </c>
    </row>
    <row r="18" spans="1:37" ht="12">
      <c r="A18" s="78" t="s">
        <v>35</v>
      </c>
      <c r="B18" s="92">
        <f aca="true" t="shared" si="4" ref="B18:N18">$B31*B$17^-4+$C31*B$17^-2+$D31/B$17+$E31+$F31*B$17+$G31*B$17^2</f>
        <v>2170.6565358755656</v>
      </c>
      <c r="C18" s="92">
        <f t="shared" si="4"/>
        <v>2123.8238163799474</v>
      </c>
      <c r="D18" s="92">
        <f t="shared" si="4"/>
        <v>2079.042576684827</v>
      </c>
      <c r="E18" s="92">
        <f t="shared" si="4"/>
        <v>2036.180910035632</v>
      </c>
      <c r="F18" s="92">
        <f t="shared" si="4"/>
        <v>1995.1179809051566</v>
      </c>
      <c r="G18" s="92">
        <f t="shared" si="4"/>
        <v>1955.7428873244105</v>
      </c>
      <c r="H18" s="92">
        <f t="shared" si="4"/>
        <v>1917.9536606753763</v>
      </c>
      <c r="I18" s="92">
        <f t="shared" si="4"/>
        <v>1881.6563839507971</v>
      </c>
      <c r="J18" s="92">
        <f t="shared" si="4"/>
        <v>1846.7644124277692</v>
      </c>
      <c r="K18" s="92">
        <f t="shared" si="4"/>
        <v>1813.1976831408156</v>
      </c>
      <c r="L18" s="92">
        <f t="shared" si="4"/>
        <v>1780.882101569911</v>
      </c>
      <c r="M18" s="92">
        <f t="shared" si="4"/>
        <v>1749.7489956545303</v>
      </c>
      <c r="N18" s="92">
        <f t="shared" si="4"/>
        <v>1719.7346286661725</v>
      </c>
      <c r="O18" s="92">
        <f aca="true" t="shared" si="5" ref="O18:AK18">$B31*O$17^-4+$C31*O$17^-2+$D31/O$17+$E31+$F31*O$17+$G31*O$17^2</f>
        <v>1690.7797636674313</v>
      </c>
      <c r="P18" s="92">
        <f t="shared" si="5"/>
        <v>1662.829273294671</v>
      </c>
      <c r="Q18" s="92">
        <f t="shared" si="5"/>
        <v>1635.8317894555257</v>
      </c>
      <c r="R18" s="92">
        <f t="shared" si="5"/>
        <v>1609.739388257763</v>
      </c>
      <c r="S18" s="92">
        <f t="shared" si="5"/>
        <v>1584.507306103738</v>
      </c>
      <c r="T18" s="92">
        <f t="shared" si="5"/>
        <v>1560.0936834121962</v>
      </c>
      <c r="U18" s="92">
        <f t="shared" si="5"/>
        <v>1536.4593328809399</v>
      </c>
      <c r="V18" s="92">
        <f t="shared" si="5"/>
        <v>1513.5675295917606</v>
      </c>
      <c r="W18" s="92">
        <f t="shared" si="5"/>
        <v>1491.383820592932</v>
      </c>
      <c r="X18" s="92">
        <f t="shared" si="5"/>
        <v>1469.8758518826867</v>
      </c>
      <c r="Y18" s="92">
        <f t="shared" si="5"/>
        <v>1449.0132109663202</v>
      </c>
      <c r="Z18" s="92">
        <f t="shared" si="5"/>
        <v>1428.767283375642</v>
      </c>
      <c r="AA18" s="92">
        <f t="shared" si="5"/>
        <v>1409.111121727233</v>
      </c>
      <c r="AB18" s="92">
        <f t="shared" si="5"/>
        <v>1390.0193260594694</v>
      </c>
      <c r="AC18" s="92">
        <f t="shared" si="5"/>
        <v>1371.4679343309274</v>
      </c>
      <c r="AD18" s="92">
        <f t="shared" si="5"/>
        <v>1353.4343220875344</v>
      </c>
      <c r="AE18" s="92">
        <f t="shared" si="5"/>
        <v>1335.8971104151326</v>
      </c>
      <c r="AF18" s="92">
        <f t="shared" si="5"/>
        <v>1318.8360813900485</v>
      </c>
      <c r="AG18" s="92">
        <f t="shared" si="5"/>
        <v>1302.232100324649</v>
      </c>
      <c r="AH18" s="92">
        <f t="shared" si="5"/>
        <v>1286.0670441791956</v>
      </c>
      <c r="AI18" s="92">
        <f t="shared" si="5"/>
        <v>1270.3237355769168</v>
      </c>
      <c r="AJ18" s="92">
        <f t="shared" si="5"/>
        <v>1254.9858819172327</v>
      </c>
      <c r="AK18" s="93">
        <f t="shared" si="5"/>
        <v>1240.0380191334266</v>
      </c>
    </row>
    <row r="19" spans="1:37" ht="12">
      <c r="A19" s="78" t="s">
        <v>36</v>
      </c>
      <c r="B19" s="92">
        <f aca="true" t="shared" si="6" ref="B19:N19">$B32*B$17^-4+$C32*B$17^-2+$D32/B$17+$E32+$F32*B$17+$G32*B$17^2</f>
        <v>0.005287269769446999</v>
      </c>
      <c r="C19" s="92">
        <f t="shared" si="6"/>
        <v>0.0054122517174003786</v>
      </c>
      <c r="D19" s="92">
        <f t="shared" si="6"/>
        <v>0.005537475444257758</v>
      </c>
      <c r="E19" s="92">
        <f t="shared" si="6"/>
        <v>0.005662940950019139</v>
      </c>
      <c r="F19" s="92">
        <f t="shared" si="6"/>
        <v>0.005788648234684519</v>
      </c>
      <c r="G19" s="92">
        <f t="shared" si="6"/>
        <v>0.005914597298253899</v>
      </c>
      <c r="H19" s="92">
        <f t="shared" si="6"/>
        <v>0.006040788140727279</v>
      </c>
      <c r="I19" s="92">
        <f t="shared" si="6"/>
        <v>0.006167220762104658</v>
      </c>
      <c r="J19" s="92">
        <f t="shared" si="6"/>
        <v>0.0062938951623860385</v>
      </c>
      <c r="K19" s="92">
        <f t="shared" si="6"/>
        <v>0.006420811341571419</v>
      </c>
      <c r="L19" s="92">
        <f t="shared" si="6"/>
        <v>0.006547969299660799</v>
      </c>
      <c r="M19" s="92">
        <f t="shared" si="6"/>
        <v>0.006675369036654179</v>
      </c>
      <c r="N19" s="92">
        <f t="shared" si="6"/>
        <v>0.006803010552551559</v>
      </c>
      <c r="O19" s="92">
        <f aca="true" t="shared" si="7" ref="O19:AK19">$B32*O$17^-4+$C32*O$17^-2+$D32/O$17+$E32+$F32*O$17+$G32*O$17^2</f>
        <v>0.006930893847352939</v>
      </c>
      <c r="P19" s="92">
        <f t="shared" si="7"/>
        <v>0.007059018921058319</v>
      </c>
      <c r="Q19" s="92">
        <f t="shared" si="7"/>
        <v>0.007187385773667699</v>
      </c>
      <c r="R19" s="92">
        <f t="shared" si="7"/>
        <v>0.00731599440518108</v>
      </c>
      <c r="S19" s="92">
        <f t="shared" si="7"/>
        <v>0.007444844815598459</v>
      </c>
      <c r="T19" s="92">
        <f t="shared" si="7"/>
        <v>0.007573937004919839</v>
      </c>
      <c r="U19" s="92">
        <f t="shared" si="7"/>
        <v>0.00770327097314522</v>
      </c>
      <c r="V19" s="92">
        <f t="shared" si="7"/>
        <v>0.0078328467202746</v>
      </c>
      <c r="W19" s="92">
        <f t="shared" si="7"/>
        <v>0.007962664246307979</v>
      </c>
      <c r="X19" s="92">
        <f t="shared" si="7"/>
        <v>0.00809272355124536</v>
      </c>
      <c r="Y19" s="92">
        <f t="shared" si="7"/>
        <v>0.008223024635086739</v>
      </c>
      <c r="Z19" s="92">
        <f t="shared" si="7"/>
        <v>0.00835356749783212</v>
      </c>
      <c r="AA19" s="92">
        <f t="shared" si="7"/>
        <v>0.008484352139481498</v>
      </c>
      <c r="AB19" s="92">
        <f t="shared" si="7"/>
        <v>0.00861537856003488</v>
      </c>
      <c r="AC19" s="92">
        <f t="shared" si="7"/>
        <v>0.00874664675949226</v>
      </c>
      <c r="AD19" s="92">
        <f t="shared" si="7"/>
        <v>0.008878156737853637</v>
      </c>
      <c r="AE19" s="92">
        <f t="shared" si="7"/>
        <v>0.009009908495119017</v>
      </c>
      <c r="AF19" s="92">
        <f t="shared" si="7"/>
        <v>0.009141902031288398</v>
      </c>
      <c r="AG19" s="92">
        <f t="shared" si="7"/>
        <v>0.00927413734636178</v>
      </c>
      <c r="AH19" s="92">
        <f t="shared" si="7"/>
        <v>0.009406614440339158</v>
      </c>
      <c r="AI19" s="92">
        <f t="shared" si="7"/>
        <v>0.009539333313220539</v>
      </c>
      <c r="AJ19" s="92">
        <f t="shared" si="7"/>
        <v>0.009672293965005917</v>
      </c>
      <c r="AK19" s="93">
        <f t="shared" si="7"/>
        <v>0.009805496395695298</v>
      </c>
    </row>
    <row r="20" spans="1:37" ht="12">
      <c r="A20" s="78" t="s">
        <v>37</v>
      </c>
      <c r="B20" s="92">
        <f aca="true" t="shared" si="8" ref="B20:N20">$B33*B$17^-4+$C33*B$17^-2+$D33/B$17+$E33+$F33*B$17+$G33*B$17^2</f>
        <v>0.07333266984215249</v>
      </c>
      <c r="C20" s="92">
        <f t="shared" si="8"/>
        <v>0.07498655358761029</v>
      </c>
      <c r="D20" s="92">
        <f t="shared" si="8"/>
        <v>0.07664543062130809</v>
      </c>
      <c r="E20" s="92">
        <f t="shared" si="8"/>
        <v>0.0783093009432459</v>
      </c>
      <c r="F20" s="92">
        <f t="shared" si="8"/>
        <v>0.0799781645534237</v>
      </c>
      <c r="G20" s="92">
        <f t="shared" si="8"/>
        <v>0.0816520214518415</v>
      </c>
      <c r="H20" s="92">
        <f t="shared" si="8"/>
        <v>0.0833308716384993</v>
      </c>
      <c r="I20" s="92">
        <f t="shared" si="8"/>
        <v>0.0850147151133971</v>
      </c>
      <c r="J20" s="92">
        <f t="shared" si="8"/>
        <v>0.0867035518765349</v>
      </c>
      <c r="K20" s="92">
        <f t="shared" si="8"/>
        <v>0.0883973819279127</v>
      </c>
      <c r="L20" s="92">
        <f t="shared" si="8"/>
        <v>0.09009620526753051</v>
      </c>
      <c r="M20" s="92">
        <f t="shared" si="8"/>
        <v>0.0918000218953883</v>
      </c>
      <c r="N20" s="92">
        <f t="shared" si="8"/>
        <v>0.09350883181148612</v>
      </c>
      <c r="O20" s="92">
        <f aca="true" t="shared" si="9" ref="O20:AK20">$B33*O$17^-4+$C33*O$17^-2+$D33/O$17+$E33+$F33*O$17+$G33*O$17^2</f>
        <v>0.09522263501582391</v>
      </c>
      <c r="P20" s="92">
        <f t="shared" si="9"/>
        <v>0.0969414315084017</v>
      </c>
      <c r="Q20" s="92">
        <f t="shared" si="9"/>
        <v>0.09866522128921949</v>
      </c>
      <c r="R20" s="92">
        <f t="shared" si="9"/>
        <v>0.1003940043582773</v>
      </c>
      <c r="S20" s="92">
        <f t="shared" si="9"/>
        <v>0.1021277807155751</v>
      </c>
      <c r="T20" s="92">
        <f t="shared" si="9"/>
        <v>0.1038665503611129</v>
      </c>
      <c r="U20" s="92">
        <f t="shared" si="9"/>
        <v>0.1056103132948907</v>
      </c>
      <c r="V20" s="92">
        <f t="shared" si="9"/>
        <v>0.1073590695169085</v>
      </c>
      <c r="W20" s="92">
        <f t="shared" si="9"/>
        <v>0.10911281902716631</v>
      </c>
      <c r="X20" s="92">
        <f t="shared" si="9"/>
        <v>0.11087156182566411</v>
      </c>
      <c r="Y20" s="92">
        <f t="shared" si="9"/>
        <v>0.11263529791240191</v>
      </c>
      <c r="Z20" s="92">
        <f t="shared" si="9"/>
        <v>0.11440402728737971</v>
      </c>
      <c r="AA20" s="92">
        <f t="shared" si="9"/>
        <v>0.1161777499505975</v>
      </c>
      <c r="AB20" s="92">
        <f t="shared" si="9"/>
        <v>0.1179564659020553</v>
      </c>
      <c r="AC20" s="92">
        <f t="shared" si="9"/>
        <v>0.1197401751417531</v>
      </c>
      <c r="AD20" s="92">
        <f t="shared" si="9"/>
        <v>0.12152887766969091</v>
      </c>
      <c r="AE20" s="92">
        <f t="shared" si="9"/>
        <v>0.1233225734858687</v>
      </c>
      <c r="AF20" s="92">
        <f t="shared" si="9"/>
        <v>0.1251212625902865</v>
      </c>
      <c r="AG20" s="92">
        <f t="shared" si="9"/>
        <v>0.12692494498294432</v>
      </c>
      <c r="AH20" s="92">
        <f t="shared" si="9"/>
        <v>0.1287336206638421</v>
      </c>
      <c r="AI20" s="92">
        <f t="shared" si="9"/>
        <v>0.1305472896329799</v>
      </c>
      <c r="AJ20" s="92">
        <f t="shared" si="9"/>
        <v>0.13236595189035769</v>
      </c>
      <c r="AK20" s="93">
        <f t="shared" si="9"/>
        <v>0.1341896074359755</v>
      </c>
    </row>
    <row r="21" spans="1:37" ht="12">
      <c r="A21" s="78" t="s">
        <v>38</v>
      </c>
      <c r="B21" s="92">
        <f aca="true" t="shared" si="10" ref="B21:N21">$B34*B$17^-4+$C34*B$17^-2+$D34/B$17+$E34+$F34*B$17+$G34*B$17^2</f>
        <v>0.2606373661320036</v>
      </c>
      <c r="C21" s="92">
        <f t="shared" si="10"/>
        <v>0.26889003415573226</v>
      </c>
      <c r="D21" s="92">
        <f t="shared" si="10"/>
        <v>0.27708431928208954</v>
      </c>
      <c r="E21" s="92">
        <f t="shared" si="10"/>
        <v>0.28522031736600373</v>
      </c>
      <c r="F21" s="92">
        <f t="shared" si="10"/>
        <v>0.29329811621708557</v>
      </c>
      <c r="G21" s="92">
        <f t="shared" si="10"/>
        <v>0.30131779642635803</v>
      </c>
      <c r="H21" s="92">
        <f t="shared" si="10"/>
        <v>0.3092794320930937</v>
      </c>
      <c r="I21" s="92">
        <f t="shared" si="10"/>
        <v>0.3171830914655642</v>
      </c>
      <c r="J21" s="92">
        <f t="shared" si="10"/>
        <v>0.3250288375073658</v>
      </c>
      <c r="K21" s="92">
        <f t="shared" si="10"/>
        <v>0.33281672839921783</v>
      </c>
      <c r="L21" s="92">
        <f t="shared" si="10"/>
        <v>0.340546817984647</v>
      </c>
      <c r="M21" s="92">
        <f t="shared" si="10"/>
        <v>0.3482191561667493</v>
      </c>
      <c r="N21" s="92">
        <f t="shared" si="10"/>
        <v>0.35583378926217896</v>
      </c>
      <c r="O21" s="92">
        <f aca="true" t="shared" si="11" ref="O21:AK21">$B34*O$17^-4+$C34*O$17^-2+$D34/O$17+$E34+$F34*O$17+$G34*O$17^2</f>
        <v>0.36339076031765055</v>
      </c>
      <c r="P21" s="92">
        <f t="shared" si="11"/>
        <v>0.37089010939350414</v>
      </c>
      <c r="Q21" s="92">
        <f t="shared" si="11"/>
        <v>0.37833187381826644</v>
      </c>
      <c r="R21" s="92">
        <f t="shared" si="11"/>
        <v>0.3857160884176086</v>
      </c>
      <c r="S21" s="92">
        <f t="shared" si="11"/>
        <v>0.3930427857206568</v>
      </c>
      <c r="T21" s="92">
        <f t="shared" si="11"/>
        <v>0.40031199614622576</v>
      </c>
      <c r="U21" s="92">
        <f t="shared" si="11"/>
        <v>0.40752374817121995</v>
      </c>
      <c r="V21" s="92">
        <f t="shared" si="11"/>
        <v>0.4146780684831613</v>
      </c>
      <c r="W21" s="92">
        <f t="shared" si="11"/>
        <v>0.421774982118563</v>
      </c>
      <c r="X21" s="92">
        <f t="shared" si="11"/>
        <v>0.4288145125886586</v>
      </c>
      <c r="Y21" s="92">
        <f t="shared" si="11"/>
        <v>0.43579668199381383</v>
      </c>
      <c r="Z21" s="92">
        <f t="shared" si="11"/>
        <v>0.4427215111277917</v>
      </c>
      <c r="AA21" s="92">
        <f t="shared" si="11"/>
        <v>0.4495890195729062</v>
      </c>
      <c r="AB21" s="92">
        <f t="shared" si="11"/>
        <v>0.4563992257869802</v>
      </c>
      <c r="AC21" s="92">
        <f t="shared" si="11"/>
        <v>0.4631521471829185</v>
      </c>
      <c r="AD21" s="92">
        <f t="shared" si="11"/>
        <v>0.46984780020161854</v>
      </c>
      <c r="AE21" s="92">
        <f t="shared" si="11"/>
        <v>0.47648620037886</v>
      </c>
      <c r="AF21" s="92">
        <f t="shared" si="11"/>
        <v>0.48306736240674586</v>
      </c>
      <c r="AG21" s="92">
        <f t="shared" si="11"/>
        <v>0.4895913001902054</v>
      </c>
      <c r="AH21" s="92">
        <f t="shared" si="11"/>
        <v>0.496058026899017</v>
      </c>
      <c r="AI21" s="92">
        <f t="shared" si="11"/>
        <v>0.5024675550157572</v>
      </c>
      <c r="AJ21" s="92">
        <f t="shared" si="11"/>
        <v>0.5088198963800479</v>
      </c>
      <c r="AK21" s="93">
        <f t="shared" si="11"/>
        <v>0.5151150622294256</v>
      </c>
    </row>
    <row r="22" spans="1:37" ht="12">
      <c r="A22" s="78" t="s">
        <v>39</v>
      </c>
      <c r="B22" s="92">
        <f aca="true" t="shared" si="12" ref="B22:N22">$B35*B$17^-4+$C35*B$17^-2+$D35/B$17+$E35+$F35*B$17+$G35*B$17^2</f>
        <v>17.74730886661307</v>
      </c>
      <c r="C22" s="92">
        <f t="shared" si="12"/>
        <v>18.141438580614253</v>
      </c>
      <c r="D22" s="92">
        <f t="shared" si="12"/>
        <v>18.540045404234917</v>
      </c>
      <c r="E22" s="92">
        <f t="shared" si="12"/>
        <v>18.943129328477184</v>
      </c>
      <c r="F22" s="92">
        <f t="shared" si="12"/>
        <v>19.35069034509839</v>
      </c>
      <c r="G22" s="92">
        <f t="shared" si="12"/>
        <v>19.762728446533476</v>
      </c>
      <c r="H22" s="92">
        <f t="shared" si="12"/>
        <v>20.179243625826764</v>
      </c>
      <c r="I22" s="92">
        <f t="shared" si="12"/>
        <v>20.600235876571805</v>
      </c>
      <c r="J22" s="92">
        <f t="shared" si="12"/>
        <v>21.025705192858226</v>
      </c>
      <c r="K22" s="92">
        <f t="shared" si="12"/>
        <v>21.455651569224614</v>
      </c>
      <c r="L22" s="92">
        <f t="shared" si="12"/>
        <v>21.890075000616694</v>
      </c>
      <c r="M22" s="92">
        <f t="shared" si="12"/>
        <v>22.328975482350067</v>
      </c>
      <c r="N22" s="92">
        <f t="shared" si="12"/>
        <v>22.77235301007702</v>
      </c>
      <c r="O22" s="92">
        <f aca="true" t="shared" si="13" ref="O22:AK22">$B35*O$17^-4+$C35*O$17^-2+$D35/O$17+$E35+$F35*O$17+$G35*O$17^2</f>
        <v>23.220207579756753</v>
      </c>
      <c r="P22" s="92">
        <f t="shared" si="13"/>
        <v>23.672539187628818</v>
      </c>
      <c r="Q22" s="92">
        <f t="shared" si="13"/>
        <v>24.129347830189193</v>
      </c>
      <c r="R22" s="92">
        <f t="shared" si="13"/>
        <v>24.590633504168807</v>
      </c>
      <c r="S22" s="92">
        <f t="shared" si="13"/>
        <v>25.05639620651415</v>
      </c>
      <c r="T22" s="92">
        <f t="shared" si="13"/>
        <v>25.52663593436983</v>
      </c>
      <c r="U22" s="92">
        <f t="shared" si="13"/>
        <v>26.001352685062713</v>
      </c>
      <c r="V22" s="92">
        <f t="shared" si="13"/>
        <v>26.48054645608766</v>
      </c>
      <c r="W22" s="92">
        <f t="shared" si="13"/>
        <v>26.96421724509449</v>
      </c>
      <c r="X22" s="92">
        <f t="shared" si="13"/>
        <v>27.452365049876217</v>
      </c>
      <c r="Y22" s="92">
        <f t="shared" si="13"/>
        <v>27.944989868358284</v>
      </c>
      <c r="Z22" s="92">
        <f t="shared" si="13"/>
        <v>28.442091698588783</v>
      </c>
      <c r="AA22" s="92">
        <f t="shared" si="13"/>
        <v>28.943670538729528</v>
      </c>
      <c r="AB22" s="92">
        <f t="shared" si="13"/>
        <v>29.44972638704789</v>
      </c>
      <c r="AC22" s="92">
        <f t="shared" si="13"/>
        <v>29.960259241909323</v>
      </c>
      <c r="AD22" s="92">
        <f t="shared" si="13"/>
        <v>30.475269101770525</v>
      </c>
      <c r="AE22" s="92">
        <f t="shared" si="13"/>
        <v>30.994755965173162</v>
      </c>
      <c r="AF22" s="92">
        <f t="shared" si="13"/>
        <v>31.51871983073808</v>
      </c>
      <c r="AG22" s="92">
        <f t="shared" si="13"/>
        <v>32.04716069716003</v>
      </c>
      <c r="AH22" s="92">
        <f t="shared" si="13"/>
        <v>32.580078563202775</v>
      </c>
      <c r="AI22" s="92">
        <f t="shared" si="13"/>
        <v>33.11747342769456</v>
      </c>
      <c r="AJ22" s="92">
        <f t="shared" si="13"/>
        <v>33.659345289524026</v>
      </c>
      <c r="AK22" s="93">
        <f t="shared" si="13"/>
        <v>34.2056941476363</v>
      </c>
    </row>
    <row r="23" spans="1:37" ht="12">
      <c r="A23" s="78" t="s">
        <v>40</v>
      </c>
      <c r="B23" s="92">
        <f aca="true" t="shared" si="14" ref="B23:N23">$B36*B$17^-4+$C36*B$17^-2+$D36/B$17+$E36+$F36*B$17+$G36*B$17^2</f>
        <v>0.75522299</v>
      </c>
      <c r="C23" s="92">
        <f t="shared" si="14"/>
        <v>0.75522299</v>
      </c>
      <c r="D23" s="92">
        <f t="shared" si="14"/>
        <v>0.75522299</v>
      </c>
      <c r="E23" s="92">
        <f t="shared" si="14"/>
        <v>0.75522299</v>
      </c>
      <c r="F23" s="92">
        <f t="shared" si="14"/>
        <v>0.75522299</v>
      </c>
      <c r="G23" s="92">
        <f t="shared" si="14"/>
        <v>0.75522299</v>
      </c>
      <c r="H23" s="92">
        <f t="shared" si="14"/>
        <v>0.75522299</v>
      </c>
      <c r="I23" s="92">
        <f t="shared" si="14"/>
        <v>0.75522299</v>
      </c>
      <c r="J23" s="92">
        <f t="shared" si="14"/>
        <v>0.75522299</v>
      </c>
      <c r="K23" s="92">
        <f t="shared" si="14"/>
        <v>0.75522299</v>
      </c>
      <c r="L23" s="92">
        <f t="shared" si="14"/>
        <v>0.75522299</v>
      </c>
      <c r="M23" s="92">
        <f t="shared" si="14"/>
        <v>0.75522299</v>
      </c>
      <c r="N23" s="92">
        <f t="shared" si="14"/>
        <v>0.75522299</v>
      </c>
      <c r="O23" s="92">
        <f aca="true" t="shared" si="15" ref="O23:AK23">$B36*O$17^-4+$C36*O$17^-2+$D36/O$17+$E36+$F36*O$17+$G36*O$17^2</f>
        <v>0.75522299</v>
      </c>
      <c r="P23" s="92">
        <f t="shared" si="15"/>
        <v>0.75522299</v>
      </c>
      <c r="Q23" s="92">
        <f t="shared" si="15"/>
        <v>0.75522299</v>
      </c>
      <c r="R23" s="92">
        <f t="shared" si="15"/>
        <v>0.75522299</v>
      </c>
      <c r="S23" s="92">
        <f t="shared" si="15"/>
        <v>0.75522299</v>
      </c>
      <c r="T23" s="92">
        <f t="shared" si="15"/>
        <v>0.75522299</v>
      </c>
      <c r="U23" s="92">
        <f t="shared" si="15"/>
        <v>0.75522299</v>
      </c>
      <c r="V23" s="92">
        <f t="shared" si="15"/>
        <v>0.75522299</v>
      </c>
      <c r="W23" s="92">
        <f t="shared" si="15"/>
        <v>0.75522299</v>
      </c>
      <c r="X23" s="92">
        <f t="shared" si="15"/>
        <v>0.75522299</v>
      </c>
      <c r="Y23" s="92">
        <f t="shared" si="15"/>
        <v>0.75522299</v>
      </c>
      <c r="Z23" s="92">
        <f t="shared" si="15"/>
        <v>0.75522299</v>
      </c>
      <c r="AA23" s="92">
        <f t="shared" si="15"/>
        <v>0.75522299</v>
      </c>
      <c r="AB23" s="92">
        <f t="shared" si="15"/>
        <v>0.75522299</v>
      </c>
      <c r="AC23" s="92">
        <f t="shared" si="15"/>
        <v>0.75522299</v>
      </c>
      <c r="AD23" s="92">
        <f t="shared" si="15"/>
        <v>0.75522299</v>
      </c>
      <c r="AE23" s="92">
        <f t="shared" si="15"/>
        <v>0.75522299</v>
      </c>
      <c r="AF23" s="92">
        <f t="shared" si="15"/>
        <v>0.75522299</v>
      </c>
      <c r="AG23" s="92">
        <f t="shared" si="15"/>
        <v>0.75522299</v>
      </c>
      <c r="AH23" s="92">
        <f t="shared" si="15"/>
        <v>0.75522299</v>
      </c>
      <c r="AI23" s="92">
        <f t="shared" si="15"/>
        <v>0.75522299</v>
      </c>
      <c r="AJ23" s="92">
        <f t="shared" si="15"/>
        <v>0.75522299</v>
      </c>
      <c r="AK23" s="93">
        <f t="shared" si="15"/>
        <v>0.75522299</v>
      </c>
    </row>
    <row r="24" spans="1:37" ht="12">
      <c r="A24" s="78" t="s">
        <v>41</v>
      </c>
      <c r="B24" s="92">
        <f aca="true" t="shared" si="16" ref="B24:N24">$B37*B$17^-4+$C37*B$17^-2+$D37/B$17+$E37+$F37*B$17+$G37*B$17^2</f>
        <v>586.141896313244</v>
      </c>
      <c r="C24" s="92">
        <f t="shared" si="16"/>
        <v>569.9490440850893</v>
      </c>
      <c r="D24" s="92">
        <f t="shared" si="16"/>
        <v>554.5737187752055</v>
      </c>
      <c r="E24" s="92">
        <f t="shared" si="16"/>
        <v>539.9566908869364</v>
      </c>
      <c r="F24" s="92">
        <f t="shared" si="16"/>
        <v>526.04423537398</v>
      </c>
      <c r="G24" s="92">
        <f t="shared" si="16"/>
        <v>512.7875140289084</v>
      </c>
      <c r="H24" s="92">
        <f t="shared" si="16"/>
        <v>500.1420384246346</v>
      </c>
      <c r="I24" s="92">
        <f t="shared" si="16"/>
        <v>488.0672015086559</v>
      </c>
      <c r="J24" s="92">
        <f t="shared" si="16"/>
        <v>476.5258679040192</v>
      </c>
      <c r="K24" s="92">
        <f t="shared" si="16"/>
        <v>465.48401457345733</v>
      </c>
      <c r="L24" s="92">
        <f t="shared" si="16"/>
        <v>454.9104148225899</v>
      </c>
      <c r="M24" s="92">
        <f t="shared" si="16"/>
        <v>444.77635970866595</v>
      </c>
      <c r="N24" s="92">
        <f t="shared" si="16"/>
        <v>435.0554118261007</v>
      </c>
      <c r="O24" s="92">
        <f aca="true" t="shared" si="17" ref="O24:AK24">$B37*O$17^-4+$C37*O$17^-2+$D37/O$17+$E37+$F37*O$17+$G37*O$17^2</f>
        <v>425.72318719338</v>
      </c>
      <c r="P24" s="92">
        <f t="shared" si="17"/>
        <v>416.75716159527894</v>
      </c>
      <c r="Q24" s="92">
        <f t="shared" si="17"/>
        <v>408.13649826192614</v>
      </c>
      <c r="R24" s="92">
        <f t="shared" si="17"/>
        <v>399.84189420991436</v>
      </c>
      <c r="S24" s="92">
        <f t="shared" si="17"/>
        <v>391.8554429449206</v>
      </c>
      <c r="T24" s="92">
        <f t="shared" si="17"/>
        <v>384.16051154195776</v>
      </c>
      <c r="U24" s="92">
        <f t="shared" si="17"/>
        <v>376.74163038807603</v>
      </c>
      <c r="V24" s="92">
        <f t="shared" si="17"/>
        <v>369.5843941009692</v>
      </c>
      <c r="W24" s="92">
        <f t="shared" si="17"/>
        <v>362.67537233201625</v>
      </c>
      <c r="X24" s="92">
        <f t="shared" si="17"/>
        <v>356.0020293291691</v>
      </c>
      <c r="Y24" s="92">
        <f t="shared" si="17"/>
        <v>349.55265127821315</v>
      </c>
      <c r="Z24" s="92">
        <f t="shared" si="17"/>
        <v>343.31628056397255</v>
      </c>
      <c r="AA24" s="92">
        <f t="shared" si="17"/>
        <v>337.2826561990686</v>
      </c>
      <c r="AB24" s="92">
        <f t="shared" si="17"/>
        <v>331.4421597594285</v>
      </c>
      <c r="AC24" s="92">
        <f t="shared" si="17"/>
        <v>325.7857662450372</v>
      </c>
      <c r="AD24" s="92">
        <f t="shared" si="17"/>
        <v>320.3049993532118</v>
      </c>
      <c r="AE24" s="92">
        <f t="shared" si="17"/>
        <v>314.9918907114935</v>
      </c>
      <c r="AF24" s="92">
        <f t="shared" si="17"/>
        <v>309.8389426693548</v>
      </c>
      <c r="AG24" s="92">
        <f t="shared" si="17"/>
        <v>304.8390942934076</v>
      </c>
      <c r="AH24" s="92">
        <f t="shared" si="17"/>
        <v>299.98569025058293</v>
      </c>
      <c r="AI24" s="92">
        <f t="shared" si="17"/>
        <v>295.27245229861387</v>
      </c>
      <c r="AJ24" s="92">
        <f t="shared" si="17"/>
        <v>290.6934531337592</v>
      </c>
      <c r="AK24" s="93">
        <f t="shared" si="17"/>
        <v>286.24309237262304</v>
      </c>
    </row>
    <row r="25" spans="1:37" ht="12">
      <c r="A25" s="78" t="s">
        <v>42</v>
      </c>
      <c r="B25" s="92">
        <f aca="true" t="shared" si="18" ref="B25:N25">$B38*B$17^-4+$C38*B$17^-2+$D38/B$17+$E38+$F38*B$17+$G38*B$17^2</f>
        <v>120.17761808452155</v>
      </c>
      <c r="C25" s="92">
        <f t="shared" si="18"/>
        <v>120.16728727593349</v>
      </c>
      <c r="D25" s="92">
        <f t="shared" si="18"/>
        <v>120.15740900235448</v>
      </c>
      <c r="E25" s="92">
        <f t="shared" si="18"/>
        <v>120.14795416653271</v>
      </c>
      <c r="F25" s="92">
        <f t="shared" si="18"/>
        <v>120.13889611341341</v>
      </c>
      <c r="G25" s="92">
        <f t="shared" si="18"/>
        <v>120.13021037918101</v>
      </c>
      <c r="H25" s="92">
        <f t="shared" si="18"/>
        <v>120.12187447062377</v>
      </c>
      <c r="I25" s="92">
        <f t="shared" si="18"/>
        <v>120.1138676706312</v>
      </c>
      <c r="J25" s="92">
        <f t="shared" si="18"/>
        <v>120.10617086628272</v>
      </c>
      <c r="K25" s="92">
        <f t="shared" si="18"/>
        <v>120.09876639652471</v>
      </c>
      <c r="L25" s="92">
        <f t="shared" si="18"/>
        <v>120.0916379168802</v>
      </c>
      <c r="M25" s="92">
        <f t="shared" si="18"/>
        <v>120.0847702790102</v>
      </c>
      <c r="N25" s="92">
        <f t="shared" si="18"/>
        <v>120.07814942325831</v>
      </c>
      <c r="O25" s="92">
        <f aca="true" t="shared" si="19" ref="O25:AK25">$B38*O$17^-4+$C38*O$17^-2+$D38/O$17+$E38+$F38*O$17+$G38*O$17^2</f>
        <v>120.07176228257512</v>
      </c>
      <c r="P25" s="92">
        <f t="shared" si="19"/>
        <v>120.06559669644018</v>
      </c>
      <c r="Q25" s="92">
        <f t="shared" si="19"/>
        <v>120.05964133358906</v>
      </c>
      <c r="R25" s="92">
        <f t="shared" si="19"/>
        <v>120.05388562251183</v>
      </c>
      <c r="S25" s="92">
        <f t="shared" si="19"/>
        <v>120.04831968882661</v>
      </c>
      <c r="T25" s="92">
        <f t="shared" si="19"/>
        <v>120.0429342987471</v>
      </c>
      <c r="U25" s="92">
        <f t="shared" si="19"/>
        <v>120.03772080796392</v>
      </c>
      <c r="V25" s="92">
        <f t="shared" si="19"/>
        <v>120.03267111534383</v>
      </c>
      <c r="W25" s="92">
        <f t="shared" si="19"/>
        <v>120.02777762092565</v>
      </c>
      <c r="X25" s="92">
        <f t="shared" si="19"/>
        <v>120.02303318775463</v>
      </c>
      <c r="Y25" s="92">
        <f t="shared" si="19"/>
        <v>120.01843110715222</v>
      </c>
      <c r="Z25" s="92">
        <f t="shared" si="19"/>
        <v>120.01396506706573</v>
      </c>
      <c r="AA25" s="92">
        <f t="shared" si="19"/>
        <v>120.00962912318391</v>
      </c>
      <c r="AB25" s="92">
        <f t="shared" si="19"/>
        <v>120.00541767254064</v>
      </c>
      <c r="AC25" s="92">
        <f t="shared" si="19"/>
        <v>120.00132542935994</v>
      </c>
      <c r="AD25" s="92">
        <f t="shared" si="19"/>
        <v>119.99734740292362</v>
      </c>
      <c r="AE25" s="92">
        <f t="shared" si="19"/>
        <v>119.99347887726663</v>
      </c>
      <c r="AF25" s="92">
        <f t="shared" si="19"/>
        <v>119.98971539252621</v>
      </c>
      <c r="AG25" s="92">
        <f t="shared" si="19"/>
        <v>119.98605272779024</v>
      </c>
      <c r="AH25" s="92">
        <f t="shared" si="19"/>
        <v>119.98248688530548</v>
      </c>
      <c r="AI25" s="92">
        <f t="shared" si="19"/>
        <v>119.97901407592211</v>
      </c>
      <c r="AJ25" s="92">
        <f t="shared" si="19"/>
        <v>119.97563070566268</v>
      </c>
      <c r="AK25" s="93">
        <f t="shared" si="19"/>
        <v>119.97233336331564</v>
      </c>
    </row>
    <row r="26" spans="1:37" ht="12">
      <c r="A26" s="78" t="s">
        <v>43</v>
      </c>
      <c r="B26" s="92">
        <f aca="true" t="shared" si="20" ref="B26:N26">$B39*B$17^-4+$C39*B$17^-2+$D39/B$17+$E39+$F39*B$17+$G39*B$17^2</f>
        <v>-123.65864281151727</v>
      </c>
      <c r="C26" s="92">
        <f t="shared" si="20"/>
        <v>-122.9690596075159</v>
      </c>
      <c r="D26" s="92">
        <f t="shared" si="20"/>
        <v>-122.28139285104103</v>
      </c>
      <c r="E26" s="92">
        <f t="shared" si="20"/>
        <v>-121.59729935301942</v>
      </c>
      <c r="F26" s="92">
        <f t="shared" si="20"/>
        <v>-120.9181505971429</v>
      </c>
      <c r="G26" s="92">
        <f t="shared" si="20"/>
        <v>-120.24507678123729</v>
      </c>
      <c r="H26" s="92">
        <f t="shared" si="20"/>
        <v>-119.57900379428278</v>
      </c>
      <c r="I26" s="92">
        <f t="shared" si="20"/>
        <v>-118.9206843413472</v>
      </c>
      <c r="J26" s="92">
        <f t="shared" si="20"/>
        <v>-118.27072420510024</v>
      </c>
      <c r="K26" s="92">
        <f t="shared" si="20"/>
        <v>-117.62960445321221</v>
      </c>
      <c r="L26" s="92">
        <f t="shared" si="20"/>
        <v>-116.99770025646</v>
      </c>
      <c r="M26" s="92">
        <f t="shared" si="20"/>
        <v>-116.37529686552307</v>
      </c>
      <c r="N26" s="92">
        <f t="shared" si="20"/>
        <v>-115.76260319960844</v>
      </c>
      <c r="O26" s="92">
        <f aca="true" t="shared" si="21" ref="O26:AK26">$B39*O$17^-4+$C39*O$17^-2+$D39/O$17+$E39+$F39*O$17+$G39*O$17^2</f>
        <v>-115.15976342277341</v>
      </c>
      <c r="P26" s="92">
        <f t="shared" si="21"/>
        <v>-114.56686682064503</v>
      </c>
      <c r="Q26" s="92">
        <f t="shared" si="21"/>
        <v>-113.98395623841878</v>
      </c>
      <c r="R26" s="92">
        <f t="shared" si="21"/>
        <v>-113.41103529838071</v>
      </c>
      <c r="S26" s="92">
        <f t="shared" si="21"/>
        <v>-112.84807458000088</v>
      </c>
      <c r="T26" s="92">
        <f t="shared" si="21"/>
        <v>-112.29501691650952</v>
      </c>
      <c r="U26" s="92">
        <f t="shared" si="21"/>
        <v>-111.75178193767627</v>
      </c>
      <c r="V26" s="92">
        <f t="shared" si="21"/>
        <v>-111.2182699683737</v>
      </c>
      <c r="W26" s="92">
        <f t="shared" si="21"/>
        <v>-110.69436537569732</v>
      </c>
      <c r="X26" s="92">
        <f t="shared" si="21"/>
        <v>-110.17993944334688</v>
      </c>
      <c r="Y26" s="92">
        <f t="shared" si="21"/>
        <v>-109.67485284017386</v>
      </c>
      <c r="Z26" s="92">
        <f t="shared" si="21"/>
        <v>-109.17895773987863</v>
      </c>
      <c r="AA26" s="92">
        <f t="shared" si="21"/>
        <v>-108.69209964047897</v>
      </c>
      <c r="AB26" s="92">
        <f t="shared" si="21"/>
        <v>-108.21411892510969</v>
      </c>
      <c r="AC26" s="92">
        <f t="shared" si="21"/>
        <v>-107.74485219973664</v>
      </c>
      <c r="AD26" s="92">
        <f t="shared" si="21"/>
        <v>-107.28413343829965</v>
      </c>
      <c r="AE26" s="92">
        <f t="shared" si="21"/>
        <v>-106.83179496149151</v>
      </c>
      <c r="AF26" s="92">
        <f t="shared" si="21"/>
        <v>-106.3876682717145</v>
      </c>
      <c r="AG26" s="92">
        <f t="shared" si="21"/>
        <v>-105.95158476362806</v>
      </c>
      <c r="AH26" s="92">
        <f t="shared" si="21"/>
        <v>-105.52337632703039</v>
      </c>
      <c r="AI26" s="92">
        <f t="shared" si="21"/>
        <v>-105.10287585653035</v>
      </c>
      <c r="AJ26" s="92">
        <f t="shared" si="21"/>
        <v>-104.68991768050628</v>
      </c>
      <c r="AK26" s="93">
        <f t="shared" si="21"/>
        <v>-104.28433792016685</v>
      </c>
    </row>
    <row r="27" spans="1:37" ht="12">
      <c r="A27" s="79" t="s">
        <v>44</v>
      </c>
      <c r="B27" s="94">
        <f aca="true" t="shared" si="22" ref="B27:N27">$B40*B$17^-4+$C40*B$17^-2+$D40/B$17+$E40+$F40*B$17+$G40*B$17^2</f>
        <v>126.87362617379603</v>
      </c>
      <c r="C27" s="94">
        <f t="shared" si="22"/>
        <v>124.43650911229918</v>
      </c>
      <c r="D27" s="94">
        <f t="shared" si="22"/>
        <v>122.10614853381153</v>
      </c>
      <c r="E27" s="94">
        <f t="shared" si="22"/>
        <v>119.87568017323046</v>
      </c>
      <c r="F27" s="94">
        <f t="shared" si="22"/>
        <v>117.73881589849447</v>
      </c>
      <c r="G27" s="94">
        <f t="shared" si="22"/>
        <v>115.68978450768124</v>
      </c>
      <c r="H27" s="94">
        <f t="shared" si="22"/>
        <v>113.72327967945427</v>
      </c>
      <c r="I27" s="94">
        <f t="shared" si="22"/>
        <v>111.8344140883877</v>
      </c>
      <c r="J27" s="94">
        <f t="shared" si="22"/>
        <v>110.01867884977979</v>
      </c>
      <c r="K27" s="94">
        <f t="shared" si="22"/>
        <v>108.27190758548164</v>
      </c>
      <c r="L27" s="94">
        <f t="shared" si="22"/>
        <v>106.59024450789731</v>
      </c>
      <c r="M27" s="94">
        <f t="shared" si="22"/>
        <v>104.97011600754699</v>
      </c>
      <c r="N27" s="94">
        <f t="shared" si="22"/>
        <v>103.40820530355298</v>
      </c>
      <c r="O27" s="94">
        <f aca="true" t="shared" si="23" ref="O27:AK27">$B40*O$17^-4+$C40*O$17^-2+$D40/O$17+$E40+$F40*O$17+$G40*O$17^2</f>
        <v>101.90142977862595</v>
      </c>
      <c r="P27" s="94">
        <f t="shared" si="23"/>
        <v>100.44692067263581</v>
      </c>
      <c r="Q27" s="94">
        <f t="shared" si="23"/>
        <v>99.04200485330094</v>
      </c>
      <c r="R27" s="94">
        <f t="shared" si="23"/>
        <v>97.68418842027405</v>
      </c>
      <c r="S27" s="94">
        <f t="shared" si="23"/>
        <v>96.37114193104728</v>
      </c>
      <c r="T27" s="94">
        <f t="shared" si="23"/>
        <v>95.10068706455013</v>
      </c>
      <c r="U27" s="94">
        <f t="shared" si="23"/>
        <v>93.8707845618242</v>
      </c>
      <c r="V27" s="94">
        <f t="shared" si="23"/>
        <v>92.6795233033421</v>
      </c>
      <c r="W27" s="94">
        <f t="shared" si="23"/>
        <v>91.52511039991494</v>
      </c>
      <c r="X27" s="94">
        <f t="shared" si="23"/>
        <v>90.40586218912539</v>
      </c>
      <c r="Y27" s="94">
        <f t="shared" si="23"/>
        <v>89.3201960421933</v>
      </c>
      <c r="Z27" s="94">
        <f t="shared" si="23"/>
        <v>88.26662289742453</v>
      </c>
      <c r="AA27" s="94">
        <f t="shared" si="23"/>
        <v>87.24374044616393</v>
      </c>
      <c r="AB27" s="94">
        <f t="shared" si="23"/>
        <v>86.25022690568137</v>
      </c>
      <c r="AC27" s="94">
        <f t="shared" si="23"/>
        <v>85.2848353208435</v>
      </c>
      <c r="AD27" s="94">
        <f t="shared" si="23"/>
        <v>84.34638834291596</v>
      </c>
      <c r="AE27" s="94">
        <f t="shared" si="23"/>
        <v>83.43377343952793</v>
      </c>
      <c r="AF27" s="94">
        <f t="shared" si="23"/>
        <v>82.54593849482401</v>
      </c>
      <c r="AG27" s="94">
        <f t="shared" si="23"/>
        <v>81.6818877632187</v>
      </c>
      <c r="AH27" s="94">
        <f t="shared" si="23"/>
        <v>80.84067814403727</v>
      </c>
      <c r="AI27" s="94">
        <f t="shared" si="23"/>
        <v>80.02141574774157</v>
      </c>
      <c r="AJ27" s="94">
        <f t="shared" si="23"/>
        <v>79.2232527274571</v>
      </c>
      <c r="AK27" s="95">
        <f t="shared" si="23"/>
        <v>78.44538435219145</v>
      </c>
    </row>
    <row r="29" spans="1:7" ht="12">
      <c r="A29" s="76" t="s">
        <v>48</v>
      </c>
      <c r="B29" s="88"/>
      <c r="C29" s="88"/>
      <c r="D29" s="88"/>
      <c r="E29" s="88"/>
      <c r="F29" s="88"/>
      <c r="G29" s="89"/>
    </row>
    <row r="30" spans="1:7" ht="12">
      <c r="A30" s="77" t="s">
        <v>66</v>
      </c>
      <c r="B30" s="96" t="s">
        <v>67</v>
      </c>
      <c r="C30" s="96" t="s">
        <v>68</v>
      </c>
      <c r="D30" s="96" t="s">
        <v>69</v>
      </c>
      <c r="E30" s="96" t="s">
        <v>70</v>
      </c>
      <c r="F30" s="96" t="s">
        <v>71</v>
      </c>
      <c r="G30" s="97" t="s">
        <v>72</v>
      </c>
    </row>
    <row r="31" spans="1:7" ht="12">
      <c r="A31" s="78">
        <v>1</v>
      </c>
      <c r="B31" s="90">
        <v>0</v>
      </c>
      <c r="C31" s="90">
        <v>0</v>
      </c>
      <c r="D31" s="98">
        <v>1826134</v>
      </c>
      <c r="E31" s="98">
        <v>79.224365</v>
      </c>
      <c r="F31" s="90">
        <v>0</v>
      </c>
      <c r="G31" s="91">
        <v>0</v>
      </c>
    </row>
    <row r="32" spans="1:7" ht="12">
      <c r="A32" s="78">
        <v>2</v>
      </c>
      <c r="B32" s="90">
        <v>0</v>
      </c>
      <c r="C32" s="90">
        <v>0</v>
      </c>
      <c r="D32" s="90">
        <v>0</v>
      </c>
      <c r="E32" s="98">
        <v>6.656066E-05</v>
      </c>
      <c r="F32" s="98">
        <v>5.7152798E-06</v>
      </c>
      <c r="G32" s="99">
        <v>3.0222363E-10</v>
      </c>
    </row>
    <row r="33" spans="1:7" ht="12">
      <c r="A33" s="78">
        <v>3</v>
      </c>
      <c r="B33" s="90">
        <v>0</v>
      </c>
      <c r="C33" s="90">
        <v>0</v>
      </c>
      <c r="D33" s="90">
        <v>0</v>
      </c>
      <c r="E33" s="98">
        <v>0.0059957845</v>
      </c>
      <c r="F33" s="98">
        <v>7.1669631E-05</v>
      </c>
      <c r="G33" s="99">
        <v>6.2416103E-09</v>
      </c>
    </row>
    <row r="34" spans="1:7" ht="12">
      <c r="A34" s="78">
        <v>4</v>
      </c>
      <c r="B34" s="90">
        <v>0</v>
      </c>
      <c r="C34" s="90">
        <v>0</v>
      </c>
      <c r="D34" s="98">
        <v>-1.3270279</v>
      </c>
      <c r="E34" s="98">
        <v>-0.15210731</v>
      </c>
      <c r="F34" s="98">
        <v>0.00053654244</v>
      </c>
      <c r="G34" s="99">
        <v>-7.1115142E-08</v>
      </c>
    </row>
    <row r="35" spans="1:7" ht="12">
      <c r="A35" s="78">
        <v>5</v>
      </c>
      <c r="B35" s="90">
        <v>0</v>
      </c>
      <c r="C35" s="90">
        <v>0</v>
      </c>
      <c r="D35" s="98">
        <v>0.12456776</v>
      </c>
      <c r="E35" s="98">
        <v>4.9045367</v>
      </c>
      <c r="F35" s="98">
        <v>0.009822056</v>
      </c>
      <c r="G35" s="99">
        <v>5.5962121E-06</v>
      </c>
    </row>
    <row r="36" spans="1:7" ht="12">
      <c r="A36" s="78">
        <v>6</v>
      </c>
      <c r="B36" s="90">
        <v>0</v>
      </c>
      <c r="C36" s="90">
        <v>0</v>
      </c>
      <c r="D36" s="90">
        <v>0</v>
      </c>
      <c r="E36" s="98">
        <v>0.75522299</v>
      </c>
      <c r="F36" s="90">
        <v>0</v>
      </c>
      <c r="G36" s="91">
        <v>0</v>
      </c>
    </row>
    <row r="37" spans="1:7" ht="12">
      <c r="A37" s="78">
        <v>7</v>
      </c>
      <c r="B37" s="98">
        <v>-393446440000</v>
      </c>
      <c r="C37" s="98">
        <v>90918237</v>
      </c>
      <c r="D37" s="98">
        <v>427767.16</v>
      </c>
      <c r="E37" s="98">
        <v>-22.347856</v>
      </c>
      <c r="F37" s="90">
        <v>0</v>
      </c>
      <c r="G37" s="91">
        <v>0</v>
      </c>
    </row>
    <row r="38" spans="1:7" ht="12">
      <c r="A38" s="78">
        <v>8</v>
      </c>
      <c r="B38" s="90">
        <v>0</v>
      </c>
      <c r="C38" s="90">
        <v>0</v>
      </c>
      <c r="D38" s="98">
        <v>402.82608</v>
      </c>
      <c r="E38" s="98">
        <v>119.71627</v>
      </c>
      <c r="F38" s="90">
        <v>0</v>
      </c>
      <c r="G38" s="91">
        <v>0</v>
      </c>
    </row>
    <row r="39" spans="1:7" ht="12">
      <c r="A39" s="78">
        <v>9</v>
      </c>
      <c r="B39" s="90">
        <v>0</v>
      </c>
      <c r="C39" s="98">
        <v>22995650</v>
      </c>
      <c r="D39" s="98">
        <v>-78971.817</v>
      </c>
      <c r="E39" s="98">
        <v>-63.376456</v>
      </c>
      <c r="F39" s="90">
        <v>0</v>
      </c>
      <c r="G39" s="91">
        <v>0</v>
      </c>
    </row>
    <row r="40" spans="1:7" ht="12">
      <c r="A40" s="78">
        <v>10</v>
      </c>
      <c r="B40" s="90">
        <v>0</v>
      </c>
      <c r="C40" s="90">
        <v>0</v>
      </c>
      <c r="D40" s="98">
        <v>95029.765</v>
      </c>
      <c r="E40" s="98">
        <v>18.038071</v>
      </c>
      <c r="F40" s="90">
        <v>0</v>
      </c>
      <c r="G40" s="91">
        <v>0</v>
      </c>
    </row>
    <row r="41" spans="1:7" ht="12">
      <c r="A41" s="78"/>
      <c r="B41" s="90"/>
      <c r="C41" s="90"/>
      <c r="D41" s="98"/>
      <c r="E41" s="98"/>
      <c r="F41" s="90"/>
      <c r="G41" s="91"/>
    </row>
    <row r="42" spans="1:7" ht="12.75">
      <c r="A42" s="24" t="s">
        <v>75</v>
      </c>
      <c r="B42" s="100"/>
      <c r="C42" s="100">
        <v>-273.15</v>
      </c>
      <c r="D42" s="98"/>
      <c r="E42" s="98"/>
      <c r="F42" s="90"/>
      <c r="G42" s="91"/>
    </row>
    <row r="43" spans="1:7" ht="12">
      <c r="A43" s="80" t="s">
        <v>74</v>
      </c>
      <c r="B43" s="101">
        <v>83.14472</v>
      </c>
      <c r="C43" s="101"/>
      <c r="D43" s="101"/>
      <c r="E43" s="101"/>
      <c r="F43" s="101"/>
      <c r="G43" s="102"/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Bremen, Germany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CO2-FI Worksheet</dc:title>
  <dc:subject/>
  <dc:creator>Andreas Klügel</dc:creator>
  <cp:keywords/>
  <dc:description/>
  <cp:lastModifiedBy>Alex Speer</cp:lastModifiedBy>
  <dcterms:created xsi:type="dcterms:W3CDTF">2008-02-21T20:58:02Z</dcterms:created>
  <dcterms:modified xsi:type="dcterms:W3CDTF">2008-12-03T14:06:17Z</dcterms:modified>
  <cp:category/>
  <cp:version/>
  <cp:contentType/>
  <cp:contentStatus/>
</cp:coreProperties>
</file>