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5B862AF-E01C-3B4E-B375-2EBD5687DD11}" xr6:coauthVersionLast="47" xr6:coauthVersionMax="47" xr10:uidLastSave="{00000000-0000-0000-0000-000000000000}"/>
  <bookViews>
    <workbookView xWindow="0" yWindow="500" windowWidth="30780" windowHeight="18560" tabRatio="722" xr2:uid="{00000000-000D-0000-FFFF-FFFF00000000}"/>
  </bookViews>
  <sheets>
    <sheet name="Plagioclase" sheetId="1" r:id="rId1"/>
    <sheet name="Orthopyroxene" sheetId="2" r:id="rId2"/>
    <sheet name="Fe-Mg-Mn amphibole" sheetId="3" r:id="rId3"/>
    <sheet name="Fe-Mg-Mn-Figure" sheetId="8" r:id="rId4"/>
    <sheet name="Ca-amphibole" sheetId="4" r:id="rId5"/>
    <sheet name="Ca-amphibole-Figure" sheetId="9" r:id="rId6"/>
    <sheet name="Talc" sheetId="7" r:id="rId7"/>
    <sheet name="Biotite" sheetId="6" r:id="rId8"/>
    <sheet name="Carbonate" sheetId="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1" i="6" l="1"/>
  <c r="L31" i="6"/>
  <c r="B31" i="6"/>
  <c r="E18" i="7" l="1"/>
  <c r="F18" i="7" s="1"/>
  <c r="E17" i="7"/>
  <c r="E16" i="7"/>
  <c r="F16" i="7" s="1"/>
  <c r="E15" i="7"/>
  <c r="F15" i="7" s="1"/>
  <c r="E14" i="7"/>
  <c r="E13" i="7"/>
  <c r="E12" i="7"/>
  <c r="E11" i="7"/>
  <c r="E10" i="7"/>
  <c r="E9" i="7"/>
  <c r="F9" i="7" s="1"/>
  <c r="E8" i="7"/>
  <c r="D19" i="7"/>
  <c r="F11" i="7" l="1"/>
  <c r="F8" i="7"/>
  <c r="F14" i="7"/>
  <c r="F10" i="7"/>
  <c r="F17" i="7"/>
  <c r="F12" i="7"/>
  <c r="F13" i="7"/>
  <c r="V32" i="6"/>
  <c r="V33" i="6"/>
  <c r="W30" i="6"/>
  <c r="X30" i="6" s="1"/>
  <c r="W29" i="6"/>
  <c r="X29" i="6" s="1"/>
  <c r="W28" i="6"/>
  <c r="X28" i="6" s="1"/>
  <c r="W27" i="6"/>
  <c r="X27" i="6" s="1"/>
  <c r="W26" i="6"/>
  <c r="X26" i="6" s="1"/>
  <c r="W25" i="6"/>
  <c r="X25" i="6" s="1"/>
  <c r="W24" i="6"/>
  <c r="X24" i="6" s="1"/>
  <c r="W23" i="6"/>
  <c r="X23" i="6" s="1"/>
  <c r="X22" i="6"/>
  <c r="W22" i="6"/>
  <c r="W21" i="6"/>
  <c r="X21" i="6" s="1"/>
  <c r="W20" i="6"/>
  <c r="X20" i="6" s="1"/>
  <c r="W19" i="6"/>
  <c r="X19" i="6" s="1"/>
  <c r="L32" i="6"/>
  <c r="L33" i="6"/>
  <c r="M30" i="6"/>
  <c r="N30" i="6" s="1"/>
  <c r="M29" i="6"/>
  <c r="N29" i="6" s="1"/>
  <c r="M28" i="6"/>
  <c r="N28" i="6" s="1"/>
  <c r="M27" i="6"/>
  <c r="N27" i="6" s="1"/>
  <c r="M26" i="6"/>
  <c r="N26" i="6" s="1"/>
  <c r="M25" i="6"/>
  <c r="N25" i="6" s="1"/>
  <c r="M24" i="6"/>
  <c r="N24" i="6" s="1"/>
  <c r="N23" i="6"/>
  <c r="M23" i="6"/>
  <c r="M22" i="6"/>
  <c r="N22" i="6" s="1"/>
  <c r="M21" i="6"/>
  <c r="N21" i="6" s="1"/>
  <c r="M20" i="6"/>
  <c r="N20" i="6" s="1"/>
  <c r="M19" i="6"/>
  <c r="N19" i="6" s="1"/>
  <c r="B32" i="6"/>
  <c r="B33" i="6" s="1"/>
  <c r="C30" i="6"/>
  <c r="D30" i="6" s="1"/>
  <c r="C29" i="6"/>
  <c r="D29" i="6" s="1"/>
  <c r="C28" i="6"/>
  <c r="D28" i="6" s="1"/>
  <c r="C27" i="6"/>
  <c r="D27" i="6" s="1"/>
  <c r="C26" i="6"/>
  <c r="D26" i="6" s="1"/>
  <c r="C25" i="6"/>
  <c r="D25" i="6" s="1"/>
  <c r="C24" i="6"/>
  <c r="D24" i="6" s="1"/>
  <c r="C23" i="6"/>
  <c r="D23" i="6" s="1"/>
  <c r="C22" i="6"/>
  <c r="D22" i="6" s="1"/>
  <c r="C21" i="6"/>
  <c r="D21" i="6" s="1"/>
  <c r="C20" i="6"/>
  <c r="D20" i="6" s="1"/>
  <c r="C19" i="6"/>
  <c r="D19" i="6" s="1"/>
  <c r="Y28" i="6" l="1"/>
  <c r="E22" i="6"/>
  <c r="O21" i="6"/>
  <c r="O22" i="6"/>
  <c r="Y27" i="6"/>
  <c r="E23" i="6"/>
  <c r="O23" i="6"/>
  <c r="O27" i="6"/>
  <c r="Y20" i="6"/>
  <c r="F19" i="7"/>
  <c r="X31" i="6"/>
  <c r="Y34" i="6" s="1"/>
  <c r="Y24" i="6" s="1"/>
  <c r="N31" i="6"/>
  <c r="O34" i="6" s="1"/>
  <c r="O19" i="6" s="1"/>
  <c r="D31" i="6"/>
  <c r="E34" i="6" s="1"/>
  <c r="E26" i="6" s="1"/>
  <c r="S36" i="2"/>
  <c r="T36" i="2"/>
  <c r="U36" i="2"/>
  <c r="V36" i="2"/>
  <c r="W36" i="2"/>
  <c r="X36" i="2"/>
  <c r="Y36" i="2"/>
  <c r="Z36" i="2"/>
  <c r="AA36" i="2"/>
  <c r="AB36" i="2"/>
  <c r="AC36" i="2"/>
  <c r="AD36" i="2"/>
  <c r="R36" i="2"/>
  <c r="S35" i="2"/>
  <c r="T35" i="2"/>
  <c r="U35" i="2"/>
  <c r="V35" i="2"/>
  <c r="W35" i="2"/>
  <c r="X35" i="2"/>
  <c r="Y35" i="2"/>
  <c r="Z35" i="2"/>
  <c r="AA35" i="2"/>
  <c r="AB35" i="2"/>
  <c r="AC35" i="2"/>
  <c r="AD35" i="2"/>
  <c r="R35" i="2"/>
  <c r="S34" i="2"/>
  <c r="T34" i="2"/>
  <c r="U34" i="2"/>
  <c r="V34" i="2"/>
  <c r="W34" i="2"/>
  <c r="X34" i="2"/>
  <c r="Y34" i="2"/>
  <c r="Z34" i="2"/>
  <c r="AA34" i="2"/>
  <c r="AB34" i="2"/>
  <c r="AC34" i="2"/>
  <c r="AD34" i="2"/>
  <c r="R34" i="2"/>
  <c r="B44" i="2"/>
  <c r="B43" i="2"/>
  <c r="B42" i="2"/>
  <c r="B41" i="2"/>
  <c r="B40" i="2"/>
  <c r="B37" i="2"/>
  <c r="B36" i="2"/>
  <c r="B35" i="2"/>
  <c r="B34" i="2"/>
  <c r="B29" i="2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H6" i="1"/>
  <c r="M6" i="1" s="1"/>
  <c r="I6" i="1"/>
  <c r="N6" i="1" s="1"/>
  <c r="J6" i="1"/>
  <c r="O6" i="1" s="1"/>
  <c r="H7" i="1"/>
  <c r="M7" i="1" s="1"/>
  <c r="I7" i="1"/>
  <c r="N7" i="1" s="1"/>
  <c r="J7" i="1"/>
  <c r="O7" i="1" s="1"/>
  <c r="H8" i="1"/>
  <c r="M8" i="1" s="1"/>
  <c r="I8" i="1"/>
  <c r="N8" i="1" s="1"/>
  <c r="J8" i="1"/>
  <c r="O8" i="1" s="1"/>
  <c r="H9" i="1"/>
  <c r="M9" i="1" s="1"/>
  <c r="I9" i="1"/>
  <c r="N9" i="1" s="1"/>
  <c r="J9" i="1"/>
  <c r="O9" i="1" s="1"/>
  <c r="H10" i="1"/>
  <c r="M10" i="1" s="1"/>
  <c r="I10" i="1"/>
  <c r="N10" i="1" s="1"/>
  <c r="J10" i="1"/>
  <c r="O10" i="1" s="1"/>
  <c r="H11" i="1"/>
  <c r="M11" i="1" s="1"/>
  <c r="I11" i="1"/>
  <c r="N11" i="1" s="1"/>
  <c r="J11" i="1"/>
  <c r="O11" i="1" s="1"/>
  <c r="H12" i="1"/>
  <c r="M12" i="1" s="1"/>
  <c r="I12" i="1"/>
  <c r="N12" i="1" s="1"/>
  <c r="J12" i="1"/>
  <c r="O12" i="1" s="1"/>
  <c r="H13" i="1"/>
  <c r="M13" i="1" s="1"/>
  <c r="I13" i="1"/>
  <c r="N13" i="1" s="1"/>
  <c r="J13" i="1"/>
  <c r="O13" i="1" s="1"/>
  <c r="H14" i="1"/>
  <c r="M14" i="1" s="1"/>
  <c r="I14" i="1"/>
  <c r="N14" i="1" s="1"/>
  <c r="J14" i="1"/>
  <c r="O14" i="1" s="1"/>
  <c r="G13" i="1"/>
  <c r="L13" i="1" s="1"/>
  <c r="G14" i="1"/>
  <c r="L14" i="1" s="1"/>
  <c r="G10" i="1"/>
  <c r="L10" i="1" s="1"/>
  <c r="G11" i="1"/>
  <c r="L11" i="1" s="1"/>
  <c r="G12" i="1"/>
  <c r="L12" i="1" s="1"/>
  <c r="G6" i="1"/>
  <c r="L6" i="1" s="1"/>
  <c r="G7" i="1"/>
  <c r="L7" i="1" s="1"/>
  <c r="G8" i="1"/>
  <c r="L8" i="1" s="1"/>
  <c r="G9" i="1"/>
  <c r="L9" i="1" s="1"/>
  <c r="G5" i="1"/>
  <c r="L5" i="1" s="1"/>
  <c r="H5" i="1"/>
  <c r="M5" i="1" s="1"/>
  <c r="I5" i="1"/>
  <c r="N5" i="1" s="1"/>
  <c r="J5" i="1"/>
  <c r="O5" i="1" s="1"/>
  <c r="O30" i="6" l="1"/>
  <c r="Q30" i="6" s="1"/>
  <c r="T32" i="6" s="1"/>
  <c r="E29" i="6"/>
  <c r="E20" i="6"/>
  <c r="E21" i="6"/>
  <c r="O28" i="6"/>
  <c r="O26" i="6"/>
  <c r="Y23" i="6"/>
  <c r="O25" i="6"/>
  <c r="Y26" i="6"/>
  <c r="Y25" i="6"/>
  <c r="Y22" i="6"/>
  <c r="O20" i="6"/>
  <c r="E28" i="6"/>
  <c r="O29" i="6"/>
  <c r="Q29" i="6" s="1"/>
  <c r="T31" i="6" s="1"/>
  <c r="Y29" i="6"/>
  <c r="AA29" i="6" s="1"/>
  <c r="AD31" i="6" s="1"/>
  <c r="E27" i="6"/>
  <c r="E30" i="6"/>
  <c r="O24" i="6"/>
  <c r="Y30" i="6"/>
  <c r="AA30" i="6" s="1"/>
  <c r="AD32" i="6" s="1"/>
  <c r="E25" i="6"/>
  <c r="E24" i="6"/>
  <c r="Y19" i="6"/>
  <c r="E19" i="6"/>
  <c r="Y21" i="6"/>
  <c r="G13" i="7"/>
  <c r="G18" i="7"/>
  <c r="G17" i="7"/>
  <c r="G10" i="7"/>
  <c r="G9" i="7"/>
  <c r="G8" i="7"/>
  <c r="G11" i="7"/>
  <c r="G15" i="7"/>
  <c r="G14" i="7"/>
  <c r="G16" i="7"/>
  <c r="G12" i="7"/>
  <c r="G29" i="6"/>
  <c r="J31" i="6" s="1"/>
  <c r="G30" i="6"/>
  <c r="J32" i="6" s="1"/>
  <c r="D29" i="2"/>
  <c r="E32" i="2" s="1"/>
  <c r="E24" i="2" s="1"/>
  <c r="O16" i="1"/>
  <c r="O18" i="1" s="1"/>
  <c r="T12" i="1" s="1"/>
  <c r="Z12" i="1" s="1"/>
  <c r="L16" i="1"/>
  <c r="L18" i="1" s="1"/>
  <c r="Q9" i="1" s="1"/>
  <c r="W9" i="1" s="1"/>
  <c r="N16" i="1"/>
  <c r="N18" i="1" s="1"/>
  <c r="S10" i="1" s="1"/>
  <c r="Y10" i="1" s="1"/>
  <c r="M16" i="1"/>
  <c r="M18" i="1" s="1"/>
  <c r="R8" i="1" s="1"/>
  <c r="X8" i="1" s="1"/>
  <c r="E22" i="2" l="1"/>
  <c r="E21" i="2"/>
  <c r="E28" i="2"/>
  <c r="E27" i="2"/>
  <c r="E19" i="2"/>
  <c r="E26" i="2"/>
  <c r="E23" i="2"/>
  <c r="E20" i="2"/>
  <c r="E25" i="2"/>
  <c r="G19" i="7"/>
  <c r="T9" i="1"/>
  <c r="Z9" i="1" s="1"/>
  <c r="T6" i="1"/>
  <c r="Z6" i="1" s="1"/>
  <c r="T13" i="1"/>
  <c r="Z13" i="1" s="1"/>
  <c r="T7" i="1"/>
  <c r="Z7" i="1" s="1"/>
  <c r="T10" i="1"/>
  <c r="Z10" i="1" s="1"/>
  <c r="T8" i="1"/>
  <c r="Z8" i="1" s="1"/>
  <c r="T5" i="1"/>
  <c r="Z5" i="1" s="1"/>
  <c r="T11" i="1"/>
  <c r="Z11" i="1" s="1"/>
  <c r="T14" i="1"/>
  <c r="Z14" i="1" s="1"/>
  <c r="R7" i="1"/>
  <c r="X7" i="1" s="1"/>
  <c r="S13" i="1"/>
  <c r="Y13" i="1" s="1"/>
  <c r="R11" i="1"/>
  <c r="X11" i="1" s="1"/>
  <c r="S6" i="1"/>
  <c r="Y6" i="1" s="1"/>
  <c r="Q13" i="1"/>
  <c r="W13" i="1" s="1"/>
  <c r="R13" i="1"/>
  <c r="X13" i="1" s="1"/>
  <c r="R6" i="1"/>
  <c r="X6" i="1" s="1"/>
  <c r="R10" i="1"/>
  <c r="X10" i="1" s="1"/>
  <c r="R14" i="1"/>
  <c r="X14" i="1" s="1"/>
  <c r="S7" i="1"/>
  <c r="Y7" i="1" s="1"/>
  <c r="S8" i="1"/>
  <c r="Y8" i="1" s="1"/>
  <c r="S11" i="1"/>
  <c r="Y11" i="1" s="1"/>
  <c r="R5" i="1"/>
  <c r="X5" i="1" s="1"/>
  <c r="S14" i="1"/>
  <c r="Y14" i="1" s="1"/>
  <c r="S5" i="1"/>
  <c r="Y5" i="1" s="1"/>
  <c r="Q6" i="1"/>
  <c r="W6" i="1" s="1"/>
  <c r="Q14" i="1"/>
  <c r="W14" i="1" s="1"/>
  <c r="Q5" i="1"/>
  <c r="W5" i="1" s="1"/>
  <c r="Q12" i="1"/>
  <c r="W12" i="1" s="1"/>
  <c r="Q11" i="1"/>
  <c r="W11" i="1" s="1"/>
  <c r="R9" i="1"/>
  <c r="X9" i="1" s="1"/>
  <c r="Q7" i="1"/>
  <c r="W7" i="1" s="1"/>
  <c r="Q10" i="1"/>
  <c r="W10" i="1" s="1"/>
  <c r="S12" i="1"/>
  <c r="Y12" i="1" s="1"/>
  <c r="S9" i="1"/>
  <c r="Y9" i="1" s="1"/>
  <c r="R12" i="1"/>
  <c r="X12" i="1" s="1"/>
  <c r="Q8" i="1"/>
  <c r="W8" i="1" s="1"/>
  <c r="Z16" i="1" l="1"/>
  <c r="Z19" i="1"/>
  <c r="Z21" i="1"/>
  <c r="Z20" i="1"/>
  <c r="X20" i="1"/>
  <c r="W21" i="1"/>
  <c r="Y20" i="1"/>
  <c r="W20" i="1"/>
  <c r="W19" i="1"/>
  <c r="X19" i="1"/>
  <c r="Y21" i="1"/>
  <c r="Y19" i="1"/>
  <c r="X21" i="1"/>
  <c r="X16" i="1"/>
  <c r="W16" i="1"/>
  <c r="Y16" i="1"/>
  <c r="G19" i="6"/>
  <c r="J19" i="6" s="1"/>
  <c r="J20" i="6" s="1"/>
  <c r="J23" i="6" s="1"/>
  <c r="Q25" i="6"/>
  <c r="T27" i="6" s="1"/>
  <c r="G21" i="6"/>
  <c r="AA24" i="6"/>
  <c r="AD26" i="6" s="1"/>
  <c r="G25" i="6"/>
  <c r="J27" i="6" s="1"/>
  <c r="AA22" i="6"/>
  <c r="AD22" i="6" s="1"/>
  <c r="Q23" i="6"/>
  <c r="T25" i="6" s="1"/>
  <c r="G26" i="6"/>
  <c r="J28" i="6" s="1"/>
  <c r="AA23" i="6"/>
  <c r="AD25" i="6" s="1"/>
  <c r="G23" i="6"/>
  <c r="J25" i="6" s="1"/>
  <c r="Q20" i="6"/>
  <c r="T24" i="6" s="1"/>
  <c r="G28" i="6"/>
  <c r="J30" i="6" s="1"/>
  <c r="G24" i="6"/>
  <c r="J26" i="6" s="1"/>
  <c r="Q24" i="6"/>
  <c r="T26" i="6"/>
  <c r="AA21" i="6"/>
  <c r="Q21" i="6"/>
  <c r="Q28" i="6"/>
  <c r="T30" i="6" s="1"/>
  <c r="AA25" i="6"/>
  <c r="AD27" i="6" s="1"/>
  <c r="Q22" i="6"/>
  <c r="T22" i="6" s="1"/>
  <c r="G22" i="6"/>
  <c r="J22" i="6" s="1"/>
  <c r="G20" i="6"/>
  <c r="J24" i="6" s="1"/>
  <c r="Q27" i="6"/>
  <c r="T29" i="6"/>
  <c r="Q19" i="6"/>
  <c r="T19" i="6"/>
  <c r="T20" i="6"/>
  <c r="Q26" i="6"/>
  <c r="T28" i="6" s="1"/>
  <c r="AA28" i="6"/>
  <c r="AD30" i="6" s="1"/>
  <c r="AA26" i="6"/>
  <c r="AD28" i="6" s="1"/>
  <c r="G27" i="6"/>
  <c r="J29" i="6"/>
  <c r="AA19" i="6"/>
  <c r="AA27" i="6"/>
  <c r="AD29" i="6" s="1"/>
  <c r="AA20" i="6"/>
  <c r="AD24" i="6"/>
  <c r="AA31" i="6" l="1"/>
  <c r="T23" i="6"/>
  <c r="T33" i="6"/>
  <c r="J33" i="6"/>
  <c r="Q31" i="6"/>
  <c r="AD19" i="6"/>
  <c r="G31" i="6"/>
  <c r="AD20" i="6" l="1"/>
  <c r="AD23" i="6" s="1"/>
  <c r="AD33" i="6" l="1"/>
  <c r="G19" i="2"/>
  <c r="G25" i="2"/>
  <c r="G24" i="2"/>
  <c r="E42" i="2"/>
  <c r="G22" i="2"/>
  <c r="E39" i="2"/>
  <c r="G27" i="2"/>
  <c r="E45" i="2"/>
  <c r="G28" i="2"/>
  <c r="G21" i="2"/>
  <c r="G23" i="2"/>
  <c r="G26" i="2"/>
  <c r="G20" i="2"/>
  <c r="E40" i="2" l="1"/>
  <c r="E44" i="2"/>
  <c r="E34" i="2"/>
  <c r="E35" i="2" s="1"/>
  <c r="E37" i="2" s="1"/>
  <c r="E43" i="2"/>
  <c r="E46" i="2"/>
  <c r="G29" i="2"/>
  <c r="H35" i="2" l="1"/>
  <c r="K29" i="2"/>
  <c r="H20" i="2" l="1"/>
  <c r="H21" i="2"/>
  <c r="H26" i="2"/>
  <c r="H23" i="2"/>
  <c r="H28" i="2"/>
  <c r="H27" i="2"/>
  <c r="H24" i="2"/>
  <c r="H25" i="2"/>
  <c r="H22" i="2"/>
  <c r="H19" i="2"/>
  <c r="H29" i="2"/>
  <c r="E38" i="2"/>
  <c r="H34" i="2"/>
  <c r="H36" i="2" s="1"/>
  <c r="B39" i="2" s="1"/>
  <c r="E41" i="2"/>
  <c r="H43" i="2" l="1"/>
  <c r="H42" i="2"/>
  <c r="H41" i="2"/>
  <c r="E47" i="2"/>
  <c r="H37" i="2"/>
  <c r="B38" i="2" s="1"/>
  <c r="B45" i="2" l="1"/>
</calcChain>
</file>

<file path=xl/sharedStrings.xml><?xml version="1.0" encoding="utf-8"?>
<sst xmlns="http://schemas.openxmlformats.org/spreadsheetml/2006/main" count="1672" uniqueCount="214">
  <si>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</si>
  <si>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</si>
  <si>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</si>
  <si>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</si>
  <si>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</si>
  <si>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</si>
  <si>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</si>
  <si>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</si>
  <si>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</si>
  <si>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</si>
  <si>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Total</t>
  </si>
  <si>
    <t>K3719-f6-24</t>
  </si>
  <si>
    <t>K3719-f6-25</t>
  </si>
  <si>
    <t>K3719-f6-28</t>
  </si>
  <si>
    <t>K3719-f6-29</t>
  </si>
  <si>
    <t>K3719-f3-18</t>
  </si>
  <si>
    <t>K3719-f3-19</t>
  </si>
  <si>
    <t>K3719-f3-20</t>
  </si>
  <si>
    <t>K3719-f6-01</t>
  </si>
  <si>
    <t>K3719-f6-02</t>
  </si>
  <si>
    <t>K3719-f6-03</t>
  </si>
  <si>
    <t>K3719-f6-04</t>
  </si>
  <si>
    <t>K3719-f6-08</t>
  </si>
  <si>
    <t>K3719-f6-18</t>
  </si>
  <si>
    <t>K3719-f6-19</t>
  </si>
  <si>
    <t>K3719-f3-01</t>
  </si>
  <si>
    <t>K3719-f3-02</t>
  </si>
  <si>
    <t>K3719-f3-03</t>
  </si>
  <si>
    <t>K3719-f3-04</t>
  </si>
  <si>
    <t>K3719-f1-10</t>
  </si>
  <si>
    <t>K3719-f3-17</t>
  </si>
  <si>
    <t>K3719-f3-16</t>
  </si>
  <si>
    <t>K3719-f3-14</t>
  </si>
  <si>
    <t>K3719-f1-29</t>
  </si>
  <si>
    <t>K3719-f6-05</t>
  </si>
  <si>
    <t>K3719-f6-16</t>
  </si>
  <si>
    <t>K3719-f3-15</t>
  </si>
  <si>
    <t>K3719-f6-15</t>
  </si>
  <si>
    <t>K3719-f6-20</t>
  </si>
  <si>
    <t>K3719-f6-30</t>
  </si>
  <si>
    <t>K3719-f1-01</t>
  </si>
  <si>
    <t>K3719-f6-07</t>
  </si>
  <si>
    <t>K3719-f1-08</t>
  </si>
  <si>
    <t>K3719-f1-30</t>
  </si>
  <si>
    <t>K3719-f1-17</t>
  </si>
  <si>
    <t>K3719-f1-15</t>
  </si>
  <si>
    <t>K3719-f3-13</t>
  </si>
  <si>
    <t>K3719-f6-21</t>
  </si>
  <si>
    <t>K3719-f6-26</t>
  </si>
  <si>
    <t>K3719-f6-17</t>
  </si>
  <si>
    <t>K3719-f6-27</t>
  </si>
  <si>
    <t>K3719-f1-14</t>
  </si>
  <si>
    <t>K3719-f1-16</t>
  </si>
  <si>
    <t>K3719-f1-25</t>
  </si>
  <si>
    <t>K3719-f1-04</t>
  </si>
  <si>
    <t>K3719-f1-18</t>
  </si>
  <si>
    <t>K3719-f1-24</t>
  </si>
  <si>
    <t>K3719-f1-09</t>
  </si>
  <si>
    <t>K3719-f6-06</t>
  </si>
  <si>
    <t>K3719-f1-07</t>
  </si>
  <si>
    <t>K3719-f1-06</t>
  </si>
  <si>
    <t>K3719-f1-13</t>
  </si>
  <si>
    <t>K3719-f1-28</t>
  </si>
  <si>
    <t>K3719-f6-12</t>
  </si>
  <si>
    <t>K3719-f6-10</t>
  </si>
  <si>
    <t>K3719-f6-11</t>
  </si>
  <si>
    <t>K3719-f3-05</t>
  </si>
  <si>
    <t>K3719-f6-22</t>
  </si>
  <si>
    <t>K3719-f6-23</t>
  </si>
  <si>
    <t>K3719-f3-07</t>
  </si>
  <si>
    <t>K3719-f6-13</t>
  </si>
  <si>
    <t>K3719-f3-08</t>
  </si>
  <si>
    <t>K3719-f1-11</t>
  </si>
  <si>
    <t>K3719-f1-03</t>
  </si>
  <si>
    <t>K3719-f3-06</t>
  </si>
  <si>
    <t>K3719-f1-12</t>
  </si>
  <si>
    <t>K3719-f1-27</t>
  </si>
  <si>
    <t>K3719-f1-19</t>
  </si>
  <si>
    <t>K3719-f1-05</t>
  </si>
  <si>
    <t>K3719-f1-20</t>
  </si>
  <si>
    <t>K3719-f1-26</t>
  </si>
  <si>
    <t>K3719-f3-11</t>
  </si>
  <si>
    <t>K3719-f3-10</t>
  </si>
  <si>
    <t>K3719-f3-12</t>
  </si>
  <si>
    <t>K3719-f6-14</t>
  </si>
  <si>
    <t>K3719-f6-09</t>
  </si>
  <si>
    <t>K3719-f1-02</t>
  </si>
  <si>
    <t xml:space="preserve">Cl   </t>
  </si>
  <si>
    <t xml:space="preserve">NiO  </t>
  </si>
  <si>
    <t>K-39_19_an3</t>
  </si>
  <si>
    <t>K-39_19_an4</t>
  </si>
  <si>
    <t>K-37_19_an1</t>
  </si>
  <si>
    <t>K-37_19_an2</t>
  </si>
  <si>
    <t>K-37_19_an3</t>
  </si>
  <si>
    <t>Cl</t>
  </si>
  <si>
    <t>NiO</t>
  </si>
  <si>
    <t>Mol Prop</t>
  </si>
  <si>
    <t>At Prop O</t>
  </si>
  <si>
    <r>
      <t>SiO</t>
    </r>
    <r>
      <rPr>
        <vertAlign val="subscript"/>
        <sz val="10"/>
        <rFont val="MS Sans Serif"/>
        <family val="2"/>
      </rPr>
      <t>2</t>
    </r>
  </si>
  <si>
    <t>Si</t>
  </si>
  <si>
    <r>
      <t>TiO</t>
    </r>
    <r>
      <rPr>
        <vertAlign val="subscript"/>
        <sz val="10"/>
        <rFont val="MS Sans Serif"/>
        <family val="2"/>
      </rPr>
      <t>2</t>
    </r>
  </si>
  <si>
    <t>Ti</t>
  </si>
  <si>
    <r>
      <t>Al</t>
    </r>
    <r>
      <rPr>
        <vertAlign val="subscript"/>
        <sz val="10"/>
        <rFont val="MS Sans Serif"/>
        <family val="2"/>
      </rPr>
      <t>2</t>
    </r>
    <r>
      <rPr>
        <sz val="10"/>
        <rFont val="Arial"/>
        <charset val="238"/>
      </rPr>
      <t>O</t>
    </r>
    <r>
      <rPr>
        <vertAlign val="subscript"/>
        <sz val="10"/>
        <rFont val="MS Sans Serif"/>
        <family val="2"/>
      </rPr>
      <t>3</t>
    </r>
  </si>
  <si>
    <t>Al</t>
  </si>
  <si>
    <t>Fe(ii)</t>
  </si>
  <si>
    <t>Ca</t>
  </si>
  <si>
    <r>
      <t>Na</t>
    </r>
    <r>
      <rPr>
        <vertAlign val="subscript"/>
        <sz val="10"/>
        <rFont val="MS Sans Serif"/>
        <family val="2"/>
      </rPr>
      <t>2</t>
    </r>
    <r>
      <rPr>
        <sz val="10"/>
        <rFont val="Arial"/>
        <charset val="238"/>
      </rPr>
      <t>O</t>
    </r>
  </si>
  <si>
    <t>Na</t>
  </si>
  <si>
    <r>
      <t>K</t>
    </r>
    <r>
      <rPr>
        <vertAlign val="subscript"/>
        <sz val="10"/>
        <rFont val="MS Sans Serif"/>
        <family val="2"/>
      </rPr>
      <t>2</t>
    </r>
    <r>
      <rPr>
        <sz val="10"/>
        <rFont val="Arial"/>
        <charset val="238"/>
      </rPr>
      <t>O</t>
    </r>
  </si>
  <si>
    <t>K</t>
  </si>
  <si>
    <t>TOTAL</t>
  </si>
  <si>
    <t>No Oxyg</t>
  </si>
  <si>
    <t>T2</t>
  </si>
  <si>
    <t>An</t>
  </si>
  <si>
    <t>Ab</t>
  </si>
  <si>
    <t>Or</t>
  </si>
  <si>
    <r>
      <t>Cr</t>
    </r>
    <r>
      <rPr>
        <vertAlign val="subscript"/>
        <sz val="10"/>
        <rFont val="MS Sans Serif"/>
        <family val="2"/>
      </rPr>
      <t>2</t>
    </r>
    <r>
      <rPr>
        <sz val="10"/>
        <rFont val="Arial"/>
        <charset val="238"/>
      </rPr>
      <t>O</t>
    </r>
    <r>
      <rPr>
        <vertAlign val="subscript"/>
        <sz val="10"/>
        <rFont val="MS Sans Serif"/>
        <family val="2"/>
      </rPr>
      <t>3</t>
    </r>
  </si>
  <si>
    <t>T</t>
  </si>
  <si>
    <t>Anions</t>
  </si>
  <si>
    <t>Cr</t>
  </si>
  <si>
    <t>Fe</t>
  </si>
  <si>
    <t>Mn</t>
  </si>
  <si>
    <t>Mg</t>
  </si>
  <si>
    <t>For</t>
  </si>
  <si>
    <t>Normalised</t>
  </si>
  <si>
    <t>T/S</t>
  </si>
  <si>
    <t>Fe(iii)</t>
  </si>
  <si>
    <t>Fe2/(Fe2+Fe3)</t>
  </si>
  <si>
    <t>Fe3/(Fe3+Fe2)</t>
  </si>
  <si>
    <t>Fe2O3</t>
  </si>
  <si>
    <t>Wo</t>
  </si>
  <si>
    <t>En</t>
  </si>
  <si>
    <t>Fs</t>
  </si>
  <si>
    <t>f3-19</t>
  </si>
  <si>
    <t>f3-20</t>
  </si>
  <si>
    <t>f6-01</t>
  </si>
  <si>
    <t>f6-02</t>
  </si>
  <si>
    <t>f6-03</t>
  </si>
  <si>
    <t>f6-04</t>
  </si>
  <si>
    <t>f6-08</t>
  </si>
  <si>
    <t>f6-18</t>
  </si>
  <si>
    <t>f6-19</t>
  </si>
  <si>
    <t>f3-01</t>
  </si>
  <si>
    <t>f3-02</t>
  </si>
  <si>
    <t>f3-03</t>
  </si>
  <si>
    <t>f3-04</t>
  </si>
  <si>
    <t>No O</t>
  </si>
  <si>
    <t>Mol W</t>
  </si>
  <si>
    <t>Amphibole stiochiometry was calculated with the excel spreadsheet published by Locock, A. J. (2014). An Excel spreadsheet to classify chemical analyses of amphiboles following the IMA 2012 recommendations. Computers &amp; Geosciences, 62, 1-11.</t>
  </si>
  <si>
    <r>
      <rPr>
        <b/>
        <sz val="12"/>
        <rFont val="Times New Roman"/>
        <family val="1"/>
      </rPr>
      <t xml:space="preserve">T </t>
    </r>
    <r>
      <rPr>
        <sz val="12"/>
        <rFont val="Times New Roman"/>
        <family val="1"/>
      </rPr>
      <t>(ideally 8 apfu)</t>
    </r>
  </si>
  <si>
    <t>P</t>
  </si>
  <si>
    <t>Be</t>
  </si>
  <si>
    <r>
      <t>Fe</t>
    </r>
    <r>
      <rPr>
        <vertAlign val="superscript"/>
        <sz val="12"/>
        <rFont val="Times New Roman"/>
        <family val="1"/>
      </rPr>
      <t>3+</t>
    </r>
  </si>
  <si>
    <t>T subtotal</t>
  </si>
  <si>
    <r>
      <rPr>
        <b/>
        <sz val="12"/>
        <rFont val="Times New Roman"/>
        <family val="1"/>
      </rPr>
      <t xml:space="preserve">C </t>
    </r>
    <r>
      <rPr>
        <sz val="12"/>
        <rFont val="Times New Roman"/>
        <family val="1"/>
      </rPr>
      <t>(ideally 5 apfu)</t>
    </r>
  </si>
  <si>
    <t>Zr</t>
  </si>
  <si>
    <t>Sc</t>
  </si>
  <si>
    <t>V</t>
  </si>
  <si>
    <r>
      <t>Mn</t>
    </r>
    <r>
      <rPr>
        <vertAlign val="superscript"/>
        <sz val="12"/>
        <color indexed="8"/>
        <rFont val="Times New Roman"/>
        <family val="1"/>
      </rPr>
      <t>3+</t>
    </r>
  </si>
  <si>
    <r>
      <t>Fe</t>
    </r>
    <r>
      <rPr>
        <vertAlign val="superscript"/>
        <sz val="12"/>
        <color indexed="8"/>
        <rFont val="Times New Roman"/>
        <family val="1"/>
      </rPr>
      <t>3+</t>
    </r>
  </si>
  <si>
    <t>Co</t>
  </si>
  <si>
    <t>Ni</t>
  </si>
  <si>
    <t>Zn</t>
  </si>
  <si>
    <r>
      <t>Mn</t>
    </r>
    <r>
      <rPr>
        <vertAlign val="superscript"/>
        <sz val="12"/>
        <color indexed="8"/>
        <rFont val="Times New Roman"/>
        <family val="1"/>
      </rPr>
      <t>2+</t>
    </r>
  </si>
  <si>
    <r>
      <t>Fe</t>
    </r>
    <r>
      <rPr>
        <vertAlign val="superscript"/>
        <sz val="12"/>
        <color indexed="8"/>
        <rFont val="Times New Roman"/>
        <family val="1"/>
      </rPr>
      <t>2+</t>
    </r>
  </si>
  <si>
    <t>Li</t>
  </si>
  <si>
    <t>C subtotal</t>
  </si>
  <si>
    <r>
      <rPr>
        <b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(ideally 2 apfu)</t>
    </r>
  </si>
  <si>
    <t>Sr</t>
  </si>
  <si>
    <t>B subtotal</t>
  </si>
  <si>
    <r>
      <rPr>
        <b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(from 0 to 1 apfu)</t>
    </r>
  </si>
  <si>
    <t>Pb</t>
  </si>
  <si>
    <t>A subtotal</t>
  </si>
  <si>
    <r>
      <rPr>
        <b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(non-W)</t>
    </r>
  </si>
  <si>
    <r>
      <rPr>
        <b/>
        <sz val="12"/>
        <rFont val="Times New Roman"/>
        <family val="1"/>
      </rPr>
      <t>W</t>
    </r>
    <r>
      <rPr>
        <sz val="12"/>
        <rFont val="Times New Roman"/>
        <family val="1"/>
      </rPr>
      <t xml:space="preserve"> (ideally 2 apfu)</t>
    </r>
  </si>
  <si>
    <t>OH</t>
  </si>
  <si>
    <t>F</t>
  </si>
  <si>
    <t>O</t>
  </si>
  <si>
    <t>W subtotal</t>
  </si>
  <si>
    <r>
      <t>Sum</t>
    </r>
    <r>
      <rPr>
        <b/>
        <sz val="12"/>
        <rFont val="Times New Roman"/>
        <family val="1"/>
      </rPr>
      <t xml:space="preserve"> T,C,B,A</t>
    </r>
  </si>
  <si>
    <t/>
  </si>
  <si>
    <t>Wt%</t>
  </si>
  <si>
    <t>No anions</t>
  </si>
  <si>
    <t>Formula</t>
  </si>
  <si>
    <t>O=F,Cl</t>
  </si>
  <si>
    <t>No Anions</t>
  </si>
  <si>
    <t>MOLECULAR WEIGHTS</t>
  </si>
  <si>
    <r>
      <t>SiO</t>
    </r>
    <r>
      <rPr>
        <vertAlign val="subscript"/>
        <sz val="10"/>
        <color theme="1"/>
        <rFont val="Arial"/>
        <family val="2"/>
      </rPr>
      <t>2</t>
    </r>
  </si>
  <si>
    <r>
      <t>TiO</t>
    </r>
    <r>
      <rPr>
        <vertAlign val="subscript"/>
        <sz val="10"/>
        <color theme="1"/>
        <rFont val="Arial"/>
        <family val="2"/>
      </rPr>
      <t>2</t>
    </r>
  </si>
  <si>
    <r>
      <t>Al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</si>
  <si>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Na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</si>
  <si>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K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</si>
  <si>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t>H2O</t>
  </si>
  <si>
    <t>Wt %</t>
  </si>
  <si>
    <t>Cation</t>
  </si>
  <si>
    <t>Oxygen</t>
  </si>
  <si>
    <t>Cations</t>
  </si>
  <si>
    <t>oxide</t>
  </si>
  <si>
    <t>props</t>
  </si>
  <si>
    <t>p.f.u.</t>
  </si>
  <si>
    <t>Totals</t>
  </si>
  <si>
    <t>O in formula</t>
  </si>
  <si>
    <t>% MgCO3</t>
  </si>
  <si>
    <t>%CaCO3</t>
  </si>
  <si>
    <t>%MnCO3</t>
  </si>
  <si>
    <t>%FeCO3</t>
  </si>
  <si>
    <t>CO2</t>
  </si>
  <si>
    <t>cummingtonite</t>
  </si>
  <si>
    <t>magnesio-ferri-hornblende</t>
  </si>
  <si>
    <t>tremolite</t>
  </si>
  <si>
    <t>actinolite</t>
  </si>
  <si>
    <r>
      <t>Appendix 7:</t>
    </r>
    <r>
      <rPr>
        <sz val="12"/>
        <rFont val="Times New Roman"/>
        <family val="1"/>
      </rPr>
      <t xml:space="preserve"> EMP analyses of minerals associated with parahibbingite from sample K-37-19, taken from the Karee mine in the Bushveld complex, South Africa.</t>
    </r>
  </si>
  <si>
    <t>KODĚRA ET AL.: FERROUS HYDROXYCHLORIDES HIBBINGITE AND PARAHIBBINGITE</t>
  </si>
  <si>
    <t>American Mineralogist: May 2022 Online Materials AM-22-58011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</si>
</sst>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9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vertAlign val="subscript"/>
      <sz val="10"/>
      <name val="MS Sans Serif"/>
      <family val="2"/>
    </font>
    <font>
      <sz val="10"/>
      <color indexed="17"/>
      <name val="MS Sans Serif"/>
      <family val="2"/>
    </font>
    <font>
      <sz val="10"/>
      <name val="Arial"/>
      <family val="2"/>
    </font>
    <font>
      <sz val="10"/>
      <color indexed="48"/>
      <name val="MS Sans Serif"/>
      <family val="2"/>
    </font>
    <font>
      <sz val="10"/>
      <color rgb="FFFF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0"/>
      <name val="MS Sans Serif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49">
    <xf numFmtId="0" fontId="0" fillId="0" borderId="0" xfId="0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/>
    <xf numFmtId="0" fontId="2" fillId="0" borderId="0" xfId="0" applyFont="1"/>
    <xf numFmtId="0" fontId="0" fillId="0" borderId="0" xfId="0" applyFill="1"/>
    <xf numFmtId="4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164" fontId="4" fillId="0" borderId="0" xfId="0" applyNumberFormat="1" applyFont="1"/>
    <xf numFmtId="2" fontId="0" fillId="0" borderId="0" xfId="0" applyNumberFormat="1"/>
    <xf numFmtId="164" fontId="5" fillId="0" borderId="0" xfId="0" applyNumberFormat="1" applyFont="1"/>
    <xf numFmtId="2" fontId="0" fillId="0" borderId="0" xfId="0" applyNumberFormat="1" applyFill="1" applyAlignment="1">
      <alignment horizontal="right"/>
    </xf>
    <xf numFmtId="0" fontId="5" fillId="0" borderId="0" xfId="0" applyFont="1"/>
    <xf numFmtId="2" fontId="0" fillId="2" borderId="0" xfId="0" applyNumberForma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/>
    <xf numFmtId="164" fontId="0" fillId="2" borderId="0" xfId="0" applyNumberFormat="1" applyFill="1"/>
    <xf numFmtId="0" fontId="0" fillId="2" borderId="0" xfId="0" applyFill="1"/>
    <xf numFmtId="2" fontId="2" fillId="3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2" fillId="3" borderId="0" xfId="0" applyFont="1" applyFill="1"/>
    <xf numFmtId="164" fontId="0" fillId="3" borderId="0" xfId="0" applyNumberFormat="1" applyFill="1"/>
    <xf numFmtId="0" fontId="0" fillId="3" borderId="0" xfId="0" applyFill="1"/>
    <xf numFmtId="2" fontId="2" fillId="4" borderId="0" xfId="0" applyNumberFormat="1" applyFon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2" fillId="4" borderId="0" xfId="0" applyFont="1" applyFill="1"/>
    <xf numFmtId="164" fontId="0" fillId="4" borderId="0" xfId="0" applyNumberFormat="1" applyFill="1"/>
    <xf numFmtId="0" fontId="0" fillId="4" borderId="0" xfId="0" applyFill="1"/>
    <xf numFmtId="2" fontId="2" fillId="5" borderId="0" xfId="0" applyNumberFormat="1" applyFon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2" fillId="5" borderId="0" xfId="0" applyFont="1" applyFill="1"/>
    <xf numFmtId="164" fontId="0" fillId="5" borderId="0" xfId="0" applyNumberFormat="1" applyFill="1"/>
    <xf numFmtId="0" fontId="0" fillId="5" borderId="0" xfId="0" applyFill="1"/>
    <xf numFmtId="2" fontId="0" fillId="5" borderId="0" xfId="0" applyNumberFormat="1" applyFill="1"/>
    <xf numFmtId="164" fontId="7" fillId="5" borderId="0" xfId="0" applyNumberFormat="1" applyFont="1" applyFill="1"/>
    <xf numFmtId="2" fontId="2" fillId="6" borderId="0" xfId="0" applyNumberFormat="1" applyFon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2" fillId="6" borderId="0" xfId="0" applyFont="1" applyFill="1"/>
    <xf numFmtId="164" fontId="0" fillId="6" borderId="0" xfId="0" applyNumberFormat="1" applyFill="1"/>
    <xf numFmtId="2" fontId="0" fillId="6" borderId="0" xfId="0" applyNumberFormat="1" applyFill="1"/>
    <xf numFmtId="0" fontId="0" fillId="6" borderId="0" xfId="0" applyFill="1"/>
    <xf numFmtId="0" fontId="5" fillId="6" borderId="0" xfId="0" applyFont="1" applyFill="1"/>
    <xf numFmtId="2" fontId="0" fillId="6" borderId="0" xfId="0" applyNumberFormat="1" applyFill="1" applyBorder="1"/>
    <xf numFmtId="164" fontId="5" fillId="5" borderId="0" xfId="0" applyNumberFormat="1" applyFont="1" applyFill="1"/>
    <xf numFmtId="164" fontId="0" fillId="5" borderId="1" xfId="0" applyNumberFormat="1" applyFill="1" applyBorder="1"/>
    <xf numFmtId="164" fontId="6" fillId="5" borderId="3" xfId="0" applyNumberFormat="1" applyFont="1" applyFill="1" applyBorder="1"/>
    <xf numFmtId="164" fontId="0" fillId="5" borderId="4" xfId="0" applyNumberFormat="1" applyFill="1" applyBorder="1"/>
    <xf numFmtId="164" fontId="6" fillId="5" borderId="5" xfId="0" applyNumberFormat="1" applyFont="1" applyFill="1" applyBorder="1"/>
    <xf numFmtId="164" fontId="0" fillId="5" borderId="6" xfId="0" applyNumberFormat="1" applyFill="1" applyBorder="1"/>
    <xf numFmtId="164" fontId="0" fillId="5" borderId="8" xfId="0" applyNumberFormat="1" applyFill="1" applyBorder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2" fontId="11" fillId="0" borderId="0" xfId="1" applyNumberFormat="1" applyFont="1" applyAlignment="1">
      <alignment horizontal="center"/>
    </xf>
    <xf numFmtId="164" fontId="9" fillId="0" borderId="0" xfId="0" applyNumberFormat="1" applyFont="1"/>
    <xf numFmtId="0" fontId="9" fillId="0" borderId="7" xfId="1" applyFont="1" applyBorder="1" applyAlignment="1">
      <alignment horizontal="center"/>
    </xf>
    <xf numFmtId="164" fontId="9" fillId="0" borderId="0" xfId="0" applyNumberFormat="1" applyFont="1" applyBorder="1"/>
    <xf numFmtId="0" fontId="9" fillId="0" borderId="0" xfId="1" applyFont="1" applyBorder="1" applyAlignment="1">
      <alignment horizontal="center"/>
    </xf>
    <xf numFmtId="0" fontId="0" fillId="0" borderId="0" xfId="0" applyBorder="1"/>
    <xf numFmtId="0" fontId="13" fillId="0" borderId="13" xfId="0" applyFont="1" applyBorder="1"/>
    <xf numFmtId="0" fontId="13" fillId="0" borderId="0" xfId="0" applyFont="1" applyBorder="1"/>
    <xf numFmtId="0" fontId="13" fillId="0" borderId="14" xfId="0" applyFont="1" applyBorder="1"/>
    <xf numFmtId="164" fontId="13" fillId="0" borderId="13" xfId="0" applyNumberFormat="1" applyFont="1" applyBorder="1"/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9" xfId="0" applyFont="1" applyFill="1" applyBorder="1" applyAlignment="1"/>
    <xf numFmtId="0" fontId="0" fillId="0" borderId="18" xfId="0" applyBorder="1"/>
    <xf numFmtId="0" fontId="0" fillId="0" borderId="19" xfId="0" applyBorder="1"/>
    <xf numFmtId="0" fontId="2" fillId="0" borderId="20" xfId="0" applyFont="1" applyFill="1" applyBorder="1" applyAlignment="1"/>
    <xf numFmtId="164" fontId="0" fillId="6" borderId="10" xfId="0" applyNumberFormat="1" applyFill="1" applyBorder="1"/>
    <xf numFmtId="2" fontId="0" fillId="6" borderId="11" xfId="0" applyNumberFormat="1" applyFill="1" applyBorder="1"/>
    <xf numFmtId="2" fontId="0" fillId="6" borderId="12" xfId="0" applyNumberFormat="1" applyFill="1" applyBorder="1"/>
    <xf numFmtId="164" fontId="0" fillId="6" borderId="13" xfId="0" applyNumberFormat="1" applyFill="1" applyBorder="1"/>
    <xf numFmtId="2" fontId="0" fillId="6" borderId="14" xfId="0" applyNumberFormat="1" applyFill="1" applyBorder="1"/>
    <xf numFmtId="164" fontId="0" fillId="6" borderId="15" xfId="0" applyNumberFormat="1" applyFill="1" applyBorder="1"/>
    <xf numFmtId="2" fontId="0" fillId="6" borderId="16" xfId="0" applyNumberFormat="1" applyFill="1" applyBorder="1"/>
    <xf numFmtId="2" fontId="0" fillId="6" borderId="17" xfId="0" applyNumberFormat="1" applyFill="1" applyBorder="1"/>
    <xf numFmtId="2" fontId="0" fillId="0" borderId="0" xfId="0" applyNumberFormat="1" applyFill="1" applyAlignment="1"/>
    <xf numFmtId="0" fontId="0" fillId="0" borderId="0" xfId="0" applyAlignment="1"/>
    <xf numFmtId="2" fontId="0" fillId="0" borderId="0" xfId="0" applyNumberFormat="1" applyAlignment="1"/>
    <xf numFmtId="2" fontId="5" fillId="0" borderId="0" xfId="0" applyNumberFormat="1" applyFont="1" applyAlignment="1"/>
    <xf numFmtId="164" fontId="5" fillId="5" borderId="10" xfId="0" applyNumberFormat="1" applyFont="1" applyFill="1" applyBorder="1"/>
    <xf numFmtId="164" fontId="0" fillId="5" borderId="11" xfId="0" applyNumberFormat="1" applyFill="1" applyBorder="1"/>
    <xf numFmtId="164" fontId="5" fillId="5" borderId="11" xfId="0" applyNumberFormat="1" applyFont="1" applyFill="1" applyBorder="1"/>
    <xf numFmtId="164" fontId="5" fillId="5" borderId="12" xfId="0" applyNumberFormat="1" applyFont="1" applyFill="1" applyBorder="1"/>
    <xf numFmtId="164" fontId="0" fillId="5" borderId="13" xfId="0" applyNumberFormat="1" applyFill="1" applyBorder="1"/>
    <xf numFmtId="2" fontId="0" fillId="5" borderId="0" xfId="0" applyNumberFormat="1" applyFill="1" applyBorder="1"/>
    <xf numFmtId="164" fontId="0" fillId="5" borderId="0" xfId="0" applyNumberFormat="1" applyFill="1" applyBorder="1"/>
    <xf numFmtId="164" fontId="0" fillId="5" borderId="14" xfId="0" applyNumberFormat="1" applyFill="1" applyBorder="1"/>
    <xf numFmtId="2" fontId="0" fillId="5" borderId="0" xfId="0" applyNumberFormat="1" applyFill="1" applyBorder="1" applyAlignment="1"/>
    <xf numFmtId="164" fontId="5" fillId="5" borderId="0" xfId="0" applyNumberFormat="1" applyFont="1" applyFill="1" applyBorder="1"/>
    <xf numFmtId="164" fontId="5" fillId="5" borderId="13" xfId="0" applyNumberFormat="1" applyFont="1" applyFill="1" applyBorder="1"/>
    <xf numFmtId="0" fontId="0" fillId="5" borderId="13" xfId="0" applyFill="1" applyBorder="1"/>
    <xf numFmtId="0" fontId="0" fillId="5" borderId="0" xfId="0" applyFill="1" applyBorder="1"/>
    <xf numFmtId="0" fontId="0" fillId="5" borderId="15" xfId="0" applyFill="1" applyBorder="1"/>
    <xf numFmtId="0" fontId="0" fillId="5" borderId="16" xfId="0" applyFill="1" applyBorder="1"/>
    <xf numFmtId="164" fontId="0" fillId="5" borderId="16" xfId="0" applyNumberFormat="1" applyFill="1" applyBorder="1"/>
    <xf numFmtId="2" fontId="0" fillId="5" borderId="16" xfId="0" applyNumberFormat="1" applyFill="1" applyBorder="1"/>
    <xf numFmtId="164" fontId="0" fillId="5" borderId="17" xfId="0" applyNumberFormat="1" applyFill="1" applyBorder="1"/>
    <xf numFmtId="0" fontId="15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2" fontId="0" fillId="0" borderId="14" xfId="0" applyNumberFormat="1" applyBorder="1"/>
    <xf numFmtId="2" fontId="0" fillId="0" borderId="17" xfId="0" applyNumberFormat="1" applyBorder="1"/>
    <xf numFmtId="0" fontId="15" fillId="0" borderId="13" xfId="0" applyFont="1" applyBorder="1"/>
    <xf numFmtId="2" fontId="13" fillId="0" borderId="14" xfId="0" applyNumberFormat="1" applyFont="1" applyBorder="1"/>
    <xf numFmtId="1" fontId="13" fillId="0" borderId="0" xfId="0" applyNumberFormat="1" applyFont="1" applyBorder="1"/>
    <xf numFmtId="0" fontId="16" fillId="2" borderId="10" xfId="0" applyFont="1" applyFill="1" applyBorder="1"/>
    <xf numFmtId="0" fontId="16" fillId="2" borderId="12" xfId="0" applyFont="1" applyFill="1" applyBorder="1"/>
    <xf numFmtId="2" fontId="16" fillId="2" borderId="13" xfId="0" applyNumberFormat="1" applyFont="1" applyFill="1" applyBorder="1"/>
    <xf numFmtId="2" fontId="16" fillId="2" borderId="14" xfId="0" applyNumberFormat="1" applyFont="1" applyFill="1" applyBorder="1" applyAlignment="1">
      <alignment horizontal="center"/>
    </xf>
    <xf numFmtId="2" fontId="16" fillId="2" borderId="15" xfId="0" applyNumberFormat="1" applyFont="1" applyFill="1" applyBorder="1"/>
    <xf numFmtId="2" fontId="16" fillId="2" borderId="17" xfId="0" applyNumberFormat="1" applyFont="1" applyFill="1" applyBorder="1" applyAlignment="1">
      <alignment horizontal="center"/>
    </xf>
    <xf numFmtId="0" fontId="17" fillId="0" borderId="1" xfId="0" applyFont="1" applyBorder="1"/>
    <xf numFmtId="0" fontId="17" fillId="0" borderId="4" xfId="0" applyFont="1" applyBorder="1"/>
    <xf numFmtId="0" fontId="17" fillId="0" borderId="6" xfId="0" applyFont="1" applyBorder="1"/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0" fillId="5" borderId="5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5" fontId="0" fillId="4" borderId="7" xfId="0" applyNumberFormat="1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Normal" xfId="0" builtinId="0"/>
    <cellStyle name="Normal_new SS" xfId="1" xr:uid="{A3BC6F9A-0499-4521-9110-35AEB96AD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787400</xdr:colOff>
      <xdr:row>3</xdr:row>
      <xdr:rowOff>76200</xdr:rowOff>
    </xdr:from>
    <xdr:to>
      <xdr:col>7</xdr:col>
      <xdr:colOff>559756</xdr:colOff>
      <xdr:row>34</xdr:row>
      <xdr:rowOff>111428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A93B8A2-A246-45A8-B9DD-AE8AC974A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571500"/>
          <a:ext cx="5550856" cy="51533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698500</xdr:colOff>
      <xdr:row>3</xdr:row>
      <xdr:rowOff>152400</xdr:rowOff>
    </xdr:from>
    <xdr:to>
      <xdr:col>8</xdr:col>
      <xdr:colOff>385571</xdr:colOff>
      <xdr:row>25</xdr:row>
      <xdr:rowOff>153211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0F27EBB-38B2-4DE3-8B75-C9F557B6A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" y="647700"/>
          <a:ext cx="6291071" cy="3633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tabSelected="1" zoomScaleNormal="100" workbookViewId="0">
      <selection activeCell="C40" sqref="C40"/>
    </sheetView>
  </sheetViews>
  <sheetFormatPr baseColWidth="10" defaultRowHeight="13"/>
  <cols>
    <col min="1" max="1" width="6.1640625" style="3" customWidth="1"/>
    <col min="2" max="5" width="11" style="2" bestFit="1" customWidth="1"/>
    <col min="6" max="6" width="1.5" customWidth="1"/>
    <col min="7" max="10" width="8.83203125" customWidth="1"/>
    <col min="11" max="11" width="1.6640625" customWidth="1"/>
    <col min="12" max="15" width="8.83203125" customWidth="1"/>
    <col min="16" max="16" width="1.6640625" customWidth="1"/>
    <col min="17" max="20" width="8.83203125" customWidth="1"/>
    <col min="21" max="21" width="1.5" customWidth="1"/>
    <col min="22" max="22" width="4.6640625" customWidth="1"/>
    <col min="23" max="256" width="8.83203125" customWidth="1"/>
  </cols>
  <sheetData>
    <row r="1" spans="1:26">
      <c r="A1" s="4" t="s">
        <v>213</v>
      </c>
    </row>
    <row r="2" spans="1:26">
      <c r="A2" s="4" t="s">
        <v>212</v>
      </c>
    </row>
    <row r="3" spans="1:26" ht="16">
      <c r="A3" s="57" t="s">
        <v>211</v>
      </c>
    </row>
    <row r="4" spans="1:26" s="3" customFormat="1">
      <c r="B4" s="21" t="s">
        <v>11</v>
      </c>
      <c r="C4" s="25" t="s">
        <v>12</v>
      </c>
      <c r="D4" s="30" t="s">
        <v>13</v>
      </c>
      <c r="E4" s="35" t="s">
        <v>14</v>
      </c>
      <c r="G4" s="22" t="s">
        <v>96</v>
      </c>
      <c r="H4" s="27" t="s">
        <v>96</v>
      </c>
      <c r="I4" s="32" t="s">
        <v>96</v>
      </c>
      <c r="J4" s="37" t="s">
        <v>96</v>
      </c>
      <c r="L4" s="22" t="s">
        <v>97</v>
      </c>
      <c r="M4" s="27" t="s">
        <v>97</v>
      </c>
      <c r="N4" s="32" t="s">
        <v>97</v>
      </c>
      <c r="O4" s="37" t="s">
        <v>97</v>
      </c>
      <c r="Q4" s="22" t="s">
        <v>118</v>
      </c>
      <c r="R4" s="27" t="s">
        <v>118</v>
      </c>
      <c r="S4" s="32" t="s">
        <v>118</v>
      </c>
      <c r="T4" s="37" t="s">
        <v>118</v>
      </c>
      <c r="V4" s="125"/>
      <c r="W4" s="128" t="s">
        <v>123</v>
      </c>
      <c r="X4" s="129" t="s">
        <v>123</v>
      </c>
      <c r="Y4" s="130" t="s">
        <v>123</v>
      </c>
      <c r="Z4" s="131" t="s">
        <v>123</v>
      </c>
    </row>
    <row r="5" spans="1:26">
      <c r="A5" s="4" t="s">
        <v>0</v>
      </c>
      <c r="B5" s="20">
        <v>55.5</v>
      </c>
      <c r="C5" s="26">
        <v>55.7</v>
      </c>
      <c r="D5" s="31">
        <v>53.93</v>
      </c>
      <c r="E5" s="36">
        <v>53.92</v>
      </c>
      <c r="G5" s="23">
        <f>B5/$B22</f>
        <v>0.92376830892143813</v>
      </c>
      <c r="H5" s="28">
        <f>C5/$B$22</f>
        <v>0.92709720372836224</v>
      </c>
      <c r="I5" s="33">
        <f>D5/$B$22</f>
        <v>0.8976364846870839</v>
      </c>
      <c r="J5" s="38">
        <f>E5/$B$22</f>
        <v>0.89747003994673769</v>
      </c>
      <c r="L5" s="24">
        <f>G5*2</f>
        <v>1.8475366178428763</v>
      </c>
      <c r="M5" s="29">
        <f t="shared" ref="M5:O6" si="0">H5*2</f>
        <v>1.8541944074567245</v>
      </c>
      <c r="N5" s="34">
        <f t="shared" si="0"/>
        <v>1.7952729693741678</v>
      </c>
      <c r="O5" s="39">
        <f t="shared" si="0"/>
        <v>1.7949400798934754</v>
      </c>
      <c r="Q5" s="23">
        <f>L5*$L$18</f>
        <v>5.0571076812012787</v>
      </c>
      <c r="R5" s="28">
        <f>M5*$M$18</f>
        <v>5.0747653482020079</v>
      </c>
      <c r="S5" s="33">
        <f>N5*$N$18</f>
        <v>5.0352908302680284</v>
      </c>
      <c r="T5" s="38">
        <f>O5*$O$18</f>
        <v>5.0162186918193976</v>
      </c>
      <c r="V5" s="126" t="s">
        <v>99</v>
      </c>
      <c r="W5" s="132">
        <f>Q5/2</f>
        <v>2.5285538406006394</v>
      </c>
      <c r="X5" s="133">
        <f t="shared" ref="X5:Z6" si="1">R5/2</f>
        <v>2.5373826741010039</v>
      </c>
      <c r="Y5" s="134">
        <f t="shared" si="1"/>
        <v>2.5176454151340142</v>
      </c>
      <c r="Z5" s="135">
        <f t="shared" si="1"/>
        <v>2.5081093459096988</v>
      </c>
    </row>
    <row r="6" spans="1:26">
      <c r="A6" s="4" t="s">
        <v>1</v>
      </c>
      <c r="B6" s="20">
        <v>1.2800000000000001E-2</v>
      </c>
      <c r="C6" s="26">
        <v>3.27E-2</v>
      </c>
      <c r="D6" s="31">
        <v>2.2800000000000001E-2</v>
      </c>
      <c r="E6" s="36">
        <v>2.8799999999999999E-2</v>
      </c>
      <c r="G6" s="23">
        <f>B6/$B23</f>
        <v>1.6024036054081123E-4</v>
      </c>
      <c r="H6" s="28">
        <f t="shared" ref="H6:J7" si="2">C6/$B23</f>
        <v>4.0936404606910367E-4</v>
      </c>
      <c r="I6" s="33">
        <f t="shared" si="2"/>
        <v>2.8542814221332001E-4</v>
      </c>
      <c r="J6" s="38">
        <f t="shared" si="2"/>
        <v>3.6054081121682523E-4</v>
      </c>
      <c r="L6" s="23">
        <f>G6*2</f>
        <v>3.2048072108162247E-4</v>
      </c>
      <c r="M6" s="28">
        <f t="shared" si="0"/>
        <v>8.1872809213820734E-4</v>
      </c>
      <c r="N6" s="33">
        <f t="shared" si="0"/>
        <v>5.7085628442664002E-4</v>
      </c>
      <c r="O6" s="38">
        <f t="shared" si="0"/>
        <v>7.2108162243365046E-4</v>
      </c>
      <c r="Q6" s="23">
        <f t="shared" ref="Q6:Q14" si="3">L6*$L$18</f>
        <v>8.772251118633204E-4</v>
      </c>
      <c r="R6" s="28">
        <f t="shared" ref="R6:R14" si="4">M6*$M$18</f>
        <v>2.2407860442646096E-3</v>
      </c>
      <c r="S6" s="33">
        <f t="shared" ref="S6:S14" si="5">N6*$N$18</f>
        <v>1.6011088360431134E-3</v>
      </c>
      <c r="T6" s="38">
        <f t="shared" ref="T6:T14" si="6">O6*$O$18</f>
        <v>2.0151664968079603E-3</v>
      </c>
      <c r="V6" s="126" t="s">
        <v>101</v>
      </c>
      <c r="W6" s="132">
        <f>Q6/2</f>
        <v>4.386125559316602E-4</v>
      </c>
      <c r="X6" s="133">
        <f t="shared" si="1"/>
        <v>1.1203930221323048E-3</v>
      </c>
      <c r="Y6" s="134">
        <f t="shared" si="1"/>
        <v>8.0055441802155669E-4</v>
      </c>
      <c r="Z6" s="135">
        <f t="shared" si="1"/>
        <v>1.0075832484039802E-3</v>
      </c>
    </row>
    <row r="7" spans="1:26">
      <c r="A7" s="4" t="s">
        <v>2</v>
      </c>
      <c r="B7" s="20">
        <v>27.23</v>
      </c>
      <c r="C7" s="26">
        <v>27.14</v>
      </c>
      <c r="D7" s="31">
        <v>26.76</v>
      </c>
      <c r="E7" s="36">
        <v>27.02</v>
      </c>
      <c r="G7" s="23">
        <f>B7/$B24</f>
        <v>0.26706551588858379</v>
      </c>
      <c r="H7" s="28">
        <f t="shared" si="2"/>
        <v>0.26618281679089839</v>
      </c>
      <c r="I7" s="33">
        <f t="shared" si="2"/>
        <v>0.26245586504511575</v>
      </c>
      <c r="J7" s="38">
        <f t="shared" si="2"/>
        <v>0.26500588466065123</v>
      </c>
      <c r="L7" s="23">
        <f>G7*3</f>
        <v>0.80119654766575144</v>
      </c>
      <c r="M7" s="28">
        <f t="shared" ref="M7:O8" si="7">H7*3</f>
        <v>0.79854845037269517</v>
      </c>
      <c r="N7" s="33">
        <f t="shared" si="7"/>
        <v>0.78736759513534726</v>
      </c>
      <c r="O7" s="38">
        <f t="shared" si="7"/>
        <v>0.79501765398195368</v>
      </c>
      <c r="Q7" s="23">
        <f t="shared" si="3"/>
        <v>2.1930483954808402</v>
      </c>
      <c r="R7" s="28">
        <f t="shared" si="4"/>
        <v>2.1855561577117664</v>
      </c>
      <c r="S7" s="33">
        <f t="shared" si="5"/>
        <v>2.208368810464111</v>
      </c>
      <c r="T7" s="38">
        <f t="shared" si="6"/>
        <v>2.2217913906448383</v>
      </c>
      <c r="V7" s="126" t="s">
        <v>103</v>
      </c>
      <c r="W7" s="132">
        <f>Q7*(2/3)</f>
        <v>1.4620322636538934</v>
      </c>
      <c r="X7" s="133">
        <f t="shared" ref="X7:Z8" si="8">R7*(2/3)</f>
        <v>1.4570374384745108</v>
      </c>
      <c r="Y7" s="134">
        <f t="shared" si="8"/>
        <v>1.4722458736427406</v>
      </c>
      <c r="Z7" s="135">
        <f t="shared" si="8"/>
        <v>1.4811942604298922</v>
      </c>
    </row>
    <row r="8" spans="1:26">
      <c r="A8" s="4" t="s">
        <v>3</v>
      </c>
      <c r="B8" s="20">
        <v>1.6500000000000001E-2</v>
      </c>
      <c r="C8" s="26">
        <v>6.9999999999999999E-4</v>
      </c>
      <c r="D8" s="31">
        <v>0</v>
      </c>
      <c r="E8" s="36">
        <v>0</v>
      </c>
      <c r="G8" s="23">
        <f>B8/$B26</f>
        <v>2.2964509394572029E-4</v>
      </c>
      <c r="H8" s="28">
        <f>C8/$B26</f>
        <v>9.7425191370911634E-6</v>
      </c>
      <c r="I8" s="33">
        <f>D8/$B26</f>
        <v>0</v>
      </c>
      <c r="J8" s="38">
        <f>E8/$B26</f>
        <v>0</v>
      </c>
      <c r="L8" s="23">
        <f>G8*3</f>
        <v>6.8893528183716093E-4</v>
      </c>
      <c r="M8" s="28">
        <f t="shared" si="7"/>
        <v>2.922755741127349E-5</v>
      </c>
      <c r="N8" s="33">
        <f t="shared" si="7"/>
        <v>0</v>
      </c>
      <c r="O8" s="38">
        <f t="shared" si="7"/>
        <v>0</v>
      </c>
      <c r="Q8" s="23">
        <f t="shared" si="3"/>
        <v>1.8857650083802416E-3</v>
      </c>
      <c r="R8" s="28">
        <f t="shared" si="4"/>
        <v>7.9993227768797073E-5</v>
      </c>
      <c r="S8" s="33">
        <f t="shared" si="5"/>
        <v>0</v>
      </c>
      <c r="T8" s="38">
        <f t="shared" si="6"/>
        <v>0</v>
      </c>
      <c r="V8" s="126" t="s">
        <v>119</v>
      </c>
      <c r="W8" s="132">
        <f>Q8*(2/3)</f>
        <v>1.2571766722534942E-3</v>
      </c>
      <c r="X8" s="133">
        <f t="shared" si="8"/>
        <v>5.3328818512531382E-5</v>
      </c>
      <c r="Y8" s="134">
        <f t="shared" si="8"/>
        <v>0</v>
      </c>
      <c r="Z8" s="135">
        <f t="shared" si="8"/>
        <v>0</v>
      </c>
    </row>
    <row r="9" spans="1:26">
      <c r="A9" s="4" t="s">
        <v>4</v>
      </c>
      <c r="B9" s="20">
        <v>0.2492</v>
      </c>
      <c r="C9" s="26">
        <v>0.25800000000000001</v>
      </c>
      <c r="D9" s="31">
        <v>0.2044</v>
      </c>
      <c r="E9" s="36">
        <v>0.16059999999999999</v>
      </c>
      <c r="G9" s="23">
        <f>B9/$B29</f>
        <v>4.4436519258202571E-3</v>
      </c>
      <c r="H9" s="28">
        <f>C9/$B29</f>
        <v>4.6005706134094153E-3</v>
      </c>
      <c r="I9" s="33">
        <f>D9/$B29</f>
        <v>3.644793152639087E-3</v>
      </c>
      <c r="J9" s="38">
        <f>E9/$B29</f>
        <v>2.8637660485021396E-3</v>
      </c>
      <c r="L9" s="23">
        <f t="shared" ref="L9:L14" si="9">G9</f>
        <v>4.4436519258202571E-3</v>
      </c>
      <c r="M9" s="28">
        <f t="shared" ref="M9:O14" si="10">H9</f>
        <v>4.6005706134094153E-3</v>
      </c>
      <c r="N9" s="33">
        <f t="shared" si="10"/>
        <v>3.644793152639087E-3</v>
      </c>
      <c r="O9" s="38">
        <f t="shared" si="10"/>
        <v>2.8637660485021396E-3</v>
      </c>
      <c r="Q9" s="23">
        <f t="shared" si="3"/>
        <v>1.2163237291008655E-2</v>
      </c>
      <c r="R9" s="28">
        <f t="shared" si="4"/>
        <v>1.2591353008614581E-2</v>
      </c>
      <c r="S9" s="33">
        <f t="shared" si="5"/>
        <v>1.0222731502555295E-2</v>
      </c>
      <c r="T9" s="38">
        <f t="shared" si="6"/>
        <v>8.003206871589133E-3</v>
      </c>
      <c r="V9" s="126" t="s">
        <v>120</v>
      </c>
      <c r="W9" s="132">
        <f>Q9</f>
        <v>1.2163237291008655E-2</v>
      </c>
      <c r="X9" s="133">
        <f t="shared" ref="X9:Z12" si="11">R9</f>
        <v>1.2591353008614581E-2</v>
      </c>
      <c r="Y9" s="134">
        <f t="shared" si="11"/>
        <v>1.0222731502555295E-2</v>
      </c>
      <c r="Z9" s="135">
        <f t="shared" si="11"/>
        <v>8.003206871589133E-3</v>
      </c>
    </row>
    <row r="10" spans="1:26">
      <c r="A10" s="4" t="s">
        <v>5</v>
      </c>
      <c r="B10" s="20">
        <v>0</v>
      </c>
      <c r="C10" s="26">
        <v>1.4E-3</v>
      </c>
      <c r="D10" s="31">
        <v>6.4000000000000003E-3</v>
      </c>
      <c r="E10" s="36">
        <v>0</v>
      </c>
      <c r="G10" s="23">
        <f t="shared" ref="G10:J14" si="12">B10/$B27</f>
        <v>0</v>
      </c>
      <c r="H10" s="28">
        <f t="shared" si="12"/>
        <v>1.9734987313222441E-5</v>
      </c>
      <c r="I10" s="33">
        <f t="shared" si="12"/>
        <v>9.021708486044546E-5</v>
      </c>
      <c r="J10" s="38">
        <f t="shared" si="12"/>
        <v>0</v>
      </c>
      <c r="L10" s="23">
        <f t="shared" si="9"/>
        <v>0</v>
      </c>
      <c r="M10" s="28">
        <f t="shared" si="10"/>
        <v>1.9734987313222441E-5</v>
      </c>
      <c r="N10" s="33">
        <f t="shared" si="10"/>
        <v>9.021708486044546E-5</v>
      </c>
      <c r="O10" s="38">
        <f t="shared" si="10"/>
        <v>0</v>
      </c>
      <c r="Q10" s="23">
        <f t="shared" si="3"/>
        <v>0</v>
      </c>
      <c r="R10" s="28">
        <f t="shared" si="4"/>
        <v>5.4012906824434443E-5</v>
      </c>
      <c r="S10" s="33">
        <f t="shared" si="5"/>
        <v>2.5303631697282884E-4</v>
      </c>
      <c r="T10" s="38">
        <f t="shared" si="6"/>
        <v>0</v>
      </c>
      <c r="V10" s="126" t="s">
        <v>121</v>
      </c>
      <c r="W10" s="132">
        <f>Q10</f>
        <v>0</v>
      </c>
      <c r="X10" s="133">
        <f t="shared" si="11"/>
        <v>5.4012906824434443E-5</v>
      </c>
      <c r="Y10" s="134">
        <f t="shared" si="11"/>
        <v>2.5303631697282884E-4</v>
      </c>
      <c r="Z10" s="135">
        <f t="shared" si="11"/>
        <v>0</v>
      </c>
    </row>
    <row r="11" spans="1:26">
      <c r="A11" s="4" t="s">
        <v>6</v>
      </c>
      <c r="B11" s="20">
        <v>1.6000000000000001E-3</v>
      </c>
      <c r="C11" s="26">
        <v>1.2E-2</v>
      </c>
      <c r="D11" s="31">
        <v>9.7999999999999997E-3</v>
      </c>
      <c r="E11" s="36">
        <v>8.8000000000000005E-3</v>
      </c>
      <c r="G11" s="23">
        <f t="shared" si="12"/>
        <v>3.970223325062035E-5</v>
      </c>
      <c r="H11" s="28">
        <f t="shared" si="12"/>
        <v>2.9776674937965266E-4</v>
      </c>
      <c r="I11" s="33">
        <f t="shared" si="12"/>
        <v>2.4317617866004965E-4</v>
      </c>
      <c r="J11" s="38">
        <f t="shared" si="12"/>
        <v>2.1836228287841193E-4</v>
      </c>
      <c r="L11" s="23">
        <f t="shared" si="9"/>
        <v>3.970223325062035E-5</v>
      </c>
      <c r="M11" s="28">
        <f t="shared" si="10"/>
        <v>2.9776674937965266E-4</v>
      </c>
      <c r="N11" s="33">
        <f t="shared" si="10"/>
        <v>2.4317617866004965E-4</v>
      </c>
      <c r="O11" s="38">
        <f t="shared" si="10"/>
        <v>2.1836228287841193E-4</v>
      </c>
      <c r="Q11" s="23">
        <f t="shared" si="3"/>
        <v>1.086736072202885E-4</v>
      </c>
      <c r="R11" s="28">
        <f t="shared" si="4"/>
        <v>8.1496113650309399E-4</v>
      </c>
      <c r="S11" s="33">
        <f t="shared" si="5"/>
        <v>6.8204824750044309E-4</v>
      </c>
      <c r="T11" s="38">
        <f t="shared" si="6"/>
        <v>6.1024486401131054E-4</v>
      </c>
      <c r="V11" s="126" t="s">
        <v>122</v>
      </c>
      <c r="W11" s="132">
        <f>Q11</f>
        <v>1.086736072202885E-4</v>
      </c>
      <c r="X11" s="133">
        <f t="shared" si="11"/>
        <v>8.1496113650309399E-4</v>
      </c>
      <c r="Y11" s="134">
        <f t="shared" si="11"/>
        <v>6.8204824750044309E-4</v>
      </c>
      <c r="Z11" s="135">
        <f t="shared" si="11"/>
        <v>6.1024486401131054E-4</v>
      </c>
    </row>
    <row r="12" spans="1:26">
      <c r="A12" s="4" t="s">
        <v>7</v>
      </c>
      <c r="B12" s="20">
        <v>9.68</v>
      </c>
      <c r="C12" s="26">
        <v>9.42</v>
      </c>
      <c r="D12" s="31">
        <v>9.57</v>
      </c>
      <c r="E12" s="36">
        <v>9.81</v>
      </c>
      <c r="G12" s="23">
        <f t="shared" si="12"/>
        <v>0.17261055634807418</v>
      </c>
      <c r="H12" s="28">
        <f t="shared" si="12"/>
        <v>0.16797432239657634</v>
      </c>
      <c r="I12" s="33">
        <f t="shared" si="12"/>
        <v>0.1706490727532097</v>
      </c>
      <c r="J12" s="38">
        <f t="shared" si="12"/>
        <v>0.17492867332382311</v>
      </c>
      <c r="L12" s="23">
        <f t="shared" si="9"/>
        <v>0.17261055634807418</v>
      </c>
      <c r="M12" s="28">
        <f t="shared" si="10"/>
        <v>0.16797432239657634</v>
      </c>
      <c r="N12" s="33">
        <f t="shared" si="10"/>
        <v>0.1706490727532097</v>
      </c>
      <c r="O12" s="38">
        <f t="shared" si="10"/>
        <v>0.17492867332382311</v>
      </c>
      <c r="Q12" s="23">
        <f t="shared" si="3"/>
        <v>0.47247245977914837</v>
      </c>
      <c r="R12" s="28">
        <f t="shared" si="4"/>
        <v>0.45973079589592775</v>
      </c>
      <c r="S12" s="33">
        <f t="shared" si="5"/>
        <v>0.47862788884273078</v>
      </c>
      <c r="T12" s="38">
        <f t="shared" si="6"/>
        <v>0.4888633836257123</v>
      </c>
      <c r="V12" s="126" t="s">
        <v>105</v>
      </c>
      <c r="W12" s="132">
        <f>Q12</f>
        <v>0.47247245977914837</v>
      </c>
      <c r="X12" s="133">
        <f t="shared" si="11"/>
        <v>0.45973079589592775</v>
      </c>
      <c r="Y12" s="134">
        <f t="shared" si="11"/>
        <v>0.47862788884273078</v>
      </c>
      <c r="Z12" s="135">
        <f t="shared" si="11"/>
        <v>0.4888633836257123</v>
      </c>
    </row>
    <row r="13" spans="1:26">
      <c r="A13" s="4" t="s">
        <v>8</v>
      </c>
      <c r="B13" s="20">
        <v>5.89</v>
      </c>
      <c r="C13" s="26">
        <v>5.93</v>
      </c>
      <c r="D13" s="31">
        <v>5.81</v>
      </c>
      <c r="E13" s="36">
        <v>5.78</v>
      </c>
      <c r="G13" s="23">
        <f t="shared" si="12"/>
        <v>9.5030655050016136E-2</v>
      </c>
      <c r="H13" s="28">
        <f t="shared" si="12"/>
        <v>9.5676024524040018E-2</v>
      </c>
      <c r="I13" s="33">
        <f t="shared" si="12"/>
        <v>9.3739916101968371E-2</v>
      </c>
      <c r="J13" s="38">
        <f t="shared" si="12"/>
        <v>9.3255888996450473E-2</v>
      </c>
      <c r="L13" s="23">
        <f t="shared" si="9"/>
        <v>9.5030655050016136E-2</v>
      </c>
      <c r="M13" s="28">
        <f t="shared" si="10"/>
        <v>9.5676024524040018E-2</v>
      </c>
      <c r="N13" s="33">
        <f t="shared" si="10"/>
        <v>9.3739916101968371E-2</v>
      </c>
      <c r="O13" s="38">
        <f t="shared" si="10"/>
        <v>9.3255888996450473E-2</v>
      </c>
      <c r="Q13" s="23">
        <f t="shared" si="3"/>
        <v>0.26011947528495299</v>
      </c>
      <c r="R13" s="28">
        <f t="shared" si="4"/>
        <v>0.261856778316087</v>
      </c>
      <c r="S13" s="33">
        <f t="shared" si="5"/>
        <v>0.2629169758751938</v>
      </c>
      <c r="T13" s="38">
        <f t="shared" si="6"/>
        <v>0.26061701933470216</v>
      </c>
      <c r="V13" s="126" t="s">
        <v>107</v>
      </c>
      <c r="W13" s="132">
        <f>Q13*2</f>
        <v>0.52023895056990599</v>
      </c>
      <c r="X13" s="133">
        <f t="shared" ref="X13:Z14" si="13">R13*2</f>
        <v>0.523713556632174</v>
      </c>
      <c r="Y13" s="134">
        <f t="shared" si="13"/>
        <v>0.52583395175038761</v>
      </c>
      <c r="Z13" s="135">
        <f t="shared" si="13"/>
        <v>0.52123403866940432</v>
      </c>
    </row>
    <row r="14" spans="1:26">
      <c r="A14" s="4" t="s">
        <v>9</v>
      </c>
      <c r="B14" s="20">
        <v>7.6300000000000007E-2</v>
      </c>
      <c r="C14" s="26">
        <v>7.9500000000000001E-2</v>
      </c>
      <c r="D14" s="31">
        <v>6.8400000000000002E-2</v>
      </c>
      <c r="E14" s="36">
        <v>6.3399999999999998E-2</v>
      </c>
      <c r="G14" s="23">
        <f t="shared" si="12"/>
        <v>8.0997876857749477E-4</v>
      </c>
      <c r="H14" s="28">
        <f t="shared" si="12"/>
        <v>8.4394904458598723E-4</v>
      </c>
      <c r="I14" s="33">
        <f t="shared" si="12"/>
        <v>7.2611464968152866E-4</v>
      </c>
      <c r="J14" s="38">
        <f t="shared" si="12"/>
        <v>6.7303609341825903E-4</v>
      </c>
      <c r="L14" s="23">
        <f t="shared" si="9"/>
        <v>8.0997876857749477E-4</v>
      </c>
      <c r="M14" s="28">
        <f t="shared" si="10"/>
        <v>8.4394904458598723E-4</v>
      </c>
      <c r="N14" s="33">
        <f t="shared" si="10"/>
        <v>7.2611464968152866E-4</v>
      </c>
      <c r="O14" s="38">
        <f t="shared" si="10"/>
        <v>6.7303609341825903E-4</v>
      </c>
      <c r="Q14" s="23">
        <f t="shared" si="3"/>
        <v>2.2170872353078088E-3</v>
      </c>
      <c r="R14" s="28">
        <f t="shared" si="4"/>
        <v>2.3098135502348169E-3</v>
      </c>
      <c r="S14" s="33">
        <f t="shared" si="5"/>
        <v>2.0365696468650301E-3</v>
      </c>
      <c r="T14" s="38">
        <f t="shared" si="6"/>
        <v>1.8808963429431801E-3</v>
      </c>
      <c r="V14" s="126" t="s">
        <v>109</v>
      </c>
      <c r="W14" s="132">
        <f>Q14*2</f>
        <v>4.4341744706156176E-3</v>
      </c>
      <c r="X14" s="133">
        <f t="shared" si="13"/>
        <v>4.6196271004696338E-3</v>
      </c>
      <c r="Y14" s="134">
        <f t="shared" si="13"/>
        <v>4.0731392937300602E-3</v>
      </c>
      <c r="Z14" s="135">
        <f t="shared" si="13"/>
        <v>3.7617926858863602E-3</v>
      </c>
    </row>
    <row r="15" spans="1:26">
      <c r="A15" s="4"/>
      <c r="B15" s="20"/>
      <c r="C15" s="26"/>
      <c r="D15" s="31"/>
      <c r="E15" s="36"/>
      <c r="G15" s="23"/>
      <c r="H15" s="28"/>
      <c r="I15" s="33"/>
      <c r="J15" s="38"/>
      <c r="L15" s="23"/>
      <c r="M15" s="28"/>
      <c r="N15" s="33"/>
      <c r="O15" s="38"/>
      <c r="Q15" s="24"/>
      <c r="R15" s="29"/>
      <c r="S15" s="34"/>
      <c r="T15" s="39"/>
      <c r="V15" s="126"/>
      <c r="W15" s="136"/>
      <c r="X15" s="137"/>
      <c r="Y15" s="138"/>
      <c r="Z15" s="139"/>
    </row>
    <row r="16" spans="1:26">
      <c r="A16" s="4" t="s">
        <v>10</v>
      </c>
      <c r="B16" s="20">
        <v>98.656400000000005</v>
      </c>
      <c r="C16" s="26">
        <v>98.574299999999994</v>
      </c>
      <c r="D16" s="31">
        <v>96.381799999999998</v>
      </c>
      <c r="E16" s="36">
        <v>96.791600000000003</v>
      </c>
      <c r="G16" s="24"/>
      <c r="H16" s="29"/>
      <c r="I16" s="34"/>
      <c r="J16" s="39"/>
      <c r="L16" s="23">
        <f>SUM(L5:L14)</f>
        <v>2.9226771258372848</v>
      </c>
      <c r="M16" s="28">
        <f t="shared" ref="M16:O16" si="14">SUM(M5:M14)</f>
        <v>2.9230031817942739</v>
      </c>
      <c r="N16" s="33">
        <f t="shared" si="14"/>
        <v>2.8523047107149608</v>
      </c>
      <c r="O16" s="38">
        <f t="shared" si="14"/>
        <v>2.8626185422429344</v>
      </c>
      <c r="Q16" s="24"/>
      <c r="R16" s="29"/>
      <c r="S16" s="34"/>
      <c r="T16" s="39"/>
      <c r="V16" s="126" t="s">
        <v>10</v>
      </c>
      <c r="W16" s="132">
        <f>SUM(W5:W14)</f>
        <v>5.0016993892006179</v>
      </c>
      <c r="X16" s="133">
        <f t="shared" ref="X16:Z16" si="15">SUM(X5:X14)</f>
        <v>4.9971181410966725</v>
      </c>
      <c r="Y16" s="134">
        <f t="shared" si="15"/>
        <v>5.0103846391486533</v>
      </c>
      <c r="Z16" s="135">
        <f t="shared" si="15"/>
        <v>5.0127838563045986</v>
      </c>
    </row>
    <row r="17" spans="1:26">
      <c r="L17" s="24"/>
      <c r="M17" s="29"/>
      <c r="N17" s="34"/>
      <c r="O17" s="39"/>
      <c r="Q17" s="24"/>
      <c r="R17" s="29"/>
      <c r="S17" s="34"/>
      <c r="T17" s="39"/>
      <c r="V17" s="126"/>
      <c r="W17" s="136"/>
      <c r="X17" s="137"/>
      <c r="Y17" s="138"/>
      <c r="Z17" s="139"/>
    </row>
    <row r="18" spans="1:26">
      <c r="A18"/>
      <c r="B18"/>
      <c r="C18"/>
      <c r="D18"/>
      <c r="E18"/>
      <c r="K18" s="19" t="s">
        <v>117</v>
      </c>
      <c r="L18" s="24">
        <f>$E19/L16</f>
        <v>2.7372164818610165</v>
      </c>
      <c r="M18" s="29">
        <f>$E19/M16</f>
        <v>2.7369111500895569</v>
      </c>
      <c r="N18" s="34">
        <f>$E19/N16</f>
        <v>2.8047494259456993</v>
      </c>
      <c r="O18" s="39">
        <f>$E19/O16</f>
        <v>2.7946440931427059</v>
      </c>
      <c r="Q18" s="24"/>
      <c r="R18" s="29"/>
      <c r="S18" s="34"/>
      <c r="T18" s="39"/>
      <c r="V18" s="126"/>
      <c r="W18" s="136"/>
      <c r="X18" s="137"/>
      <c r="Y18" s="138"/>
      <c r="Z18" s="139"/>
    </row>
    <row r="19" spans="1:26">
      <c r="A19"/>
      <c r="B19"/>
      <c r="C19"/>
      <c r="D19" t="s">
        <v>111</v>
      </c>
      <c r="E19">
        <v>8</v>
      </c>
      <c r="V19" s="126" t="s">
        <v>113</v>
      </c>
      <c r="W19" s="140">
        <f>W12/(W12+W13+W14)*100</f>
        <v>47.382495291757543</v>
      </c>
      <c r="X19" s="141">
        <f t="shared" ref="X19:Z19" si="16">X12/(X12+X13+X14)*100</f>
        <v>46.52844404557159</v>
      </c>
      <c r="Y19" s="142">
        <f t="shared" si="16"/>
        <v>47.457738044587202</v>
      </c>
      <c r="Z19" s="143">
        <f t="shared" si="16"/>
        <v>48.218073713012735</v>
      </c>
    </row>
    <row r="20" spans="1:26">
      <c r="A20"/>
      <c r="B20"/>
      <c r="C20"/>
      <c r="D20"/>
      <c r="E20" s="14"/>
      <c r="F20" s="14"/>
      <c r="G20" s="15"/>
      <c r="V20" s="126" t="s">
        <v>114</v>
      </c>
      <c r="W20" s="140">
        <f>W13/(W13+W14+W12)*100</f>
        <v>52.172817940520609</v>
      </c>
      <c r="X20" s="141">
        <f t="shared" ref="X20:Z20" si="17">X13/(X13+X14+X12)*100</f>
        <v>53.004012637830002</v>
      </c>
      <c r="Y20" s="142">
        <f t="shared" si="17"/>
        <v>52.138395022191787</v>
      </c>
      <c r="Z20" s="143">
        <f t="shared" si="17"/>
        <v>51.410889299770368</v>
      </c>
    </row>
    <row r="21" spans="1:26">
      <c r="A21" s="19" t="s">
        <v>147</v>
      </c>
      <c r="B21"/>
      <c r="C21"/>
      <c r="D21"/>
      <c r="E21"/>
      <c r="F21" s="14"/>
      <c r="G21" s="15"/>
      <c r="V21" s="127" t="s">
        <v>115</v>
      </c>
      <c r="W21" s="144">
        <f>W14/(W14+W13+W12)*100</f>
        <v>0.44468676772183885</v>
      </c>
      <c r="X21" s="145">
        <f t="shared" ref="X21:Z21" si="18">X14/(X14+X13+X12)*100</f>
        <v>0.46754331659840731</v>
      </c>
      <c r="Y21" s="146">
        <f t="shared" si="18"/>
        <v>0.40386693322100153</v>
      </c>
      <c r="Z21" s="147">
        <f t="shared" si="18"/>
        <v>0.37103698721689343</v>
      </c>
    </row>
    <row r="22" spans="1:26" ht="17">
      <c r="A22" s="14" t="s">
        <v>98</v>
      </c>
      <c r="B22">
        <v>60.08</v>
      </c>
      <c r="C22"/>
      <c r="D22"/>
      <c r="E22"/>
      <c r="F22" s="14"/>
      <c r="G22" s="15"/>
    </row>
    <row r="23" spans="1:26" ht="17">
      <c r="A23" s="14" t="s">
        <v>100</v>
      </c>
      <c r="B23">
        <v>79.88</v>
      </c>
      <c r="C23"/>
      <c r="D23"/>
      <c r="E23"/>
      <c r="F23" s="14"/>
      <c r="G23" s="15"/>
    </row>
    <row r="24" spans="1:26" ht="17">
      <c r="A24" s="14" t="s">
        <v>102</v>
      </c>
      <c r="B24">
        <v>101.96</v>
      </c>
      <c r="C24"/>
      <c r="D24"/>
      <c r="E24"/>
      <c r="F24" s="14"/>
      <c r="G24" s="15"/>
    </row>
    <row r="25" spans="1:26" ht="17">
      <c r="A25" s="17" t="s">
        <v>116</v>
      </c>
      <c r="B25" s="18">
        <v>115.99</v>
      </c>
      <c r="C25"/>
      <c r="D25"/>
      <c r="E25"/>
      <c r="F25" s="14"/>
      <c r="G25" s="15"/>
    </row>
    <row r="26" spans="1:26">
      <c r="A26" s="14" t="s">
        <v>4</v>
      </c>
      <c r="B26">
        <v>71.849999999999994</v>
      </c>
      <c r="C26"/>
      <c r="D26"/>
      <c r="E26"/>
      <c r="F26" s="14"/>
      <c r="G26" s="15"/>
    </row>
    <row r="27" spans="1:26">
      <c r="A27" s="19" t="s">
        <v>5</v>
      </c>
      <c r="B27" s="18">
        <v>70.94</v>
      </c>
      <c r="C27"/>
      <c r="D27"/>
      <c r="E27"/>
      <c r="F27" s="14"/>
      <c r="G27" s="14"/>
    </row>
    <row r="28" spans="1:26">
      <c r="A28" s="19" t="s">
        <v>6</v>
      </c>
      <c r="B28" s="18">
        <v>40.299999999999997</v>
      </c>
      <c r="C28"/>
      <c r="D28"/>
      <c r="E28"/>
    </row>
    <row r="29" spans="1:26">
      <c r="A29" s="14" t="s">
        <v>7</v>
      </c>
      <c r="B29">
        <v>56.08</v>
      </c>
      <c r="H29" s="16"/>
    </row>
    <row r="30" spans="1:26" ht="17">
      <c r="A30" s="14" t="s">
        <v>106</v>
      </c>
      <c r="B30">
        <v>61.98</v>
      </c>
      <c r="H30" s="16"/>
    </row>
    <row r="31" spans="1:26" ht="17">
      <c r="A31" s="14" t="s">
        <v>108</v>
      </c>
      <c r="B31">
        <v>94.2</v>
      </c>
    </row>
    <row r="32" spans="1:26">
      <c r="G32" s="16"/>
    </row>
    <row r="33" spans="7:7">
      <c r="G33" s="16"/>
    </row>
    <row r="34" spans="7:7">
      <c r="G34" s="16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8"/>
  <sheetViews>
    <sheetView zoomScale="90" zoomScaleNormal="90" workbookViewId="0">
      <selection activeCell="A3" sqref="A1:A3"/>
    </sheetView>
  </sheetViews>
  <sheetFormatPr baseColWidth="10" defaultRowHeight="13"/>
  <cols>
    <col min="1" max="1" width="6.1640625" style="3" customWidth="1"/>
    <col min="2" max="15" width="11" style="2" bestFit="1" customWidth="1"/>
    <col min="16" max="256" width="8.83203125" customWidth="1"/>
  </cols>
  <sheetData>
    <row r="1" spans="1:30">
      <c r="A1" s="4" t="s">
        <v>213</v>
      </c>
    </row>
    <row r="2" spans="1:30">
      <c r="A2" s="4" t="s">
        <v>212</v>
      </c>
    </row>
    <row r="3" spans="1:30" ht="16">
      <c r="A3" s="57" t="s">
        <v>211</v>
      </c>
    </row>
    <row r="4" spans="1:30" s="3" customFormat="1">
      <c r="A4" s="37"/>
      <c r="B4" s="35" t="s">
        <v>15</v>
      </c>
      <c r="C4" s="42" t="s">
        <v>16</v>
      </c>
      <c r="D4" s="42" t="s">
        <v>17</v>
      </c>
      <c r="E4" s="42" t="s">
        <v>18</v>
      </c>
      <c r="F4" s="42" t="s">
        <v>19</v>
      </c>
      <c r="G4" s="42" t="s">
        <v>20</v>
      </c>
      <c r="H4" s="42" t="s">
        <v>21</v>
      </c>
      <c r="I4" s="42" t="s">
        <v>22</v>
      </c>
      <c r="J4" s="42" t="s">
        <v>23</v>
      </c>
      <c r="K4" s="42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Q4" s="44"/>
      <c r="R4" s="42" t="s">
        <v>133</v>
      </c>
      <c r="S4" s="42" t="s">
        <v>134</v>
      </c>
      <c r="T4" s="42" t="s">
        <v>135</v>
      </c>
      <c r="U4" s="42" t="s">
        <v>136</v>
      </c>
      <c r="V4" s="42" t="s">
        <v>137</v>
      </c>
      <c r="W4" s="42" t="s">
        <v>138</v>
      </c>
      <c r="X4" s="42" t="s">
        <v>139</v>
      </c>
      <c r="Y4" s="42" t="s">
        <v>140</v>
      </c>
      <c r="Z4" s="42" t="s">
        <v>141</v>
      </c>
      <c r="AA4" s="42" t="s">
        <v>142</v>
      </c>
      <c r="AB4" s="42" t="s">
        <v>143</v>
      </c>
      <c r="AC4" s="42" t="s">
        <v>144</v>
      </c>
      <c r="AD4" s="42" t="s">
        <v>145</v>
      </c>
    </row>
    <row r="5" spans="1:30">
      <c r="A5" s="37" t="s">
        <v>0</v>
      </c>
      <c r="B5" s="36">
        <v>52.8</v>
      </c>
      <c r="C5" s="43">
        <v>53.18</v>
      </c>
      <c r="D5" s="43">
        <v>53.5</v>
      </c>
      <c r="E5" s="43">
        <v>53.57</v>
      </c>
      <c r="F5" s="43">
        <v>54.49</v>
      </c>
      <c r="G5" s="43">
        <v>53.37</v>
      </c>
      <c r="H5" s="43">
        <v>53.59</v>
      </c>
      <c r="I5" s="43">
        <v>53.72</v>
      </c>
      <c r="J5" s="43">
        <v>54.05</v>
      </c>
      <c r="K5" s="43">
        <v>54.18</v>
      </c>
      <c r="L5" s="43">
        <v>53.56</v>
      </c>
      <c r="M5" s="43">
        <v>53.85</v>
      </c>
      <c r="N5" s="43">
        <v>53.85</v>
      </c>
      <c r="O5" s="43">
        <v>53.78</v>
      </c>
      <c r="Q5" s="45" t="s">
        <v>0</v>
      </c>
      <c r="R5" s="46">
        <v>53.18</v>
      </c>
      <c r="S5" s="46">
        <v>53.5</v>
      </c>
      <c r="T5" s="46">
        <v>53.57</v>
      </c>
      <c r="U5" s="46">
        <v>54.49</v>
      </c>
      <c r="V5" s="46">
        <v>53.37</v>
      </c>
      <c r="W5" s="46">
        <v>53.59</v>
      </c>
      <c r="X5" s="46">
        <v>53.72</v>
      </c>
      <c r="Y5" s="46">
        <v>54.05</v>
      </c>
      <c r="Z5" s="46">
        <v>54.18</v>
      </c>
      <c r="AA5" s="46">
        <v>53.56</v>
      </c>
      <c r="AB5" s="46">
        <v>53.85</v>
      </c>
      <c r="AC5" s="46">
        <v>53.85</v>
      </c>
      <c r="AD5" s="46">
        <v>53.78</v>
      </c>
    </row>
    <row r="6" spans="1:30">
      <c r="A6" s="37" t="s">
        <v>1</v>
      </c>
      <c r="B6" s="36">
        <v>0.2089</v>
      </c>
      <c r="C6" s="43">
        <v>0.1593</v>
      </c>
      <c r="D6" s="43">
        <v>0.24779999999999999</v>
      </c>
      <c r="E6" s="43">
        <v>0.22270000000000001</v>
      </c>
      <c r="F6" s="43">
        <v>2.01E-2</v>
      </c>
      <c r="G6" s="43">
        <v>0.20180000000000001</v>
      </c>
      <c r="H6" s="43">
        <v>3.3399999999999999E-2</v>
      </c>
      <c r="I6" s="43">
        <v>0.19719999999999999</v>
      </c>
      <c r="J6" s="43">
        <v>0.26179999999999998</v>
      </c>
      <c r="K6" s="43">
        <v>0.2636</v>
      </c>
      <c r="L6" s="43">
        <v>0.14499999999999999</v>
      </c>
      <c r="M6" s="43">
        <v>2.8500000000000001E-2</v>
      </c>
      <c r="N6" s="43">
        <v>1.6799999999999999E-2</v>
      </c>
      <c r="O6" s="43">
        <v>0</v>
      </c>
      <c r="Q6" s="45" t="s">
        <v>1</v>
      </c>
      <c r="R6" s="46">
        <v>0.1593</v>
      </c>
      <c r="S6" s="46">
        <v>0.24779999999999999</v>
      </c>
      <c r="T6" s="46">
        <v>0.22270000000000001</v>
      </c>
      <c r="U6" s="46">
        <v>2.01E-2</v>
      </c>
      <c r="V6" s="46">
        <v>0.20180000000000001</v>
      </c>
      <c r="W6" s="46">
        <v>3.3399999999999999E-2</v>
      </c>
      <c r="X6" s="46">
        <v>0.19719999999999999</v>
      </c>
      <c r="Y6" s="46">
        <v>0.26179999999999998</v>
      </c>
      <c r="Z6" s="46">
        <v>0.2636</v>
      </c>
      <c r="AA6" s="46">
        <v>0.14499999999999999</v>
      </c>
      <c r="AB6" s="46">
        <v>2.8500000000000001E-2</v>
      </c>
      <c r="AC6" s="46">
        <v>1.6799999999999999E-2</v>
      </c>
      <c r="AD6" s="46">
        <v>0</v>
      </c>
    </row>
    <row r="7" spans="1:30">
      <c r="A7" s="37" t="s">
        <v>2</v>
      </c>
      <c r="B7" s="36">
        <v>0.8216</v>
      </c>
      <c r="C7" s="43">
        <v>0.76459999999999995</v>
      </c>
      <c r="D7" s="43">
        <v>0.72030000000000005</v>
      </c>
      <c r="E7" s="43">
        <v>0.92379999999999995</v>
      </c>
      <c r="F7" s="43">
        <v>0.60760000000000003</v>
      </c>
      <c r="G7" s="43">
        <v>0.76060000000000005</v>
      </c>
      <c r="H7" s="43">
        <v>0.61990000000000001</v>
      </c>
      <c r="I7" s="43">
        <v>0.94640000000000002</v>
      </c>
      <c r="J7" s="43">
        <v>0.84230000000000005</v>
      </c>
      <c r="K7" s="43">
        <v>0.84989999999999999</v>
      </c>
      <c r="L7" s="43">
        <v>0.48309999999999997</v>
      </c>
      <c r="M7" s="43">
        <v>0.40600000000000003</v>
      </c>
      <c r="N7" s="43">
        <v>0.39900000000000002</v>
      </c>
      <c r="O7" s="43">
        <v>0.57979999999999998</v>
      </c>
      <c r="Q7" s="45" t="s">
        <v>2</v>
      </c>
      <c r="R7" s="46">
        <v>0.76459999999999995</v>
      </c>
      <c r="S7" s="46">
        <v>0.72030000000000005</v>
      </c>
      <c r="T7" s="46">
        <v>0.92379999999999995</v>
      </c>
      <c r="U7" s="46">
        <v>0.60760000000000003</v>
      </c>
      <c r="V7" s="46">
        <v>0.76060000000000005</v>
      </c>
      <c r="W7" s="46">
        <v>0.61990000000000001</v>
      </c>
      <c r="X7" s="46">
        <v>0.94640000000000002</v>
      </c>
      <c r="Y7" s="46">
        <v>0.84230000000000005</v>
      </c>
      <c r="Z7" s="46">
        <v>0.84989999999999999</v>
      </c>
      <c r="AA7" s="46">
        <v>0.48309999999999997</v>
      </c>
      <c r="AB7" s="46">
        <v>0.40600000000000003</v>
      </c>
      <c r="AC7" s="46">
        <v>0.39900000000000002</v>
      </c>
      <c r="AD7" s="46">
        <v>0.57979999999999998</v>
      </c>
    </row>
    <row r="8" spans="1:30">
      <c r="A8" s="37" t="s">
        <v>3</v>
      </c>
      <c r="B8" s="36">
        <v>0.34749999999999998</v>
      </c>
      <c r="C8" s="43">
        <v>0.25130000000000002</v>
      </c>
      <c r="D8" s="43">
        <v>0.22850000000000001</v>
      </c>
      <c r="E8" s="43">
        <v>0.30840000000000001</v>
      </c>
      <c r="F8" s="43">
        <v>0.1396</v>
      </c>
      <c r="G8" s="43">
        <v>0.3</v>
      </c>
      <c r="H8" s="43">
        <v>0.12670000000000001</v>
      </c>
      <c r="I8" s="43">
        <v>0.34660000000000002</v>
      </c>
      <c r="J8" s="43">
        <v>0.28589999999999999</v>
      </c>
      <c r="K8" s="43">
        <v>0.30380000000000001</v>
      </c>
      <c r="L8" s="43">
        <v>0.18590000000000001</v>
      </c>
      <c r="M8" s="43">
        <v>0.1328</v>
      </c>
      <c r="N8" s="43">
        <v>0.10299999999999999</v>
      </c>
      <c r="O8" s="43">
        <v>0.1391</v>
      </c>
      <c r="Q8" s="45" t="s">
        <v>3</v>
      </c>
      <c r="R8" s="46">
        <v>0.25130000000000002</v>
      </c>
      <c r="S8" s="46">
        <v>0.22850000000000001</v>
      </c>
      <c r="T8" s="46">
        <v>0.30840000000000001</v>
      </c>
      <c r="U8" s="46">
        <v>0.1396</v>
      </c>
      <c r="V8" s="46">
        <v>0.3</v>
      </c>
      <c r="W8" s="46">
        <v>0.12670000000000001</v>
      </c>
      <c r="X8" s="46">
        <v>0.34660000000000002</v>
      </c>
      <c r="Y8" s="46">
        <v>0.28589999999999999</v>
      </c>
      <c r="Z8" s="46">
        <v>0.30380000000000001</v>
      </c>
      <c r="AA8" s="46">
        <v>0.18590000000000001</v>
      </c>
      <c r="AB8" s="46">
        <v>0.1328</v>
      </c>
      <c r="AC8" s="46">
        <v>0.10299999999999999</v>
      </c>
      <c r="AD8" s="46">
        <v>0.1391</v>
      </c>
    </row>
    <row r="9" spans="1:30">
      <c r="A9" s="37" t="s">
        <v>4</v>
      </c>
      <c r="B9" s="36">
        <v>15.38</v>
      </c>
      <c r="C9" s="43">
        <v>15.55</v>
      </c>
      <c r="D9" s="43">
        <v>15.45</v>
      </c>
      <c r="E9" s="43">
        <v>15.8</v>
      </c>
      <c r="F9" s="43">
        <v>15.97</v>
      </c>
      <c r="G9" s="43">
        <v>15.54</v>
      </c>
      <c r="H9" s="43">
        <v>15.84</v>
      </c>
      <c r="I9" s="43">
        <v>15.93</v>
      </c>
      <c r="J9" s="43">
        <v>15.24</v>
      </c>
      <c r="K9" s="43">
        <v>15.58</v>
      </c>
      <c r="L9" s="43">
        <v>16.010000000000002</v>
      </c>
      <c r="M9" s="43">
        <v>15.96</v>
      </c>
      <c r="N9" s="43">
        <v>15.75</v>
      </c>
      <c r="O9" s="43">
        <v>15.48</v>
      </c>
      <c r="Q9" s="45" t="s">
        <v>129</v>
      </c>
      <c r="R9" s="46">
        <v>2.4020570569023936</v>
      </c>
      <c r="S9" s="46">
        <v>2.2882074461871129</v>
      </c>
      <c r="T9" s="46">
        <v>1.8276998914376679</v>
      </c>
      <c r="U9" s="46">
        <v>2.1692975179938649</v>
      </c>
      <c r="V9" s="46">
        <v>2.4953901941767231</v>
      </c>
      <c r="W9" s="46">
        <v>2.5403769941629295</v>
      </c>
      <c r="X9" s="46">
        <v>2.3523155245000735</v>
      </c>
      <c r="Y9" s="46">
        <v>0.86430836522403587</v>
      </c>
      <c r="Z9" s="46">
        <v>1.0919130367935808</v>
      </c>
      <c r="AA9" s="46">
        <v>2.8110213234906394</v>
      </c>
      <c r="AB9" s="46">
        <v>2.5661953804215587</v>
      </c>
      <c r="AC9" s="46">
        <v>2.3877445974809475</v>
      </c>
      <c r="AD9" s="46">
        <v>2.7135801653464866</v>
      </c>
    </row>
    <row r="10" spans="1:30">
      <c r="A10" s="37" t="s">
        <v>5</v>
      </c>
      <c r="B10" s="36">
        <v>0.30120000000000002</v>
      </c>
      <c r="C10" s="43">
        <v>0.31090000000000001</v>
      </c>
      <c r="D10" s="43">
        <v>0.3226</v>
      </c>
      <c r="E10" s="43">
        <v>0.31630000000000003</v>
      </c>
      <c r="F10" s="43">
        <v>0.33589999999999998</v>
      </c>
      <c r="G10" s="43">
        <v>0.2949</v>
      </c>
      <c r="H10" s="43">
        <v>0.31269999999999998</v>
      </c>
      <c r="I10" s="43">
        <v>0.30570000000000003</v>
      </c>
      <c r="J10" s="43">
        <v>0.32240000000000002</v>
      </c>
      <c r="K10" s="43">
        <v>0.26879999999999998</v>
      </c>
      <c r="L10" s="43">
        <v>0.35749999999999998</v>
      </c>
      <c r="M10" s="43">
        <v>0.37319999999999998</v>
      </c>
      <c r="N10" s="43">
        <v>0.3493</v>
      </c>
      <c r="O10" s="43">
        <v>0.3306</v>
      </c>
      <c r="Q10" s="45" t="s">
        <v>4</v>
      </c>
      <c r="R10" s="46">
        <v>13.388516101050667</v>
      </c>
      <c r="S10" s="46">
        <v>13.390963334664704</v>
      </c>
      <c r="T10" s="46">
        <v>14.155349688259095</v>
      </c>
      <c r="U10" s="46">
        <v>14.017964079911936</v>
      </c>
      <c r="V10" s="46">
        <v>13.29453055504659</v>
      </c>
      <c r="W10" s="46">
        <v>13.554049316869495</v>
      </c>
      <c r="X10" s="46">
        <v>13.813275871051854</v>
      </c>
      <c r="Y10" s="46">
        <v>14.462254688001408</v>
      </c>
      <c r="Z10" s="46">
        <v>14.597445301184576</v>
      </c>
      <c r="AA10" s="46">
        <v>13.480510822018683</v>
      </c>
      <c r="AB10" s="46">
        <v>13.650816718778406</v>
      </c>
      <c r="AC10" s="46">
        <v>13.60139512509588</v>
      </c>
      <c r="AD10" s="46">
        <v>13.038192958385238</v>
      </c>
    </row>
    <row r="11" spans="1:30">
      <c r="A11" s="37" t="s">
        <v>6</v>
      </c>
      <c r="B11" s="36">
        <v>27.35</v>
      </c>
      <c r="C11" s="43">
        <v>27.52</v>
      </c>
      <c r="D11" s="43">
        <v>27.69</v>
      </c>
      <c r="E11" s="43">
        <v>27.43</v>
      </c>
      <c r="F11" s="43">
        <v>28.28</v>
      </c>
      <c r="G11" s="43">
        <v>27.75</v>
      </c>
      <c r="H11" s="43">
        <v>28.02</v>
      </c>
      <c r="I11" s="43">
        <v>27.73</v>
      </c>
      <c r="J11" s="43">
        <v>27.5</v>
      </c>
      <c r="K11" s="43">
        <v>27.54</v>
      </c>
      <c r="L11" s="43">
        <v>27.74</v>
      </c>
      <c r="M11" s="43">
        <v>27.94</v>
      </c>
      <c r="N11" s="43">
        <v>27.92</v>
      </c>
      <c r="O11" s="43">
        <v>28.43</v>
      </c>
      <c r="Q11" s="45" t="s">
        <v>5</v>
      </c>
      <c r="R11" s="46">
        <v>0.31090000000000001</v>
      </c>
      <c r="S11" s="46">
        <v>0.3226</v>
      </c>
      <c r="T11" s="46">
        <v>0.31630000000000003</v>
      </c>
      <c r="U11" s="46">
        <v>0.33589999999999998</v>
      </c>
      <c r="V11" s="46">
        <v>0.2949</v>
      </c>
      <c r="W11" s="46">
        <v>0.31269999999999998</v>
      </c>
      <c r="X11" s="46">
        <v>0.30570000000000003</v>
      </c>
      <c r="Y11" s="46">
        <v>0.32240000000000002</v>
      </c>
      <c r="Z11" s="46">
        <v>0.26879999999999998</v>
      </c>
      <c r="AA11" s="46">
        <v>0.35749999999999998</v>
      </c>
      <c r="AB11" s="46">
        <v>0.37319999999999998</v>
      </c>
      <c r="AC11" s="46">
        <v>0.3493</v>
      </c>
      <c r="AD11" s="46">
        <v>0.3306</v>
      </c>
    </row>
    <row r="12" spans="1:30">
      <c r="A12" s="37" t="s">
        <v>7</v>
      </c>
      <c r="B12" s="36">
        <v>1.2040999999999999</v>
      </c>
      <c r="C12" s="43">
        <v>0.74629999999999996</v>
      </c>
      <c r="D12" s="43">
        <v>0.7903</v>
      </c>
      <c r="E12" s="43">
        <v>0.65629999999999999</v>
      </c>
      <c r="F12" s="43">
        <v>0.2346</v>
      </c>
      <c r="G12" s="43">
        <v>0.71689999999999998</v>
      </c>
      <c r="H12" s="43">
        <v>0.2276</v>
      </c>
      <c r="I12" s="43">
        <v>0.65259999999999996</v>
      </c>
      <c r="J12" s="43">
        <v>0.82440000000000002</v>
      </c>
      <c r="K12" s="43">
        <v>0.82820000000000005</v>
      </c>
      <c r="L12" s="43">
        <v>0.65980000000000005</v>
      </c>
      <c r="M12" s="43">
        <v>0.45219999999999999</v>
      </c>
      <c r="N12" s="43">
        <v>0.50190000000000001</v>
      </c>
      <c r="O12" s="43">
        <v>0.1799</v>
      </c>
      <c r="Q12" s="45" t="s">
        <v>6</v>
      </c>
      <c r="R12" s="46">
        <v>27.52</v>
      </c>
      <c r="S12" s="46">
        <v>27.69</v>
      </c>
      <c r="T12" s="46">
        <v>27.43</v>
      </c>
      <c r="U12" s="46">
        <v>28.28</v>
      </c>
      <c r="V12" s="46">
        <v>27.75</v>
      </c>
      <c r="W12" s="46">
        <v>28.02</v>
      </c>
      <c r="X12" s="46">
        <v>27.73</v>
      </c>
      <c r="Y12" s="46">
        <v>27.5</v>
      </c>
      <c r="Z12" s="46">
        <v>27.54</v>
      </c>
      <c r="AA12" s="46">
        <v>27.74</v>
      </c>
      <c r="AB12" s="46">
        <v>27.94</v>
      </c>
      <c r="AC12" s="46">
        <v>27.92</v>
      </c>
      <c r="AD12" s="46">
        <v>28.43</v>
      </c>
    </row>
    <row r="13" spans="1:30">
      <c r="A13" s="37" t="s">
        <v>8</v>
      </c>
      <c r="B13" s="36">
        <v>2.1499999999999998E-2</v>
      </c>
      <c r="C13" s="43">
        <v>3.7000000000000002E-3</v>
      </c>
      <c r="D13" s="43">
        <v>1.47E-2</v>
      </c>
      <c r="E13" s="43">
        <v>9.4999999999999998E-3</v>
      </c>
      <c r="F13" s="43">
        <v>1.14E-2</v>
      </c>
      <c r="G13" s="43">
        <v>4.4000000000000003E-3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5.4000000000000003E-3</v>
      </c>
      <c r="Q13" s="45" t="s">
        <v>7</v>
      </c>
      <c r="R13" s="46">
        <v>0.74629999999999996</v>
      </c>
      <c r="S13" s="46">
        <v>0.7903</v>
      </c>
      <c r="T13" s="46">
        <v>0.65629999999999999</v>
      </c>
      <c r="U13" s="46">
        <v>0.2346</v>
      </c>
      <c r="V13" s="46">
        <v>0.71689999999999998</v>
      </c>
      <c r="W13" s="46">
        <v>0.2276</v>
      </c>
      <c r="X13" s="46">
        <v>0.65259999999999996</v>
      </c>
      <c r="Y13" s="46">
        <v>0.82440000000000002</v>
      </c>
      <c r="Z13" s="46">
        <v>0.82820000000000005</v>
      </c>
      <c r="AA13" s="46">
        <v>0.65980000000000005</v>
      </c>
      <c r="AB13" s="46">
        <v>0.45219999999999999</v>
      </c>
      <c r="AC13" s="46">
        <v>0.50190000000000001</v>
      </c>
      <c r="AD13" s="46">
        <v>0.1799</v>
      </c>
    </row>
    <row r="14" spans="1:30">
      <c r="A14" s="37" t="s">
        <v>9</v>
      </c>
      <c r="B14" s="36">
        <v>2.0199999999999999E-2</v>
      </c>
      <c r="C14" s="43">
        <v>0</v>
      </c>
      <c r="D14" s="43">
        <v>1.23E-2</v>
      </c>
      <c r="E14" s="43">
        <v>0</v>
      </c>
      <c r="F14" s="43">
        <v>1.6899999999999998E-2</v>
      </c>
      <c r="G14" s="43">
        <v>0</v>
      </c>
      <c r="H14" s="43">
        <v>0</v>
      </c>
      <c r="I14" s="43">
        <v>7.6E-3</v>
      </c>
      <c r="J14" s="43">
        <v>0</v>
      </c>
      <c r="K14" s="43">
        <v>0</v>
      </c>
      <c r="L14" s="43">
        <v>1.2500000000000001E-2</v>
      </c>
      <c r="M14" s="43">
        <v>1.1000000000000001E-3</v>
      </c>
      <c r="N14" s="43">
        <v>1.26E-2</v>
      </c>
      <c r="O14" s="43">
        <v>0</v>
      </c>
      <c r="Q14" s="45" t="s">
        <v>8</v>
      </c>
      <c r="R14" s="46">
        <v>3.7000000000000002E-3</v>
      </c>
      <c r="S14" s="46">
        <v>1.47E-2</v>
      </c>
      <c r="T14" s="46">
        <v>9.4999999999999998E-3</v>
      </c>
      <c r="U14" s="46">
        <v>1.14E-2</v>
      </c>
      <c r="V14" s="46">
        <v>4.4000000000000003E-3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5.4000000000000003E-3</v>
      </c>
    </row>
    <row r="15" spans="1:30">
      <c r="A15" s="37" t="s">
        <v>10</v>
      </c>
      <c r="B15" s="36">
        <v>98.454999999999998</v>
      </c>
      <c r="C15" s="43">
        <v>98.486099999999993</v>
      </c>
      <c r="D15" s="43">
        <v>98.976500000000001</v>
      </c>
      <c r="E15" s="43">
        <v>99.236999999999995</v>
      </c>
      <c r="F15" s="43">
        <v>100.1061</v>
      </c>
      <c r="G15" s="43">
        <v>98.938599999999994</v>
      </c>
      <c r="H15" s="43">
        <v>98.770300000000006</v>
      </c>
      <c r="I15" s="43">
        <v>99.836100000000002</v>
      </c>
      <c r="J15" s="43">
        <v>99.326800000000006</v>
      </c>
      <c r="K15" s="43">
        <v>99.814300000000003</v>
      </c>
      <c r="L15" s="43">
        <v>99.153800000000004</v>
      </c>
      <c r="M15" s="43">
        <v>99.143799999999999</v>
      </c>
      <c r="N15" s="43">
        <v>98.902600000000007</v>
      </c>
      <c r="O15" s="43">
        <v>98.924800000000005</v>
      </c>
      <c r="Q15" s="45" t="s">
        <v>9</v>
      </c>
      <c r="R15" s="46">
        <v>0</v>
      </c>
      <c r="S15" s="46">
        <v>1.23E-2</v>
      </c>
      <c r="T15" s="46">
        <v>0</v>
      </c>
      <c r="U15" s="46">
        <v>1.6899999999999998E-2</v>
      </c>
      <c r="V15" s="46">
        <v>0</v>
      </c>
      <c r="W15" s="46">
        <v>0</v>
      </c>
      <c r="X15" s="46">
        <v>7.6E-3</v>
      </c>
      <c r="Y15" s="46">
        <v>0</v>
      </c>
      <c r="Z15" s="46">
        <v>0</v>
      </c>
      <c r="AA15" s="46">
        <v>1.2500000000000001E-2</v>
      </c>
      <c r="AB15" s="46">
        <v>1.1000000000000001E-3</v>
      </c>
      <c r="AC15" s="46">
        <v>1.26E-2</v>
      </c>
      <c r="AD15" s="46">
        <v>0</v>
      </c>
    </row>
    <row r="16" spans="1:30">
      <c r="Q16" s="45" t="s">
        <v>110</v>
      </c>
      <c r="R16" s="46">
        <v>98.726673157953059</v>
      </c>
      <c r="S16" s="46">
        <v>99.205670780851804</v>
      </c>
      <c r="T16" s="46">
        <v>99.420049579696766</v>
      </c>
      <c r="U16" s="46">
        <v>100.3233615979058</v>
      </c>
      <c r="V16" s="46">
        <v>99.188520749223301</v>
      </c>
      <c r="W16" s="46">
        <v>99.024726311032424</v>
      </c>
      <c r="X16" s="46">
        <v>100.07169139555194</v>
      </c>
      <c r="Y16" s="46">
        <v>99.413363053225439</v>
      </c>
      <c r="Z16" s="46">
        <v>99.923658337978154</v>
      </c>
      <c r="AA16" s="46">
        <v>99.435332145509335</v>
      </c>
      <c r="AB16" s="46">
        <v>99.400812099199968</v>
      </c>
      <c r="AC16" s="46">
        <v>99.141739722576844</v>
      </c>
      <c r="AD16" s="46">
        <v>99.196573123731739</v>
      </c>
    </row>
    <row r="17" spans="1:30" ht="14" thickBot="1">
      <c r="Q17" s="47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</row>
    <row r="18" spans="1:30">
      <c r="A18" s="38"/>
      <c r="B18" s="35" t="s">
        <v>15</v>
      </c>
      <c r="C18" s="37" t="s">
        <v>96</v>
      </c>
      <c r="D18" s="37" t="s">
        <v>97</v>
      </c>
      <c r="E18" s="37" t="s">
        <v>118</v>
      </c>
      <c r="F18" s="37" t="s">
        <v>123</v>
      </c>
      <c r="G18" s="38"/>
      <c r="H18" s="38" t="s">
        <v>124</v>
      </c>
      <c r="I18" s="38"/>
      <c r="J18" s="38"/>
      <c r="K18" s="38"/>
      <c r="Q18" s="80" t="s">
        <v>99</v>
      </c>
      <c r="R18" s="81">
        <v>1.9534029080375472</v>
      </c>
      <c r="S18" s="81">
        <v>1.9542323572455216</v>
      </c>
      <c r="T18" s="81">
        <v>1.9532218998206494</v>
      </c>
      <c r="U18" s="81">
        <v>1.9657078552783882</v>
      </c>
      <c r="V18" s="81">
        <v>1.9510086537487439</v>
      </c>
      <c r="W18" s="81">
        <v>1.9605748093550914</v>
      </c>
      <c r="X18" s="81">
        <v>1.9482071881960008</v>
      </c>
      <c r="Y18" s="81">
        <v>1.9628483742647256</v>
      </c>
      <c r="Z18" s="81">
        <v>1.9604501322228134</v>
      </c>
      <c r="AA18" s="81">
        <v>1.9574492697191372</v>
      </c>
      <c r="AB18" s="81">
        <v>1.9651097151668664</v>
      </c>
      <c r="AC18" s="81">
        <v>1.9678671769428051</v>
      </c>
      <c r="AD18" s="82">
        <v>1.9609130081357009</v>
      </c>
    </row>
    <row r="19" spans="1:30">
      <c r="A19" s="38" t="s">
        <v>0</v>
      </c>
      <c r="B19" s="36">
        <v>52.8</v>
      </c>
      <c r="C19" s="38">
        <f t="shared" ref="C19:C28" si="0">B19/B49</f>
        <v>0.87882822902796265</v>
      </c>
      <c r="D19" s="38">
        <f>C19*2</f>
        <v>1.7576564580559253</v>
      </c>
      <c r="E19" s="38">
        <f>D19*$E$32</f>
        <v>3.8873083953267984</v>
      </c>
      <c r="F19" s="38" t="s">
        <v>99</v>
      </c>
      <c r="G19" s="38">
        <f>E19/2</f>
        <v>1.9436541976633992</v>
      </c>
      <c r="H19" s="38">
        <f>G19*$K$29</f>
        <v>1.9296999056639454</v>
      </c>
      <c r="I19" s="38"/>
      <c r="J19" s="38"/>
      <c r="K19" s="38"/>
      <c r="Q19" s="83" t="s">
        <v>103</v>
      </c>
      <c r="R19" s="49">
        <v>3.3098467317083595E-2</v>
      </c>
      <c r="S19" s="49">
        <v>3.1007440961194559E-2</v>
      </c>
      <c r="T19" s="49">
        <v>3.9695199541494926E-2</v>
      </c>
      <c r="U19" s="49">
        <v>2.5831523644894903E-2</v>
      </c>
      <c r="V19" s="49">
        <v>3.2767884703227265E-2</v>
      </c>
      <c r="W19" s="49">
        <v>2.6727072420344347E-2</v>
      </c>
      <c r="X19" s="49">
        <v>4.044864353283039E-2</v>
      </c>
      <c r="Y19" s="49">
        <v>3.604856222786109E-2</v>
      </c>
      <c r="Z19" s="49">
        <v>3.6242214054498692E-2</v>
      </c>
      <c r="AA19" s="49">
        <v>2.08073646123196E-2</v>
      </c>
      <c r="AB19" s="49">
        <v>1.7460521931703513E-2</v>
      </c>
      <c r="AC19" s="49">
        <v>1.7183556803384861E-2</v>
      </c>
      <c r="AD19" s="84">
        <v>2.4914136154136138E-2</v>
      </c>
    </row>
    <row r="20" spans="1:30">
      <c r="A20" s="38" t="s">
        <v>1</v>
      </c>
      <c r="B20" s="36">
        <v>0.2089</v>
      </c>
      <c r="C20" s="38">
        <f t="shared" si="0"/>
        <v>2.6151727591387083E-3</v>
      </c>
      <c r="D20" s="38">
        <f>C20*2</f>
        <v>5.2303455182774166E-3</v>
      </c>
      <c r="E20" s="38">
        <f t="shared" ref="E20:E28" si="1">D20*$E$32</f>
        <v>1.1567656438476084E-2</v>
      </c>
      <c r="F20" s="38" t="s">
        <v>101</v>
      </c>
      <c r="G20" s="38">
        <f>E20/2</f>
        <v>5.7838282192380422E-3</v>
      </c>
      <c r="H20" s="38">
        <f t="shared" ref="H20:H29" si="2">G20*$K$29</f>
        <v>5.7423037402731343E-3</v>
      </c>
      <c r="I20" s="38"/>
      <c r="J20" s="38"/>
      <c r="K20" s="38"/>
      <c r="Q20" s="83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84"/>
    </row>
    <row r="21" spans="1:30">
      <c r="A21" s="38" t="s">
        <v>2</v>
      </c>
      <c r="B21" s="36">
        <v>0.8216</v>
      </c>
      <c r="C21" s="38">
        <f t="shared" si="0"/>
        <v>8.0580619850921936E-3</v>
      </c>
      <c r="D21" s="38">
        <f>C21*3</f>
        <v>2.4174185955276581E-2</v>
      </c>
      <c r="E21" s="38">
        <f t="shared" si="1"/>
        <v>5.3464666308043571E-2</v>
      </c>
      <c r="F21" s="38" t="s">
        <v>103</v>
      </c>
      <c r="G21" s="38">
        <f>E21*(2/3)</f>
        <v>3.5643110872029045E-2</v>
      </c>
      <c r="H21" s="38">
        <f t="shared" si="2"/>
        <v>3.5387214335764972E-2</v>
      </c>
      <c r="I21" s="38"/>
      <c r="J21" s="38"/>
      <c r="K21" s="38"/>
      <c r="Q21" s="83" t="s">
        <v>103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  <c r="AD21" s="84">
        <v>0</v>
      </c>
    </row>
    <row r="22" spans="1:30">
      <c r="A22" s="38" t="s">
        <v>3</v>
      </c>
      <c r="B22" s="36">
        <v>0.34749999999999998</v>
      </c>
      <c r="C22" s="38">
        <f t="shared" si="0"/>
        <v>2.2863346272781102E-3</v>
      </c>
      <c r="D22" s="38">
        <f>C22*3</f>
        <v>6.8590038818343302E-3</v>
      </c>
      <c r="E22" s="38">
        <f t="shared" si="1"/>
        <v>1.5169667116249017E-2</v>
      </c>
      <c r="F22" s="38" t="s">
        <v>119</v>
      </c>
      <c r="G22" s="38">
        <f>E22*(2/3)</f>
        <v>1.0113111410832678E-2</v>
      </c>
      <c r="H22" s="38">
        <f t="shared" si="2"/>
        <v>1.0040505229229274E-2</v>
      </c>
      <c r="I22" s="38"/>
      <c r="J22" s="38"/>
      <c r="K22" s="38"/>
      <c r="Q22" s="83" t="s">
        <v>126</v>
      </c>
      <c r="R22" s="49">
        <v>6.6024111155387644E-2</v>
      </c>
      <c r="S22" s="49">
        <v>6.2563276637233045E-2</v>
      </c>
      <c r="T22" s="49">
        <v>4.9933927038605663E-2</v>
      </c>
      <c r="U22" s="49">
        <v>5.8595905614284405E-2</v>
      </c>
      <c r="V22" s="49">
        <v>6.8248833972660794E-2</v>
      </c>
      <c r="W22" s="49">
        <v>6.9525821414134548E-2</v>
      </c>
      <c r="X22" s="49">
        <v>6.3848343089932147E-2</v>
      </c>
      <c r="Y22" s="49">
        <v>2.3570983647941635E-2</v>
      </c>
      <c r="Z22" s="49">
        <v>2.9655284750968569E-2</v>
      </c>
      <c r="AA22" s="49">
        <v>7.6806376160444501E-2</v>
      </c>
      <c r="AB22" s="49">
        <v>7.0051906470181002E-2</v>
      </c>
      <c r="AC22" s="49">
        <v>6.5298035365445095E-2</v>
      </c>
      <c r="AD22" s="84">
        <v>7.398880102939831E-2</v>
      </c>
    </row>
    <row r="23" spans="1:30">
      <c r="A23" s="38" t="s">
        <v>4</v>
      </c>
      <c r="B23" s="36">
        <v>15.38</v>
      </c>
      <c r="C23" s="38">
        <f t="shared" si="0"/>
        <v>0.21405706332637442</v>
      </c>
      <c r="D23" s="38">
        <f t="shared" ref="D23:D28" si="3">C23</f>
        <v>0.21405706332637442</v>
      </c>
      <c r="E23" s="38">
        <f t="shared" si="1"/>
        <v>0.47341778055307515</v>
      </c>
      <c r="F23" s="38" t="s">
        <v>104</v>
      </c>
      <c r="G23" s="38">
        <f>E23</f>
        <v>0.47341778055307515</v>
      </c>
      <c r="H23" s="38">
        <f t="shared" si="2"/>
        <v>0.47001891981153343</v>
      </c>
      <c r="I23" s="38"/>
      <c r="J23" s="38"/>
      <c r="K23" s="38"/>
      <c r="Q23" s="83" t="s">
        <v>119</v>
      </c>
      <c r="R23" s="49">
        <v>7.2976140355063644E-3</v>
      </c>
      <c r="S23" s="49">
        <v>6.5986261972046977E-3</v>
      </c>
      <c r="T23" s="49">
        <v>8.8897431404787244E-3</v>
      </c>
      <c r="U23" s="49">
        <v>3.9813695282735371E-3</v>
      </c>
      <c r="V23" s="49">
        <v>8.6701807670643474E-3</v>
      </c>
      <c r="W23" s="49">
        <v>3.6645544642936465E-3</v>
      </c>
      <c r="X23" s="49">
        <v>9.937396088692773E-3</v>
      </c>
      <c r="Y23" s="49">
        <v>8.208241286664638E-3</v>
      </c>
      <c r="Z23" s="49">
        <v>8.6905942356252583E-3</v>
      </c>
      <c r="AA23" s="49">
        <v>5.3712360847180752E-3</v>
      </c>
      <c r="AB23" s="49">
        <v>3.8312816079354101E-3</v>
      </c>
      <c r="AC23" s="49">
        <v>2.9757209578049238E-3</v>
      </c>
      <c r="AD23" s="84">
        <v>4.0096786147351283E-3</v>
      </c>
    </row>
    <row r="24" spans="1:30">
      <c r="A24" s="38" t="s">
        <v>5</v>
      </c>
      <c r="B24" s="36">
        <v>0.30120000000000002</v>
      </c>
      <c r="C24" s="38">
        <f t="shared" si="0"/>
        <v>4.2458415562447145E-3</v>
      </c>
      <c r="D24" s="38">
        <f t="shared" si="3"/>
        <v>4.2458415562447145E-3</v>
      </c>
      <c r="E24" s="38">
        <f t="shared" si="1"/>
        <v>9.3902852580605503E-3</v>
      </c>
      <c r="F24" s="38" t="s">
        <v>121</v>
      </c>
      <c r="G24" s="38">
        <f>E24</f>
        <v>9.3902852580605503E-3</v>
      </c>
      <c r="H24" s="38">
        <f t="shared" si="2"/>
        <v>9.3228685423676731E-3</v>
      </c>
      <c r="I24" s="38"/>
      <c r="J24" s="38"/>
      <c r="K24" s="38"/>
      <c r="Q24" s="83" t="s">
        <v>101</v>
      </c>
      <c r="R24" s="49">
        <v>4.4009976891067389E-3</v>
      </c>
      <c r="S24" s="49">
        <v>6.8079379325475245E-3</v>
      </c>
      <c r="T24" s="49">
        <v>6.10719832473433E-3</v>
      </c>
      <c r="U24" s="49">
        <v>5.4536855101357847E-4</v>
      </c>
      <c r="V24" s="49">
        <v>5.5484927464496143E-3</v>
      </c>
      <c r="W24" s="49">
        <v>9.1904758000926564E-4</v>
      </c>
      <c r="X24" s="49">
        <v>5.3789550593891728E-3</v>
      </c>
      <c r="Y24" s="49">
        <v>7.1507659637701027E-3</v>
      </c>
      <c r="Z24" s="49">
        <v>7.1738794200030976E-3</v>
      </c>
      <c r="AA24" s="49">
        <v>3.9857478193777865E-3</v>
      </c>
      <c r="AB24" s="49">
        <v>7.8223604280281203E-4</v>
      </c>
      <c r="AC24" s="49">
        <v>4.6175459285589446E-4</v>
      </c>
      <c r="AD24" s="84">
        <v>0</v>
      </c>
    </row>
    <row r="25" spans="1:30">
      <c r="A25" s="38" t="s">
        <v>6</v>
      </c>
      <c r="B25" s="36">
        <v>27.35</v>
      </c>
      <c r="C25" s="38">
        <f t="shared" si="0"/>
        <v>0.67866004962779169</v>
      </c>
      <c r="D25" s="38">
        <f t="shared" si="3"/>
        <v>0.67866004962779169</v>
      </c>
      <c r="E25" s="38">
        <f t="shared" si="1"/>
        <v>1.5009536683914797</v>
      </c>
      <c r="F25" s="38" t="s">
        <v>122</v>
      </c>
      <c r="G25" s="38">
        <f>E25</f>
        <v>1.5009536683914797</v>
      </c>
      <c r="H25" s="38">
        <f t="shared" si="2"/>
        <v>1.4901777053670049</v>
      </c>
      <c r="I25" s="38"/>
      <c r="J25" s="38"/>
      <c r="K25" s="38"/>
      <c r="Q25" s="83" t="s">
        <v>104</v>
      </c>
      <c r="R25" s="49">
        <v>0.40896204486702376</v>
      </c>
      <c r="S25" s="49">
        <v>0.40688082813194959</v>
      </c>
      <c r="T25" s="49">
        <v>0.429776587456624</v>
      </c>
      <c r="U25" s="49">
        <v>0.42078902938112572</v>
      </c>
      <c r="V25" s="49">
        <v>0.40407417283501129</v>
      </c>
      <c r="W25" s="49">
        <v>0.41223829507665799</v>
      </c>
      <c r="X25" s="49">
        <v>0.41666023689589926</v>
      </c>
      <c r="Y25" s="49">
        <v>0.43830488400792228</v>
      </c>
      <c r="Z25" s="49">
        <v>0.4405774025254921</v>
      </c>
      <c r="AA25" s="49">
        <v>0.4093273827948184</v>
      </c>
      <c r="AB25" s="49">
        <v>0.4141142644682444</v>
      </c>
      <c r="AC25" s="49">
        <v>0.41335863576942522</v>
      </c>
      <c r="AD25" s="84">
        <v>0.39506818030261959</v>
      </c>
    </row>
    <row r="26" spans="1:30">
      <c r="A26" s="38" t="s">
        <v>7</v>
      </c>
      <c r="B26" s="36">
        <v>1.2040999999999999</v>
      </c>
      <c r="C26" s="38">
        <f t="shared" si="0"/>
        <v>2.1471112696148358E-2</v>
      </c>
      <c r="D26" s="38">
        <f t="shared" si="3"/>
        <v>2.1471112696148358E-2</v>
      </c>
      <c r="E26" s="38">
        <f t="shared" si="1"/>
        <v>4.7486433573636168E-2</v>
      </c>
      <c r="F26" s="38" t="s">
        <v>105</v>
      </c>
      <c r="G26" s="38">
        <f>E26</f>
        <v>4.7486433573636168E-2</v>
      </c>
      <c r="H26" s="38">
        <f t="shared" si="2"/>
        <v>4.7145508958086869E-2</v>
      </c>
      <c r="I26" s="38"/>
      <c r="J26" s="38"/>
      <c r="K26" s="38"/>
      <c r="Q26" s="83" t="s">
        <v>121</v>
      </c>
      <c r="R26" s="49">
        <v>9.6717031591091653E-3</v>
      </c>
      <c r="S26" s="49">
        <v>9.979884629506601E-3</v>
      </c>
      <c r="T26" s="49">
        <v>9.767150290711837E-3</v>
      </c>
      <c r="U26" s="49">
        <v>1.0262446568456438E-2</v>
      </c>
      <c r="V26" s="49">
        <v>9.1300993911386154E-3</v>
      </c>
      <c r="W26" s="49">
        <v>9.6887172596389626E-3</v>
      </c>
      <c r="X26" s="49">
        <v>9.3893021718367119E-3</v>
      </c>
      <c r="Y26" s="49">
        <v>9.915733074332831E-3</v>
      </c>
      <c r="Z26" s="49">
        <v>8.2372984839383691E-3</v>
      </c>
      <c r="AA26" s="49">
        <v>1.1065339242755256E-2</v>
      </c>
      <c r="AB26" s="49">
        <v>1.1534040446821811E-2</v>
      </c>
      <c r="AC26" s="49">
        <v>1.0810540293315418E-2</v>
      </c>
      <c r="AD26" s="84">
        <v>1.0208903971829738E-2</v>
      </c>
    </row>
    <row r="27" spans="1:30">
      <c r="A27" s="38" t="s">
        <v>8</v>
      </c>
      <c r="B27" s="36">
        <v>2.1499999999999998E-2</v>
      </c>
      <c r="C27" s="38">
        <f t="shared" si="0"/>
        <v>3.4688609228783479E-4</v>
      </c>
      <c r="D27" s="38">
        <f t="shared" si="3"/>
        <v>3.4688609228783479E-4</v>
      </c>
      <c r="E27" s="38">
        <f t="shared" si="1"/>
        <v>7.671881570441119E-4</v>
      </c>
      <c r="F27" s="38" t="s">
        <v>107</v>
      </c>
      <c r="G27" s="38">
        <f>E27*2</f>
        <v>1.5343763140882238E-3</v>
      </c>
      <c r="H27" s="38">
        <f t="shared" si="2"/>
        <v>1.5233603961592155E-3</v>
      </c>
      <c r="I27" s="38"/>
      <c r="J27" s="38"/>
      <c r="K27" s="38"/>
      <c r="Q27" s="83" t="s">
        <v>122</v>
      </c>
      <c r="R27" s="49">
        <v>1.5070123255696666</v>
      </c>
      <c r="S27" s="49">
        <v>1.5078920497416479</v>
      </c>
      <c r="T27" s="49">
        <v>1.4910102330624624</v>
      </c>
      <c r="U27" s="49">
        <v>1.5209202709756433</v>
      </c>
      <c r="V27" s="49">
        <v>1.5123414598972111</v>
      </c>
      <c r="W27" s="49">
        <v>1.528243896647707</v>
      </c>
      <c r="X27" s="49">
        <v>1.4992494039245867</v>
      </c>
      <c r="Y27" s="49">
        <v>1.488842049090737</v>
      </c>
      <c r="Z27" s="49">
        <v>1.4856127320366221</v>
      </c>
      <c r="AA27" s="49">
        <v>1.5114064864245809</v>
      </c>
      <c r="AB27" s="49">
        <v>1.5200307534443742</v>
      </c>
      <c r="AC27" s="49">
        <v>1.5210740813172363</v>
      </c>
      <c r="AD27" s="84">
        <v>1.5453941615937288</v>
      </c>
    </row>
    <row r="28" spans="1:30">
      <c r="A28" s="38" t="s">
        <v>9</v>
      </c>
      <c r="B28" s="36">
        <v>2.0199999999999999E-2</v>
      </c>
      <c r="C28" s="38">
        <f t="shared" si="0"/>
        <v>2.1443736730360931E-4</v>
      </c>
      <c r="D28" s="38">
        <f t="shared" si="3"/>
        <v>2.1443736730360931E-4</v>
      </c>
      <c r="E28" s="38">
        <f t="shared" si="1"/>
        <v>4.7425887713751038E-4</v>
      </c>
      <c r="F28" s="38" t="s">
        <v>109</v>
      </c>
      <c r="G28" s="38">
        <f>E28*2</f>
        <v>9.4851775427502076E-4</v>
      </c>
      <c r="H28" s="38">
        <f t="shared" si="2"/>
        <v>9.4170795563608E-4</v>
      </c>
      <c r="I28" s="38"/>
      <c r="J28" s="38"/>
      <c r="K28" s="38"/>
      <c r="Q28" s="83" t="s">
        <v>105</v>
      </c>
      <c r="R28" s="49">
        <v>2.9368303361060638E-2</v>
      </c>
      <c r="S28" s="49">
        <v>3.0926894923947977E-2</v>
      </c>
      <c r="T28" s="49">
        <v>2.5636236059797545E-2</v>
      </c>
      <c r="U28" s="49">
        <v>9.0667594179376903E-3</v>
      </c>
      <c r="V28" s="49">
        <v>2.8076469253571164E-2</v>
      </c>
      <c r="W28" s="49">
        <v>8.9205953157718947E-3</v>
      </c>
      <c r="X28" s="49">
        <v>2.5355263363622368E-2</v>
      </c>
      <c r="Y28" s="49">
        <v>3.20738398563074E-2</v>
      </c>
      <c r="Z28" s="49">
        <v>3.2105093878694299E-2</v>
      </c>
      <c r="AA28" s="49">
        <v>2.5833555183320634E-2</v>
      </c>
      <c r="AB28" s="49">
        <v>1.7678832136927117E-2</v>
      </c>
      <c r="AC28" s="49">
        <v>1.9649395269440078E-2</v>
      </c>
      <c r="AD28" s="84">
        <v>7.027334267544082E-3</v>
      </c>
    </row>
    <row r="29" spans="1:30">
      <c r="A29" s="38" t="s">
        <v>110</v>
      </c>
      <c r="B29" s="38">
        <f>SUM(B19:B28)</f>
        <v>98.454999999999984</v>
      </c>
      <c r="C29" s="38"/>
      <c r="D29" s="38">
        <f>SUM(D19:D28)</f>
        <v>2.7129153840774642</v>
      </c>
      <c r="E29" s="38"/>
      <c r="F29" s="38" t="s">
        <v>110</v>
      </c>
      <c r="G29" s="38">
        <f>SUM(G19:G28)</f>
        <v>4.0289253100101128</v>
      </c>
      <c r="H29" s="38">
        <f t="shared" si="2"/>
        <v>4</v>
      </c>
      <c r="I29" s="38"/>
      <c r="J29" s="38" t="s">
        <v>125</v>
      </c>
      <c r="K29" s="38">
        <f>4/G29</f>
        <v>0.99282058916846982</v>
      </c>
      <c r="Q29" s="83" t="s">
        <v>107</v>
      </c>
      <c r="R29" s="49">
        <v>2.6348358794670847E-4</v>
      </c>
      <c r="S29" s="49">
        <v>1.0409936979023505E-3</v>
      </c>
      <c r="T29" s="49">
        <v>6.7152454565972991E-4</v>
      </c>
      <c r="U29" s="49">
        <v>7.9728825113958607E-4</v>
      </c>
      <c r="V29" s="49">
        <v>3.1183367801758025E-4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84">
        <v>3.8171536101478873E-4</v>
      </c>
    </row>
    <row r="30" spans="1:30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Q30" s="83" t="s">
        <v>109</v>
      </c>
      <c r="R30" s="49">
        <v>0</v>
      </c>
      <c r="S30" s="49">
        <v>5.7310809940541089E-4</v>
      </c>
      <c r="T30" s="49">
        <v>0</v>
      </c>
      <c r="U30" s="49">
        <v>7.7767455033632524E-4</v>
      </c>
      <c r="V30" s="49">
        <v>0</v>
      </c>
      <c r="W30" s="49">
        <v>0</v>
      </c>
      <c r="X30" s="49">
        <v>3.515780447598065E-4</v>
      </c>
      <c r="Y30" s="49">
        <v>0</v>
      </c>
      <c r="Z30" s="49">
        <v>0</v>
      </c>
      <c r="AA30" s="49">
        <v>5.827321469578622E-4</v>
      </c>
      <c r="AB30" s="49">
        <v>5.1203871277235801E-5</v>
      </c>
      <c r="AC30" s="49">
        <v>5.8734007766447207E-4</v>
      </c>
      <c r="AD30" s="84">
        <v>0</v>
      </c>
    </row>
    <row r="31" spans="1:30" ht="14" thickBot="1">
      <c r="A31" s="38"/>
      <c r="B31" s="38"/>
      <c r="C31" s="38"/>
      <c r="D31" s="50" t="s">
        <v>146</v>
      </c>
      <c r="E31" s="38">
        <v>6</v>
      </c>
      <c r="F31" s="38"/>
      <c r="G31" s="38"/>
      <c r="H31" s="38"/>
      <c r="I31" s="38"/>
      <c r="J31" s="38"/>
      <c r="K31" s="38"/>
      <c r="Q31" s="85" t="s">
        <v>110</v>
      </c>
      <c r="R31" s="86">
        <v>4.0195019587794381</v>
      </c>
      <c r="S31" s="86">
        <v>4.0185033981980602</v>
      </c>
      <c r="T31" s="86">
        <v>4.0147096992812195</v>
      </c>
      <c r="U31" s="86">
        <v>4.0172754917614943</v>
      </c>
      <c r="V31" s="86">
        <v>4.0201780809930954</v>
      </c>
      <c r="W31" s="86">
        <v>4.0205028095336495</v>
      </c>
      <c r="X31" s="86">
        <v>4.0188263103675501</v>
      </c>
      <c r="Y31" s="86">
        <v>4.0069634334202622</v>
      </c>
      <c r="Z31" s="86">
        <v>4.0087446316086561</v>
      </c>
      <c r="AA31" s="86">
        <v>4.0226354901884296</v>
      </c>
      <c r="AB31" s="86">
        <v>4.0206447555871341</v>
      </c>
      <c r="AC31" s="86">
        <v>4.0192662373893766</v>
      </c>
      <c r="AD31" s="87">
        <v>4.0219059194307079</v>
      </c>
    </row>
    <row r="32" spans="1:30">
      <c r="A32" s="38"/>
      <c r="B32" s="38"/>
      <c r="C32" s="38"/>
      <c r="D32" s="38" t="s">
        <v>112</v>
      </c>
      <c r="E32" s="38">
        <f>E31/D29</f>
        <v>2.2116428824927468</v>
      </c>
      <c r="F32" s="38"/>
      <c r="G32" s="38"/>
      <c r="H32" s="38"/>
      <c r="I32" s="38"/>
      <c r="J32" s="38"/>
      <c r="K32" s="38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</row>
    <row r="33" spans="1:30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</row>
    <row r="34" spans="1:30">
      <c r="A34" s="38" t="s">
        <v>0</v>
      </c>
      <c r="B34" s="41">
        <f>B19</f>
        <v>52.8</v>
      </c>
      <c r="C34" s="38"/>
      <c r="D34" s="51" t="s">
        <v>99</v>
      </c>
      <c r="E34" s="52">
        <f>G19</f>
        <v>1.9436541976633992</v>
      </c>
      <c r="F34" s="38"/>
      <c r="G34" s="38" t="s">
        <v>104</v>
      </c>
      <c r="H34" s="38">
        <f>H23-H35</f>
        <v>0.38386598983317133</v>
      </c>
      <c r="I34" s="38"/>
      <c r="J34" s="38"/>
      <c r="K34" s="38"/>
      <c r="Q34" s="48" t="s">
        <v>130</v>
      </c>
      <c r="R34" s="46">
        <f>R28/(R28+R25+R22+R26+R27+R29)*100</f>
        <v>1.4529399254658535</v>
      </c>
      <c r="S34" s="46">
        <f t="shared" ref="S34:AD34" si="4">S28/(S28+S25+S22+S26+S27+S29)*100</f>
        <v>1.5315773328727378</v>
      </c>
      <c r="T34" s="46">
        <f t="shared" si="4"/>
        <v>1.2774711740979656</v>
      </c>
      <c r="U34" s="46">
        <f t="shared" si="4"/>
        <v>0.44875357167488744</v>
      </c>
      <c r="V34" s="46">
        <f t="shared" si="4"/>
        <v>1.3884238504637343</v>
      </c>
      <c r="W34" s="46">
        <f t="shared" si="4"/>
        <v>0.43973770719090949</v>
      </c>
      <c r="X34" s="46">
        <f t="shared" si="4"/>
        <v>1.2586364495094213</v>
      </c>
      <c r="Y34" s="46">
        <f t="shared" si="4"/>
        <v>1.6095608624175144</v>
      </c>
      <c r="Z34" s="46">
        <f t="shared" si="4"/>
        <v>1.6083203038767893</v>
      </c>
      <c r="AA34" s="46">
        <f t="shared" si="4"/>
        <v>1.2698121402533129</v>
      </c>
      <c r="AB34" s="46">
        <f t="shared" si="4"/>
        <v>0.86941806630913709</v>
      </c>
      <c r="AC34" s="46">
        <f t="shared" si="4"/>
        <v>0.96785959000991306</v>
      </c>
      <c r="AD34" s="46">
        <f t="shared" si="4"/>
        <v>0.34582161992215016</v>
      </c>
    </row>
    <row r="35" spans="1:30">
      <c r="A35" s="38" t="s">
        <v>1</v>
      </c>
      <c r="B35" s="41">
        <f>B20</f>
        <v>0.2089</v>
      </c>
      <c r="C35" s="38"/>
      <c r="D35" s="53" t="s">
        <v>103</v>
      </c>
      <c r="E35" s="54">
        <f>IF(2-E34&gt;G21,G21,2-E34)</f>
        <v>3.5643110872029045E-2</v>
      </c>
      <c r="F35" s="38"/>
      <c r="G35" s="38" t="s">
        <v>126</v>
      </c>
      <c r="H35" s="38">
        <f>(2*6)*(1-(4/G29))</f>
        <v>8.6152929978362103E-2</v>
      </c>
      <c r="I35" s="38"/>
      <c r="J35" s="38"/>
      <c r="K35" s="38"/>
      <c r="Q35" s="48" t="s">
        <v>131</v>
      </c>
      <c r="R35" s="46">
        <f>R27/(R27+R28+R29+R26+R22+R25)*100</f>
        <v>74.556515882783259</v>
      </c>
      <c r="S35" s="46">
        <f t="shared" ref="S35:AD35" si="5">S27/(S27+S28+S29+S26+S22+S25)*100</f>
        <v>74.67459276084692</v>
      </c>
      <c r="T35" s="46">
        <f t="shared" si="5"/>
        <v>74.298059534931099</v>
      </c>
      <c r="U35" s="46">
        <f t="shared" si="5"/>
        <v>75.276995051039108</v>
      </c>
      <c r="V35" s="46">
        <f t="shared" si="5"/>
        <v>74.787571542648735</v>
      </c>
      <c r="W35" s="46">
        <f t="shared" si="5"/>
        <v>75.334262271958465</v>
      </c>
      <c r="X35" s="46">
        <f t="shared" si="5"/>
        <v>74.42280995558832</v>
      </c>
      <c r="Y35" s="46">
        <f t="shared" si="5"/>
        <v>74.714530697723475</v>
      </c>
      <c r="Z35" s="46">
        <f t="shared" si="5"/>
        <v>74.422492881043752</v>
      </c>
      <c r="AA35" s="46">
        <f t="shared" si="5"/>
        <v>74.291064148950909</v>
      </c>
      <c r="AB35" s="46">
        <f t="shared" si="5"/>
        <v>74.752799741201414</v>
      </c>
      <c r="AC35" s="46">
        <f t="shared" si="5"/>
        <v>74.922719835965538</v>
      </c>
      <c r="AD35" s="46">
        <f t="shared" si="5"/>
        <v>76.050276254661441</v>
      </c>
    </row>
    <row r="36" spans="1:30">
      <c r="A36" s="38" t="s">
        <v>2</v>
      </c>
      <c r="B36" s="41">
        <f>B21</f>
        <v>0.8216</v>
      </c>
      <c r="C36" s="38"/>
      <c r="D36" s="53"/>
      <c r="E36" s="54"/>
      <c r="F36" s="38"/>
      <c r="G36" s="38" t="s">
        <v>127</v>
      </c>
      <c r="H36" s="38">
        <f>H34/(H34+H35)</f>
        <v>0.8167032722578329</v>
      </c>
      <c r="I36" s="38"/>
      <c r="J36" s="38"/>
      <c r="K36" s="38"/>
      <c r="Q36" s="48" t="s">
        <v>132</v>
      </c>
      <c r="R36" s="46">
        <f>(R25+R22+R26)/(R22+R25+R26+R27+R28+R29)*100</f>
        <v>23.977508851577291</v>
      </c>
      <c r="S36" s="46">
        <f t="shared" ref="S36:AD36" si="6">(S25+S22+S26)/(S22+S25+S26+S27+S28+S29)*100</f>
        <v>23.742277289850811</v>
      </c>
      <c r="T36" s="46">
        <f t="shared" si="6"/>
        <v>24.391006763641311</v>
      </c>
      <c r="U36" s="46">
        <f t="shared" si="6"/>
        <v>24.234790095271016</v>
      </c>
      <c r="V36" s="46">
        <f t="shared" si="6"/>
        <v>23.808583960080863</v>
      </c>
      <c r="W36" s="46">
        <f t="shared" si="6"/>
        <v>24.226000020850631</v>
      </c>
      <c r="X36" s="46">
        <f t="shared" si="6"/>
        <v>24.318553594902266</v>
      </c>
      <c r="Y36" s="46">
        <f t="shared" si="6"/>
        <v>23.675908439859018</v>
      </c>
      <c r="Z36" s="46">
        <f t="shared" si="6"/>
        <v>23.969186815079475</v>
      </c>
      <c r="AA36" s="46">
        <f t="shared" si="6"/>
        <v>24.439123710795776</v>
      </c>
      <c r="AB36" s="46">
        <f t="shared" si="6"/>
        <v>24.377782192489452</v>
      </c>
      <c r="AC36" s="46">
        <f t="shared" si="6"/>
        <v>24.109420574024547</v>
      </c>
      <c r="AD36" s="46">
        <f t="shared" si="6"/>
        <v>23.585117559396117</v>
      </c>
    </row>
    <row r="37" spans="1:30">
      <c r="A37" s="38" t="s">
        <v>3</v>
      </c>
      <c r="B37" s="41">
        <f>B22</f>
        <v>0.34749999999999998</v>
      </c>
      <c r="C37" s="38"/>
      <c r="D37" s="53" t="s">
        <v>103</v>
      </c>
      <c r="E37" s="54">
        <f>G21-E35</f>
        <v>0</v>
      </c>
      <c r="F37" s="38"/>
      <c r="G37" s="38" t="s">
        <v>128</v>
      </c>
      <c r="H37" s="38">
        <f>H35/(H35+H34)</f>
        <v>0.18329672774216707</v>
      </c>
      <c r="I37" s="38"/>
      <c r="J37" s="38"/>
      <c r="K37" s="38"/>
    </row>
    <row r="38" spans="1:30">
      <c r="A38" s="38" t="s">
        <v>129</v>
      </c>
      <c r="B38" s="41">
        <f>IF(H35&lt;0,0,1.1113*(B23*H37))</f>
        <v>3.1328699114432044</v>
      </c>
      <c r="C38" s="38"/>
      <c r="D38" s="53" t="s">
        <v>126</v>
      </c>
      <c r="E38" s="54">
        <f>IF(H35&lt;0,0,H35)</f>
        <v>8.6152929978362103E-2</v>
      </c>
      <c r="F38" s="38"/>
      <c r="G38" s="38"/>
      <c r="H38" s="38"/>
      <c r="I38" s="38"/>
      <c r="J38" s="38"/>
      <c r="K38" s="38"/>
    </row>
    <row r="39" spans="1:30">
      <c r="A39" s="38" t="s">
        <v>4</v>
      </c>
      <c r="B39" s="41">
        <f>IF(H35&lt;0,B23,B23*H36)</f>
        <v>12.560896327325471</v>
      </c>
      <c r="C39" s="38"/>
      <c r="D39" s="53" t="s">
        <v>119</v>
      </c>
      <c r="E39" s="54">
        <f>G22</f>
        <v>1.0113111410832678E-2</v>
      </c>
      <c r="F39" s="38"/>
      <c r="G39" s="38"/>
      <c r="H39" s="38"/>
      <c r="I39" s="38"/>
      <c r="J39" s="38"/>
      <c r="K39" s="38"/>
    </row>
    <row r="40" spans="1:30">
      <c r="A40" s="38" t="s">
        <v>5</v>
      </c>
      <c r="B40" s="41">
        <f>B24</f>
        <v>0.30120000000000002</v>
      </c>
      <c r="C40" s="38"/>
      <c r="D40" s="53" t="s">
        <v>101</v>
      </c>
      <c r="E40" s="54">
        <f>G20</f>
        <v>5.7838282192380422E-3</v>
      </c>
      <c r="F40" s="38"/>
      <c r="G40" s="38"/>
      <c r="H40" s="38"/>
      <c r="I40" s="38"/>
      <c r="J40" s="38"/>
      <c r="K40" s="38"/>
    </row>
    <row r="41" spans="1:30">
      <c r="A41" s="38" t="s">
        <v>6</v>
      </c>
      <c r="B41" s="41">
        <f>B25</f>
        <v>27.35</v>
      </c>
      <c r="C41" s="38"/>
      <c r="D41" s="53" t="s">
        <v>104</v>
      </c>
      <c r="E41" s="54">
        <f>IF(H35&lt;0,H23,H34)</f>
        <v>0.38386598983317133</v>
      </c>
      <c r="F41" s="38"/>
      <c r="G41" s="38" t="s">
        <v>130</v>
      </c>
      <c r="H41" s="40">
        <f>E44/(E44+E43+E42+E41+E38)*100</f>
        <v>2.3417141209114192</v>
      </c>
      <c r="I41" s="40"/>
      <c r="J41" s="40"/>
      <c r="K41" s="40"/>
    </row>
    <row r="42" spans="1:30">
      <c r="A42" s="38" t="s">
        <v>7</v>
      </c>
      <c r="B42" s="41">
        <f>B26</f>
        <v>1.2040999999999999</v>
      </c>
      <c r="C42" s="38"/>
      <c r="D42" s="53" t="s">
        <v>121</v>
      </c>
      <c r="E42" s="54">
        <f>G24</f>
        <v>9.3902852580605503E-3</v>
      </c>
      <c r="F42" s="38"/>
      <c r="G42" s="38" t="s">
        <v>131</v>
      </c>
      <c r="H42" s="40">
        <f>E43/(E44+E43+E42+E41+E38)*100</f>
        <v>74.017022033372839</v>
      </c>
      <c r="I42" s="40"/>
      <c r="J42" s="40"/>
      <c r="K42" s="40"/>
    </row>
    <row r="43" spans="1:30">
      <c r="A43" s="38" t="s">
        <v>8</v>
      </c>
      <c r="B43" s="41">
        <f>B27</f>
        <v>2.1499999999999998E-2</v>
      </c>
      <c r="C43" s="38"/>
      <c r="D43" s="53" t="s">
        <v>122</v>
      </c>
      <c r="E43" s="54">
        <f>G25</f>
        <v>1.5009536683914797</v>
      </c>
      <c r="F43" s="38"/>
      <c r="G43" s="38" t="s">
        <v>132</v>
      </c>
      <c r="H43" s="40">
        <f>(E41+E42+E38)/(E43+E42+E41+E38+E44)*100</f>
        <v>23.641263845715738</v>
      </c>
      <c r="I43" s="40"/>
      <c r="J43" s="40"/>
      <c r="K43" s="40"/>
    </row>
    <row r="44" spans="1:30">
      <c r="A44" s="38" t="s">
        <v>9</v>
      </c>
      <c r="B44" s="41">
        <f>B28</f>
        <v>2.0199999999999999E-2</v>
      </c>
      <c r="C44" s="38"/>
      <c r="D44" s="53" t="s">
        <v>105</v>
      </c>
      <c r="E44" s="54">
        <f>G26</f>
        <v>4.7486433573636168E-2</v>
      </c>
      <c r="F44" s="38"/>
      <c r="G44" s="38"/>
      <c r="H44" s="40"/>
      <c r="I44" s="40"/>
      <c r="J44" s="40"/>
      <c r="K44" s="40"/>
    </row>
    <row r="45" spans="1:30">
      <c r="A45" s="38" t="s">
        <v>110</v>
      </c>
      <c r="B45" s="41">
        <f>SUM(B34:B44)</f>
        <v>98.768766238768649</v>
      </c>
      <c r="C45" s="38"/>
      <c r="D45" s="53" t="s">
        <v>107</v>
      </c>
      <c r="E45" s="54">
        <f>G27</f>
        <v>1.5343763140882238E-3</v>
      </c>
      <c r="F45" s="38"/>
      <c r="G45" s="38"/>
      <c r="H45" s="38"/>
      <c r="I45" s="38"/>
      <c r="J45" s="38"/>
      <c r="K45" s="38"/>
    </row>
    <row r="46" spans="1:30">
      <c r="A46" s="38"/>
      <c r="B46" s="38"/>
      <c r="C46" s="38"/>
      <c r="D46" s="53" t="s">
        <v>109</v>
      </c>
      <c r="E46" s="54">
        <f>G28</f>
        <v>9.4851775427502076E-4</v>
      </c>
      <c r="F46" s="38"/>
      <c r="G46" s="38"/>
      <c r="H46" s="38"/>
      <c r="I46" s="38"/>
      <c r="J46" s="38"/>
      <c r="K46" s="38"/>
    </row>
    <row r="47" spans="1:30">
      <c r="A47" s="38"/>
      <c r="B47" s="38"/>
      <c r="C47" s="38"/>
      <c r="D47" s="55" t="s">
        <v>110</v>
      </c>
      <c r="E47" s="56">
        <f>SUM(E34:E46)</f>
        <v>4.0255264492685718</v>
      </c>
      <c r="F47" s="38"/>
      <c r="G47" s="38"/>
      <c r="H47" s="38"/>
      <c r="I47" s="38"/>
      <c r="J47" s="38"/>
      <c r="K47" s="38"/>
    </row>
    <row r="48" spans="1:30">
      <c r="A48" s="50" t="s">
        <v>147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1:11">
      <c r="A49" s="38" t="s">
        <v>0</v>
      </c>
      <c r="B49" s="40">
        <v>60.08</v>
      </c>
      <c r="C49" s="38"/>
      <c r="D49" s="38"/>
      <c r="E49" s="38"/>
      <c r="F49" s="38"/>
      <c r="G49" s="38"/>
      <c r="H49" s="38"/>
      <c r="I49" s="38"/>
      <c r="J49" s="38"/>
      <c r="K49" s="38"/>
    </row>
    <row r="50" spans="1:11">
      <c r="A50" s="38" t="s">
        <v>1</v>
      </c>
      <c r="B50" s="40">
        <v>79.88</v>
      </c>
      <c r="C50" s="38"/>
      <c r="D50" s="38"/>
      <c r="E50" s="38"/>
      <c r="F50" s="38"/>
      <c r="G50" s="38"/>
      <c r="H50" s="38"/>
      <c r="I50" s="38"/>
      <c r="J50" s="38"/>
      <c r="K50" s="38"/>
    </row>
    <row r="51" spans="1:11">
      <c r="A51" s="38" t="s">
        <v>2</v>
      </c>
      <c r="B51" s="40">
        <v>101.96</v>
      </c>
      <c r="C51" s="38"/>
      <c r="D51" s="38"/>
      <c r="E51" s="38"/>
      <c r="F51" s="38"/>
      <c r="G51" s="38"/>
      <c r="H51" s="38"/>
      <c r="I51" s="38"/>
      <c r="J51" s="38"/>
      <c r="K51" s="38"/>
    </row>
    <row r="52" spans="1:11">
      <c r="A52" s="38" t="s">
        <v>3</v>
      </c>
      <c r="B52" s="40">
        <v>151.99</v>
      </c>
      <c r="C52" s="38"/>
      <c r="D52" s="38"/>
      <c r="E52" s="38"/>
      <c r="F52" s="38"/>
      <c r="G52" s="38"/>
      <c r="H52" s="38"/>
      <c r="I52" s="38"/>
      <c r="J52" s="38"/>
      <c r="K52" s="38"/>
    </row>
    <row r="53" spans="1:11">
      <c r="A53" s="38" t="s">
        <v>4</v>
      </c>
      <c r="B53" s="40">
        <v>71.849999999999994</v>
      </c>
      <c r="C53" s="38"/>
      <c r="D53" s="38"/>
      <c r="E53" s="38"/>
      <c r="F53" s="38"/>
      <c r="G53" s="38"/>
      <c r="H53" s="38"/>
      <c r="I53" s="38"/>
      <c r="J53" s="38"/>
      <c r="K53" s="38"/>
    </row>
    <row r="54" spans="1:11">
      <c r="A54" s="38" t="s">
        <v>5</v>
      </c>
      <c r="B54" s="40">
        <v>70.94</v>
      </c>
      <c r="C54" s="38"/>
      <c r="D54" s="38"/>
      <c r="E54" s="38"/>
      <c r="F54" s="38"/>
      <c r="G54" s="38"/>
      <c r="H54" s="38"/>
      <c r="I54" s="38"/>
      <c r="J54" s="38"/>
      <c r="K54" s="38"/>
    </row>
    <row r="55" spans="1:11">
      <c r="A55" s="38" t="s">
        <v>6</v>
      </c>
      <c r="B55" s="40">
        <v>40.299999999999997</v>
      </c>
      <c r="C55" s="38"/>
      <c r="D55" s="38"/>
      <c r="E55" s="38"/>
      <c r="F55" s="38"/>
      <c r="G55" s="38"/>
      <c r="H55" s="38"/>
      <c r="I55" s="38"/>
      <c r="J55" s="38"/>
      <c r="K55" s="38"/>
    </row>
    <row r="56" spans="1:11">
      <c r="A56" s="38" t="s">
        <v>7</v>
      </c>
      <c r="B56" s="40">
        <v>56.08</v>
      </c>
      <c r="C56" s="38"/>
      <c r="D56" s="38"/>
      <c r="E56" s="38"/>
      <c r="F56" s="38"/>
      <c r="G56" s="38"/>
      <c r="H56" s="38"/>
      <c r="I56" s="38"/>
      <c r="J56" s="38"/>
      <c r="K56" s="38"/>
    </row>
    <row r="57" spans="1:11">
      <c r="A57" s="38" t="s">
        <v>8</v>
      </c>
      <c r="B57" s="40">
        <v>61.98</v>
      </c>
      <c r="C57" s="38"/>
      <c r="D57" s="38"/>
      <c r="E57" s="38"/>
      <c r="F57" s="38"/>
      <c r="G57" s="38"/>
      <c r="H57" s="38"/>
      <c r="I57" s="38"/>
      <c r="J57" s="38"/>
      <c r="K57" s="38"/>
    </row>
    <row r="58" spans="1:11">
      <c r="A58" s="38" t="s">
        <v>9</v>
      </c>
      <c r="B58" s="40">
        <v>94.2</v>
      </c>
      <c r="C58" s="38"/>
      <c r="D58" s="38"/>
      <c r="E58" s="38"/>
      <c r="F58" s="38"/>
      <c r="G58" s="38"/>
      <c r="H58" s="38"/>
      <c r="I58" s="38"/>
      <c r="J58" s="38"/>
      <c r="K58" s="38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76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2" sqref="A2"/>
      <selection pane="bottomRight" activeCell="A3" sqref="A1:A3"/>
    </sheetView>
  </sheetViews>
  <sheetFormatPr baseColWidth="10" defaultRowHeight="13"/>
  <cols>
    <col min="1" max="1" width="30.5" style="3" customWidth="1"/>
    <col min="2" max="30" width="11" bestFit="1" customWidth="1"/>
    <col min="31" max="32" width="12.1640625" style="1" bestFit="1" customWidth="1"/>
    <col min="33" max="256" width="8.83203125" customWidth="1"/>
  </cols>
  <sheetData>
    <row r="1" spans="1:32">
      <c r="A1" s="4" t="s">
        <v>213</v>
      </c>
      <c r="AE1" s="13"/>
      <c r="AF1" s="13"/>
    </row>
    <row r="2" spans="1:32">
      <c r="A2" s="4" t="s">
        <v>212</v>
      </c>
      <c r="AE2" s="13"/>
      <c r="AF2" s="13"/>
    </row>
    <row r="3" spans="1:32" ht="16">
      <c r="A3" s="57" t="s">
        <v>211</v>
      </c>
      <c r="AE3" s="13"/>
      <c r="AF3" s="13"/>
    </row>
    <row r="4" spans="1:32" s="5" customFormat="1">
      <c r="A4" s="8"/>
      <c r="B4" s="9" t="s">
        <v>29</v>
      </c>
      <c r="C4" s="9" t="s">
        <v>30</v>
      </c>
      <c r="D4" s="9" t="s">
        <v>31</v>
      </c>
      <c r="E4" s="9" t="s">
        <v>32</v>
      </c>
      <c r="F4" s="9" t="s">
        <v>33</v>
      </c>
      <c r="G4" s="9" t="s">
        <v>34</v>
      </c>
      <c r="H4" s="9" t="s">
        <v>35</v>
      </c>
      <c r="I4" s="9" t="s">
        <v>36</v>
      </c>
      <c r="J4" s="9" t="s">
        <v>37</v>
      </c>
      <c r="K4" s="9" t="s">
        <v>38</v>
      </c>
      <c r="L4" s="9" t="s">
        <v>39</v>
      </c>
      <c r="M4" s="9" t="s">
        <v>40</v>
      </c>
      <c r="N4" s="9" t="s">
        <v>41</v>
      </c>
      <c r="O4" s="9" t="s">
        <v>42</v>
      </c>
      <c r="P4" s="9" t="s">
        <v>43</v>
      </c>
      <c r="Q4" s="9" t="s">
        <v>44</v>
      </c>
      <c r="R4" s="9" t="s">
        <v>45</v>
      </c>
      <c r="S4" s="9" t="s">
        <v>46</v>
      </c>
      <c r="T4" s="9" t="s">
        <v>47</v>
      </c>
      <c r="U4" s="9" t="s">
        <v>48</v>
      </c>
      <c r="V4" s="9" t="s">
        <v>49</v>
      </c>
      <c r="W4" s="9" t="s">
        <v>50</v>
      </c>
      <c r="X4" s="9" t="s">
        <v>51</v>
      </c>
      <c r="Y4" s="9" t="s">
        <v>52</v>
      </c>
      <c r="Z4" s="9" t="s">
        <v>53</v>
      </c>
      <c r="AA4" s="9" t="s">
        <v>54</v>
      </c>
      <c r="AB4" s="9" t="s">
        <v>55</v>
      </c>
      <c r="AC4" s="9" t="s">
        <v>56</v>
      </c>
      <c r="AD4" s="9" t="s">
        <v>57</v>
      </c>
      <c r="AE4" s="12" t="s">
        <v>89</v>
      </c>
      <c r="AF4" s="12" t="s">
        <v>90</v>
      </c>
    </row>
    <row r="5" spans="1:32">
      <c r="A5" s="4" t="s">
        <v>0</v>
      </c>
      <c r="B5" s="2">
        <v>55.28</v>
      </c>
      <c r="C5" s="2">
        <v>53.91</v>
      </c>
      <c r="D5" s="2">
        <v>54.41</v>
      </c>
      <c r="E5" s="2">
        <v>54.4</v>
      </c>
      <c r="F5" s="2">
        <v>56.21</v>
      </c>
      <c r="G5" s="2">
        <v>54.79</v>
      </c>
      <c r="H5" s="2">
        <v>54.09</v>
      </c>
      <c r="I5" s="2">
        <v>54.39</v>
      </c>
      <c r="J5" s="2">
        <v>54.15</v>
      </c>
      <c r="K5" s="2">
        <v>55.68</v>
      </c>
      <c r="L5" s="2">
        <v>54.6</v>
      </c>
      <c r="M5" s="2">
        <v>56.34</v>
      </c>
      <c r="N5" s="2">
        <v>55.93</v>
      </c>
      <c r="O5" s="2">
        <v>57.22</v>
      </c>
      <c r="P5" s="2">
        <v>55.99</v>
      </c>
      <c r="Q5" s="2">
        <v>55.71</v>
      </c>
      <c r="R5" s="2">
        <v>55.91</v>
      </c>
      <c r="S5" s="2">
        <v>55.96</v>
      </c>
      <c r="T5" s="2">
        <v>55.96</v>
      </c>
      <c r="U5" s="2">
        <v>55.28</v>
      </c>
      <c r="V5" s="2">
        <v>53.78</v>
      </c>
      <c r="W5" s="2">
        <v>53.36</v>
      </c>
      <c r="X5" s="2">
        <v>55.8</v>
      </c>
      <c r="Y5" s="2">
        <v>54.88</v>
      </c>
      <c r="Z5" s="2">
        <v>56.85</v>
      </c>
      <c r="AA5" s="2">
        <v>54.14</v>
      </c>
      <c r="AB5" s="2">
        <v>56.53</v>
      </c>
      <c r="AC5" s="2">
        <v>56.63</v>
      </c>
      <c r="AD5" s="2">
        <v>56.92</v>
      </c>
      <c r="AE5" s="13">
        <v>55.9861</v>
      </c>
      <c r="AF5" s="13">
        <v>57.7102</v>
      </c>
    </row>
    <row r="6" spans="1:32">
      <c r="A6" s="4" t="s">
        <v>1</v>
      </c>
      <c r="B6" s="2">
        <v>0.12559999999999999</v>
      </c>
      <c r="C6" s="2">
        <v>0.21290000000000001</v>
      </c>
      <c r="D6" s="2">
        <v>0.1258</v>
      </c>
      <c r="E6" s="2">
        <v>0.10249999999999999</v>
      </c>
      <c r="F6" s="2">
        <v>8.48E-2</v>
      </c>
      <c r="G6" s="2">
        <v>0.1002</v>
      </c>
      <c r="H6" s="2">
        <v>0.14149999999999999</v>
      </c>
      <c r="I6" s="2">
        <v>9.1600000000000001E-2</v>
      </c>
      <c r="J6" s="2">
        <v>8.6400000000000005E-2</v>
      </c>
      <c r="K6" s="2">
        <v>0.5413</v>
      </c>
      <c r="L6" s="2">
        <v>9.8000000000000004E-2</v>
      </c>
      <c r="M6" s="2">
        <v>5.2299999999999999E-2</v>
      </c>
      <c r="N6" s="2">
        <v>3.3099999999999997E-2</v>
      </c>
      <c r="O6" s="2">
        <v>1.7000000000000001E-2</v>
      </c>
      <c r="P6" s="2">
        <v>3.4700000000000002E-2</v>
      </c>
      <c r="Q6" s="2">
        <v>9.1300000000000006E-2</v>
      </c>
      <c r="R6" s="2">
        <v>4.5999999999999999E-2</v>
      </c>
      <c r="S6" s="2">
        <v>6.4199999999999993E-2</v>
      </c>
      <c r="T6" s="2">
        <v>4.4499999999999998E-2</v>
      </c>
      <c r="U6" s="2">
        <v>6.59E-2</v>
      </c>
      <c r="V6" s="2">
        <v>5.4100000000000002E-2</v>
      </c>
      <c r="W6" s="2">
        <v>2.3E-2</v>
      </c>
      <c r="X6" s="2">
        <v>1.9900000000000001E-2</v>
      </c>
      <c r="Y6" s="2">
        <v>6.3200000000000006E-2</v>
      </c>
      <c r="Z6" s="2">
        <v>2.0799999999999999E-2</v>
      </c>
      <c r="AA6" s="2">
        <v>5.16E-2</v>
      </c>
      <c r="AB6" s="2">
        <v>7.1499999999999994E-2</v>
      </c>
      <c r="AC6" s="2">
        <v>3.5499999999999997E-2</v>
      </c>
      <c r="AD6" s="2">
        <v>4.8599999999999997E-2</v>
      </c>
      <c r="AE6" s="13">
        <v>4.5199999999999997E-2</v>
      </c>
      <c r="AF6" s="13">
        <v>2.12E-2</v>
      </c>
    </row>
    <row r="7" spans="1:32">
      <c r="A7" s="4" t="s">
        <v>2</v>
      </c>
      <c r="B7" s="2">
        <v>1.2007000000000001</v>
      </c>
      <c r="C7" s="2">
        <v>1.7056</v>
      </c>
      <c r="D7" s="2">
        <v>1.339</v>
      </c>
      <c r="E7" s="2">
        <v>0.89380000000000004</v>
      </c>
      <c r="F7" s="2">
        <v>0.80179999999999996</v>
      </c>
      <c r="G7" s="2">
        <v>1.0293000000000001</v>
      </c>
      <c r="H7" s="2">
        <v>1.1200000000000001</v>
      </c>
      <c r="I7" s="2">
        <v>1.1214</v>
      </c>
      <c r="J7" s="2">
        <v>0.72289999999999999</v>
      </c>
      <c r="K7" s="2">
        <v>0.74260000000000004</v>
      </c>
      <c r="L7" s="2">
        <v>0.85040000000000004</v>
      </c>
      <c r="M7" s="2">
        <v>0.52290000000000003</v>
      </c>
      <c r="N7" s="2">
        <v>0.77739999999999998</v>
      </c>
      <c r="O7" s="2">
        <v>0.56000000000000005</v>
      </c>
      <c r="P7" s="2">
        <v>0.5323</v>
      </c>
      <c r="Q7" s="2">
        <v>0.89790000000000003</v>
      </c>
      <c r="R7" s="2">
        <v>0.43780000000000002</v>
      </c>
      <c r="S7" s="2">
        <v>0.4506</v>
      </c>
      <c r="T7" s="2">
        <v>0.76170000000000004</v>
      </c>
      <c r="U7" s="2">
        <v>0.42430000000000001</v>
      </c>
      <c r="V7" s="2">
        <v>0.86219999999999997</v>
      </c>
      <c r="W7" s="2">
        <v>1.0115000000000001</v>
      </c>
      <c r="X7" s="2">
        <v>0.4269</v>
      </c>
      <c r="Y7" s="2">
        <v>0.46760000000000002</v>
      </c>
      <c r="Z7" s="2">
        <v>0.57789999999999997</v>
      </c>
      <c r="AA7" s="2">
        <v>0.29980000000000001</v>
      </c>
      <c r="AB7" s="2">
        <v>0.50260000000000005</v>
      </c>
      <c r="AC7" s="2">
        <v>0.58579999999999999</v>
      </c>
      <c r="AD7" s="2">
        <v>0.46350000000000002</v>
      </c>
      <c r="AE7" s="13">
        <v>0.70489999999999997</v>
      </c>
      <c r="AF7" s="13">
        <v>0.53180000000000005</v>
      </c>
    </row>
    <row r="8" spans="1:32">
      <c r="A8" s="4" t="s">
        <v>3</v>
      </c>
      <c r="B8" s="2">
        <v>0.23960000000000001</v>
      </c>
      <c r="C8" s="2">
        <v>0.30249999999999999</v>
      </c>
      <c r="D8" s="2">
        <v>0.23139999999999999</v>
      </c>
      <c r="E8" s="2">
        <v>0.1948</v>
      </c>
      <c r="F8" s="2">
        <v>0.14699999999999999</v>
      </c>
      <c r="G8" s="2">
        <v>0.17369999999999999</v>
      </c>
      <c r="H8" s="2">
        <v>0.20749999999999999</v>
      </c>
      <c r="I8" s="2">
        <v>0.21929999999999999</v>
      </c>
      <c r="J8" s="2">
        <v>0.14349999999999999</v>
      </c>
      <c r="K8" s="2">
        <v>0.32490000000000002</v>
      </c>
      <c r="L8" s="2">
        <v>0.1384</v>
      </c>
      <c r="M8" s="2">
        <v>0.12920000000000001</v>
      </c>
      <c r="N8" s="2">
        <v>0.16789999999999999</v>
      </c>
      <c r="O8" s="2">
        <v>0.12540000000000001</v>
      </c>
      <c r="P8" s="2">
        <v>9.7199999999999995E-2</v>
      </c>
      <c r="Q8" s="2">
        <v>0.224</v>
      </c>
      <c r="R8" s="2">
        <v>8.7499999999999994E-2</v>
      </c>
      <c r="S8" s="2">
        <v>0.1236</v>
      </c>
      <c r="T8" s="2">
        <v>0.18709999999999999</v>
      </c>
      <c r="U8" s="2">
        <v>6.5100000000000005E-2</v>
      </c>
      <c r="V8" s="2">
        <v>8.2100000000000006E-2</v>
      </c>
      <c r="W8" s="2">
        <v>9.01E-2</v>
      </c>
      <c r="X8" s="2">
        <v>8.0100000000000005E-2</v>
      </c>
      <c r="Y8" s="2">
        <v>0.1111</v>
      </c>
      <c r="Z8" s="2">
        <v>0.1163</v>
      </c>
      <c r="AA8" s="2">
        <v>6.5699999999999995E-2</v>
      </c>
      <c r="AB8" s="2">
        <v>0.11409999999999999</v>
      </c>
      <c r="AC8" s="2">
        <v>0.12820000000000001</v>
      </c>
      <c r="AD8" s="2">
        <v>0.1862</v>
      </c>
      <c r="AE8" s="13">
        <v>0.113</v>
      </c>
      <c r="AF8" s="13">
        <v>9.06E-2</v>
      </c>
    </row>
    <row r="9" spans="1:32">
      <c r="A9" s="4" t="s">
        <v>4</v>
      </c>
      <c r="B9" s="2">
        <v>12.88</v>
      </c>
      <c r="C9" s="2">
        <v>13.08</v>
      </c>
      <c r="D9" s="2">
        <v>13.42</v>
      </c>
      <c r="E9" s="2">
        <v>13.27</v>
      </c>
      <c r="F9" s="2">
        <v>12.14</v>
      </c>
      <c r="G9" s="2">
        <v>13.18</v>
      </c>
      <c r="H9" s="2">
        <v>14</v>
      </c>
      <c r="I9" s="2">
        <v>13.85</v>
      </c>
      <c r="J9" s="2">
        <v>14.08</v>
      </c>
      <c r="K9" s="2">
        <v>13.91</v>
      </c>
      <c r="L9" s="2">
        <v>13.51</v>
      </c>
      <c r="M9" s="2">
        <v>13.73</v>
      </c>
      <c r="N9" s="2">
        <v>13.39</v>
      </c>
      <c r="O9" s="2">
        <v>12.99</v>
      </c>
      <c r="P9" s="2">
        <v>13.34</v>
      </c>
      <c r="Q9" s="2">
        <v>13.99</v>
      </c>
      <c r="R9" s="2">
        <v>14.15</v>
      </c>
      <c r="S9" s="2">
        <v>14.1</v>
      </c>
      <c r="T9" s="2">
        <v>13.97</v>
      </c>
      <c r="U9" s="2">
        <v>13.78</v>
      </c>
      <c r="V9" s="2">
        <v>13.62</v>
      </c>
      <c r="W9" s="2">
        <v>13.7</v>
      </c>
      <c r="X9" s="2">
        <v>14</v>
      </c>
      <c r="Y9" s="2">
        <v>13.9</v>
      </c>
      <c r="Z9" s="2">
        <v>13.33</v>
      </c>
      <c r="AA9" s="2">
        <v>23.75</v>
      </c>
      <c r="AB9" s="2">
        <v>13.98</v>
      </c>
      <c r="AC9" s="2">
        <v>13.98</v>
      </c>
      <c r="AD9" s="2">
        <v>13.72</v>
      </c>
      <c r="AE9" s="13">
        <v>13.618399999999999</v>
      </c>
      <c r="AF9" s="13">
        <v>10.671099999999999</v>
      </c>
    </row>
    <row r="10" spans="1:32">
      <c r="A10" s="4" t="s">
        <v>5</v>
      </c>
      <c r="B10" s="2">
        <v>0.30740000000000001</v>
      </c>
      <c r="C10" s="2">
        <v>0.23880000000000001</v>
      </c>
      <c r="D10" s="2">
        <v>0.30430000000000001</v>
      </c>
      <c r="E10" s="2">
        <v>0.2969</v>
      </c>
      <c r="F10" s="2">
        <v>0.23449999999999999</v>
      </c>
      <c r="G10" s="2">
        <v>0.31580000000000003</v>
      </c>
      <c r="H10" s="2">
        <v>0.28720000000000001</v>
      </c>
      <c r="I10" s="2">
        <v>0.31690000000000002</v>
      </c>
      <c r="J10" s="2">
        <v>0.27189999999999998</v>
      </c>
      <c r="K10" s="2">
        <v>0.24490000000000001</v>
      </c>
      <c r="L10" s="2">
        <v>0.27979999999999999</v>
      </c>
      <c r="M10" s="2">
        <v>0.27829999999999999</v>
      </c>
      <c r="N10" s="2">
        <v>0.2928</v>
      </c>
      <c r="O10" s="2">
        <v>0.29920000000000002</v>
      </c>
      <c r="P10" s="2">
        <v>0.27950000000000003</v>
      </c>
      <c r="Q10" s="2">
        <v>0.32740000000000002</v>
      </c>
      <c r="R10" s="2">
        <v>0.33160000000000001</v>
      </c>
      <c r="S10" s="2">
        <v>0.31090000000000001</v>
      </c>
      <c r="T10" s="2">
        <v>0.30059999999999998</v>
      </c>
      <c r="U10" s="2">
        <v>0.25750000000000001</v>
      </c>
      <c r="V10" s="2">
        <v>0.27</v>
      </c>
      <c r="W10" s="2">
        <v>0.27829999999999999</v>
      </c>
      <c r="X10" s="2">
        <v>0.30790000000000001</v>
      </c>
      <c r="Y10" s="2">
        <v>0.29880000000000001</v>
      </c>
      <c r="Z10" s="2">
        <v>0.27960000000000002</v>
      </c>
      <c r="AA10" s="2">
        <v>0.79320000000000002</v>
      </c>
      <c r="AB10" s="2">
        <v>0.2606</v>
      </c>
      <c r="AC10" s="2">
        <v>0.31830000000000003</v>
      </c>
      <c r="AD10" s="2">
        <v>0.31209999999999999</v>
      </c>
      <c r="AE10" s="13">
        <v>0.31619999999999998</v>
      </c>
      <c r="AF10" s="13">
        <v>7.1199999999999999E-2</v>
      </c>
    </row>
    <row r="11" spans="1:32">
      <c r="A11" s="4" t="s">
        <v>6</v>
      </c>
      <c r="B11" s="2">
        <v>22.79</v>
      </c>
      <c r="C11" s="2">
        <v>22.9</v>
      </c>
      <c r="D11" s="2">
        <v>23.56</v>
      </c>
      <c r="E11" s="2">
        <v>23.91</v>
      </c>
      <c r="F11" s="2">
        <v>23.54</v>
      </c>
      <c r="G11" s="2">
        <v>24.21</v>
      </c>
      <c r="H11" s="2">
        <v>23.99</v>
      </c>
      <c r="I11" s="2">
        <v>24.11</v>
      </c>
      <c r="J11" s="2">
        <v>24.17</v>
      </c>
      <c r="K11" s="2">
        <v>25.07</v>
      </c>
      <c r="L11" s="2">
        <v>24.99</v>
      </c>
      <c r="M11" s="2">
        <v>25.16</v>
      </c>
      <c r="N11" s="2">
        <v>25.14</v>
      </c>
      <c r="O11" s="2">
        <v>25.69</v>
      </c>
      <c r="P11" s="2">
        <v>24.57</v>
      </c>
      <c r="Q11" s="2">
        <v>24.86</v>
      </c>
      <c r="R11" s="2">
        <v>25.21</v>
      </c>
      <c r="S11" s="2">
        <v>25.11</v>
      </c>
      <c r="T11" s="2">
        <v>25.09</v>
      </c>
      <c r="U11" s="2">
        <v>25.16</v>
      </c>
      <c r="V11" s="2">
        <v>25.15</v>
      </c>
      <c r="W11" s="2">
        <v>25.16</v>
      </c>
      <c r="X11" s="2">
        <v>25.1</v>
      </c>
      <c r="Y11" s="2">
        <v>24.44</v>
      </c>
      <c r="Z11" s="2">
        <v>25.57</v>
      </c>
      <c r="AA11" s="2">
        <v>16.43</v>
      </c>
      <c r="AB11" s="2">
        <v>25.3</v>
      </c>
      <c r="AC11" s="2">
        <v>25.3</v>
      </c>
      <c r="AD11" s="2">
        <v>25.39</v>
      </c>
      <c r="AE11" s="13">
        <v>25.068200000000001</v>
      </c>
      <c r="AF11" s="13">
        <v>23.566700000000001</v>
      </c>
    </row>
    <row r="12" spans="1:32">
      <c r="A12" s="4" t="s">
        <v>7</v>
      </c>
      <c r="B12" s="2">
        <v>3.1</v>
      </c>
      <c r="C12" s="2">
        <v>3.07</v>
      </c>
      <c r="D12" s="2">
        <v>2.35</v>
      </c>
      <c r="E12" s="2">
        <v>2.1800000000000002</v>
      </c>
      <c r="F12" s="2">
        <v>1.84</v>
      </c>
      <c r="G12" s="2">
        <v>1.63</v>
      </c>
      <c r="H12" s="2">
        <v>1.6</v>
      </c>
      <c r="I12" s="2">
        <v>1.54</v>
      </c>
      <c r="J12" s="2">
        <v>1.1389</v>
      </c>
      <c r="K12" s="2">
        <v>0.56369999999999998</v>
      </c>
      <c r="L12" s="2">
        <v>0.50249999999999995</v>
      </c>
      <c r="M12" s="2">
        <v>0.48399999999999999</v>
      </c>
      <c r="N12" s="2">
        <v>0.45450000000000002</v>
      </c>
      <c r="O12" s="2">
        <v>0.44119999999999998</v>
      </c>
      <c r="P12" s="2">
        <v>0.43690000000000001</v>
      </c>
      <c r="Q12" s="2">
        <v>0.43680000000000002</v>
      </c>
      <c r="R12" s="2">
        <v>0.43219999999999997</v>
      </c>
      <c r="S12" s="2">
        <v>0.42799999999999999</v>
      </c>
      <c r="T12" s="2">
        <v>0.42209999999999998</v>
      </c>
      <c r="U12" s="2">
        <v>0.41959999999999997</v>
      </c>
      <c r="V12" s="2">
        <v>0.41920000000000002</v>
      </c>
      <c r="W12" s="2">
        <v>0.40389999999999998</v>
      </c>
      <c r="X12" s="2">
        <v>0.39889999999999998</v>
      </c>
      <c r="Y12" s="2">
        <v>0.37159999999999999</v>
      </c>
      <c r="Z12" s="2">
        <v>0.36930000000000002</v>
      </c>
      <c r="AA12" s="2">
        <v>0.36159999999999998</v>
      </c>
      <c r="AB12" s="2">
        <v>0.35959999999999998</v>
      </c>
      <c r="AC12" s="2">
        <v>0.3584</v>
      </c>
      <c r="AD12" s="2">
        <v>0.3584</v>
      </c>
      <c r="AE12" s="13">
        <v>0.33379999999999999</v>
      </c>
      <c r="AF12" s="13">
        <v>8.8800000000000004E-2</v>
      </c>
    </row>
    <row r="13" spans="1:32">
      <c r="A13" s="4" t="s">
        <v>95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13">
        <v>3.2500000000000001E-2</v>
      </c>
      <c r="AF13" s="13">
        <v>1.0200000000000001E-2</v>
      </c>
    </row>
    <row r="14" spans="1:32">
      <c r="A14" s="4" t="s">
        <v>8</v>
      </c>
      <c r="B14" s="2">
        <v>9.6299999999999997E-2</v>
      </c>
      <c r="C14" s="2">
        <v>0.1789</v>
      </c>
      <c r="D14" s="2">
        <v>8.1900000000000001E-2</v>
      </c>
      <c r="E14" s="2">
        <v>5.1799999999999999E-2</v>
      </c>
      <c r="F14" s="2">
        <v>6.2700000000000006E-2</v>
      </c>
      <c r="G14" s="2">
        <v>9.9199999999999997E-2</v>
      </c>
      <c r="H14" s="2">
        <v>9.6100000000000005E-2</v>
      </c>
      <c r="I14" s="2">
        <v>8.0100000000000005E-2</v>
      </c>
      <c r="J14" s="2">
        <v>4.5100000000000001E-2</v>
      </c>
      <c r="K14" s="2">
        <v>2.9700000000000001E-2</v>
      </c>
      <c r="L14" s="2">
        <v>1.5800000000000002E-2</v>
      </c>
      <c r="M14" s="2">
        <v>4.8800000000000003E-2</v>
      </c>
      <c r="N14" s="2">
        <v>0.03</v>
      </c>
      <c r="O14" s="2">
        <v>1.4999999999999999E-2</v>
      </c>
      <c r="P14" s="2">
        <v>8.3999999999999995E-3</v>
      </c>
      <c r="Q14" s="2">
        <v>3.0099999999999998E-2</v>
      </c>
      <c r="R14" s="2">
        <v>2.4899999999999999E-2</v>
      </c>
      <c r="S14" s="2">
        <v>0</v>
      </c>
      <c r="T14" s="2">
        <v>3.1199999999999999E-2</v>
      </c>
      <c r="U14" s="2">
        <v>7.7000000000000002E-3</v>
      </c>
      <c r="V14" s="2">
        <v>2.2000000000000001E-3</v>
      </c>
      <c r="W14" s="2">
        <v>2.2599999999999999E-2</v>
      </c>
      <c r="X14" s="2">
        <v>1.2500000000000001E-2</v>
      </c>
      <c r="Y14" s="2">
        <v>3.9800000000000002E-2</v>
      </c>
      <c r="Z14" s="2">
        <v>1.4500000000000001E-2</v>
      </c>
      <c r="AA14" s="2">
        <v>2.93E-2</v>
      </c>
      <c r="AB14" s="2">
        <v>3.0599999999999999E-2</v>
      </c>
      <c r="AC14" s="2">
        <v>2.2499999999999999E-2</v>
      </c>
      <c r="AD14" s="2">
        <v>1.7899999999999999E-2</v>
      </c>
      <c r="AE14" s="13">
        <v>6.1000000000000004E-3</v>
      </c>
      <c r="AF14" s="13">
        <v>6.3E-2</v>
      </c>
    </row>
    <row r="15" spans="1:32">
      <c r="A15" s="4" t="s">
        <v>9</v>
      </c>
      <c r="B15" s="2">
        <v>1.8700000000000001E-2</v>
      </c>
      <c r="C15" s="2">
        <v>2.3699999999999999E-2</v>
      </c>
      <c r="D15" s="2">
        <v>0</v>
      </c>
      <c r="E15" s="2">
        <v>2.0299999999999999E-2</v>
      </c>
      <c r="F15" s="2">
        <v>0</v>
      </c>
      <c r="G15" s="2">
        <v>0.01</v>
      </c>
      <c r="H15" s="2">
        <v>0</v>
      </c>
      <c r="I15" s="2">
        <v>9.1999999999999998E-3</v>
      </c>
      <c r="J15" s="2">
        <v>1.46E-2</v>
      </c>
      <c r="K15" s="2">
        <v>8.5000000000000006E-3</v>
      </c>
      <c r="L15" s="2">
        <v>0</v>
      </c>
      <c r="M15" s="2">
        <v>1.9E-2</v>
      </c>
      <c r="N15" s="2">
        <v>1.0699999999999999E-2</v>
      </c>
      <c r="O15" s="2">
        <v>2.0000000000000001E-4</v>
      </c>
      <c r="P15" s="2">
        <v>0.02</v>
      </c>
      <c r="Q15" s="2">
        <v>0</v>
      </c>
      <c r="R15" s="2">
        <v>1.7100000000000001E-2</v>
      </c>
      <c r="S15" s="2">
        <v>0</v>
      </c>
      <c r="T15" s="2">
        <v>0</v>
      </c>
      <c r="U15" s="2">
        <v>0</v>
      </c>
      <c r="V15" s="2">
        <v>5.0000000000000001E-4</v>
      </c>
      <c r="W15" s="2">
        <v>4.8999999999999998E-3</v>
      </c>
      <c r="X15" s="2">
        <v>6.7999999999999996E-3</v>
      </c>
      <c r="Y15" s="2">
        <v>1.09E-2</v>
      </c>
      <c r="Z15" s="2">
        <v>0</v>
      </c>
      <c r="AA15" s="2">
        <v>0</v>
      </c>
      <c r="AB15" s="2">
        <v>1.8499999999999999E-2</v>
      </c>
      <c r="AC15" s="2">
        <v>1.7899999999999999E-2</v>
      </c>
      <c r="AD15" s="2">
        <v>0</v>
      </c>
      <c r="AE15" s="13">
        <v>0</v>
      </c>
      <c r="AF15" s="13">
        <v>1.8800000000000001E-2</v>
      </c>
    </row>
    <row r="16" spans="1:32">
      <c r="A16" s="3" t="s">
        <v>94</v>
      </c>
      <c r="AE16" s="13">
        <v>0.1174</v>
      </c>
      <c r="AF16" s="13">
        <v>0.2089</v>
      </c>
    </row>
    <row r="17" spans="1:32">
      <c r="A17" s="4" t="s">
        <v>10</v>
      </c>
      <c r="B17" s="2">
        <v>96.038300000000007</v>
      </c>
      <c r="C17" s="2">
        <v>95.622399999999999</v>
      </c>
      <c r="D17" s="2">
        <v>95.822400000000002</v>
      </c>
      <c r="E17" s="2">
        <v>95.320099999999996</v>
      </c>
      <c r="F17" s="2">
        <v>95.0608</v>
      </c>
      <c r="G17" s="2">
        <v>95.538200000000003</v>
      </c>
      <c r="H17" s="2">
        <v>95.532300000000006</v>
      </c>
      <c r="I17" s="2">
        <v>95.728499999999997</v>
      </c>
      <c r="J17" s="2">
        <v>94.823300000000003</v>
      </c>
      <c r="K17" s="2">
        <v>97.115600000000001</v>
      </c>
      <c r="L17" s="2">
        <v>94.984899999999996</v>
      </c>
      <c r="M17" s="2">
        <v>96.764499999999998</v>
      </c>
      <c r="N17" s="2">
        <v>96.226399999999998</v>
      </c>
      <c r="O17" s="2">
        <v>97.358000000000004</v>
      </c>
      <c r="P17" s="2">
        <v>95.308999999999997</v>
      </c>
      <c r="Q17" s="2">
        <v>96.567499999999995</v>
      </c>
      <c r="R17" s="2">
        <v>96.647099999999995</v>
      </c>
      <c r="S17" s="2">
        <v>96.547300000000007</v>
      </c>
      <c r="T17" s="2">
        <v>96.767200000000003</v>
      </c>
      <c r="U17" s="2">
        <v>95.460099999999997</v>
      </c>
      <c r="V17" s="2">
        <v>94.240300000000005</v>
      </c>
      <c r="W17" s="2">
        <v>94.054299999999998</v>
      </c>
      <c r="X17" s="2">
        <v>96.153000000000006</v>
      </c>
      <c r="Y17" s="2">
        <v>94.582999999999998</v>
      </c>
      <c r="Z17" s="2">
        <v>97.128399999999999</v>
      </c>
      <c r="AA17" s="2">
        <v>95.921199999999999</v>
      </c>
      <c r="AB17" s="2">
        <v>97.167500000000004</v>
      </c>
      <c r="AC17" s="2">
        <v>97.376599999999996</v>
      </c>
      <c r="AD17" s="2">
        <v>97.416700000000006</v>
      </c>
      <c r="AE17" s="13">
        <v>96.341799999999992</v>
      </c>
      <c r="AF17" s="13">
        <v>93.052499999999995</v>
      </c>
    </row>
    <row r="19" spans="1:32">
      <c r="B19" t="s">
        <v>207</v>
      </c>
      <c r="C19" t="s">
        <v>207</v>
      </c>
      <c r="D19" t="s">
        <v>207</v>
      </c>
      <c r="E19" t="s">
        <v>207</v>
      </c>
      <c r="F19" t="s">
        <v>207</v>
      </c>
      <c r="G19" t="s">
        <v>207</v>
      </c>
      <c r="H19" t="s">
        <v>207</v>
      </c>
      <c r="I19" t="s">
        <v>207</v>
      </c>
      <c r="J19" t="s">
        <v>207</v>
      </c>
      <c r="K19" t="s">
        <v>207</v>
      </c>
      <c r="L19" t="s">
        <v>207</v>
      </c>
      <c r="M19" t="s">
        <v>207</v>
      </c>
      <c r="N19" t="s">
        <v>207</v>
      </c>
      <c r="O19" t="s">
        <v>207</v>
      </c>
      <c r="P19" t="s">
        <v>207</v>
      </c>
      <c r="Q19" t="s">
        <v>207</v>
      </c>
      <c r="R19" t="s">
        <v>207</v>
      </c>
      <c r="S19" t="s">
        <v>207</v>
      </c>
      <c r="T19" t="s">
        <v>207</v>
      </c>
      <c r="U19" t="s">
        <v>207</v>
      </c>
      <c r="V19" t="s">
        <v>207</v>
      </c>
      <c r="W19" t="s">
        <v>207</v>
      </c>
      <c r="X19" t="s">
        <v>207</v>
      </c>
      <c r="Y19" t="s">
        <v>207</v>
      </c>
      <c r="Z19" t="s">
        <v>207</v>
      </c>
      <c r="AA19" t="s">
        <v>207</v>
      </c>
      <c r="AB19" t="s">
        <v>207</v>
      </c>
      <c r="AC19" t="s">
        <v>207</v>
      </c>
      <c r="AD19" t="s">
        <v>207</v>
      </c>
      <c r="AE19" s="1" t="s">
        <v>207</v>
      </c>
      <c r="AF19" s="1" t="s">
        <v>207</v>
      </c>
    </row>
    <row r="20" spans="1:32">
      <c r="A20" s="4"/>
      <c r="AE20" s="13"/>
      <c r="AF20" s="13"/>
    </row>
    <row r="21" spans="1:32">
      <c r="A21" s="4"/>
      <c r="AE21" s="13"/>
      <c r="AF21" s="13"/>
    </row>
    <row r="22" spans="1:32">
      <c r="A22" s="4"/>
      <c r="AE22" s="13"/>
      <c r="AF22" s="13"/>
    </row>
    <row r="24" spans="1:32" s="24" customFormat="1">
      <c r="A24" s="22"/>
      <c r="B24" s="24" t="s">
        <v>148</v>
      </c>
      <c r="AE24" s="20"/>
      <c r="AF24" s="20"/>
    </row>
    <row r="26" spans="1:32" ht="16">
      <c r="A26" s="57"/>
    </row>
    <row r="27" spans="1:32" ht="16">
      <c r="A27" s="58" t="s">
        <v>149</v>
      </c>
    </row>
    <row r="28" spans="1:32" ht="16">
      <c r="A28" s="59" t="s">
        <v>99</v>
      </c>
      <c r="B28" s="16">
        <v>7.8639999999999999</v>
      </c>
      <c r="C28" s="16">
        <v>7.6970000000000001</v>
      </c>
      <c r="D28" s="16">
        <v>7.7380000000000004</v>
      </c>
      <c r="E28" s="16">
        <v>7.7670000000000003</v>
      </c>
      <c r="F28" s="16">
        <v>7.9989999999999997</v>
      </c>
      <c r="G28" s="16">
        <v>7.7939999999999996</v>
      </c>
      <c r="H28" s="16">
        <v>7.7119999999999997</v>
      </c>
      <c r="I28" s="16">
        <v>7.7350000000000003</v>
      </c>
      <c r="J28" s="16">
        <v>7.774</v>
      </c>
      <c r="K28" s="16">
        <v>7.8010000000000002</v>
      </c>
      <c r="L28" s="16">
        <v>7.79</v>
      </c>
      <c r="M28" s="16">
        <v>7.9059999999999997</v>
      </c>
      <c r="N28" s="16">
        <v>7.8819999999999997</v>
      </c>
      <c r="O28" s="16">
        <v>7.952</v>
      </c>
      <c r="P28" s="16">
        <v>7.9690000000000003</v>
      </c>
      <c r="Q28" s="16">
        <v>7.843</v>
      </c>
      <c r="R28" s="16">
        <v>7.859</v>
      </c>
      <c r="S28" s="16">
        <v>7.875</v>
      </c>
      <c r="T28" s="16">
        <v>7.8550000000000004</v>
      </c>
      <c r="U28" s="16">
        <v>7.8529999999999998</v>
      </c>
      <c r="V28" s="16">
        <v>7.7220000000000004</v>
      </c>
      <c r="W28" s="16">
        <v>7.6740000000000004</v>
      </c>
      <c r="X28" s="16">
        <v>7.8810000000000002</v>
      </c>
      <c r="Y28" s="16">
        <v>7.891</v>
      </c>
      <c r="Z28" s="16">
        <v>7.9290000000000003</v>
      </c>
      <c r="AA28" s="16">
        <v>8.0640000000000001</v>
      </c>
      <c r="AB28" s="16">
        <v>7.9020000000000001</v>
      </c>
      <c r="AC28" s="16">
        <v>7.9</v>
      </c>
      <c r="AD28">
        <v>7.9320000000000004</v>
      </c>
      <c r="AE28" s="1">
        <v>7.8959999999999999</v>
      </c>
      <c r="AF28" s="1">
        <v>8.2550000000000008</v>
      </c>
    </row>
    <row r="29" spans="1:32" ht="16">
      <c r="A29" s="59" t="s">
        <v>150</v>
      </c>
      <c r="B29" s="16" t="s">
        <v>180</v>
      </c>
      <c r="C29" s="16" t="s">
        <v>180</v>
      </c>
      <c r="D29" s="16" t="s">
        <v>180</v>
      </c>
      <c r="E29" s="16" t="s">
        <v>180</v>
      </c>
      <c r="F29" s="16" t="s">
        <v>180</v>
      </c>
      <c r="G29" s="16" t="s">
        <v>180</v>
      </c>
      <c r="H29" s="16" t="s">
        <v>180</v>
      </c>
      <c r="I29" s="16" t="s">
        <v>180</v>
      </c>
      <c r="J29" s="16" t="s">
        <v>180</v>
      </c>
      <c r="K29" s="16" t="s">
        <v>180</v>
      </c>
      <c r="L29" s="16" t="s">
        <v>180</v>
      </c>
      <c r="M29" s="16" t="s">
        <v>180</v>
      </c>
      <c r="N29" s="16" t="s">
        <v>180</v>
      </c>
      <c r="O29" s="16" t="s">
        <v>180</v>
      </c>
      <c r="P29" s="16" t="s">
        <v>180</v>
      </c>
      <c r="Q29" s="16" t="s">
        <v>180</v>
      </c>
      <c r="R29" s="16" t="s">
        <v>180</v>
      </c>
      <c r="S29" s="16" t="s">
        <v>180</v>
      </c>
      <c r="T29" s="16" t="s">
        <v>180</v>
      </c>
      <c r="U29" s="16" t="s">
        <v>180</v>
      </c>
      <c r="V29" s="16" t="s">
        <v>180</v>
      </c>
      <c r="W29" s="16" t="s">
        <v>180</v>
      </c>
      <c r="X29" s="16" t="s">
        <v>180</v>
      </c>
      <c r="Y29" s="16" t="s">
        <v>180</v>
      </c>
      <c r="Z29" s="16" t="s">
        <v>180</v>
      </c>
      <c r="AA29" s="16" t="s">
        <v>180</v>
      </c>
      <c r="AB29" s="16" t="s">
        <v>180</v>
      </c>
      <c r="AC29" s="16" t="s">
        <v>180</v>
      </c>
      <c r="AD29" t="s">
        <v>180</v>
      </c>
      <c r="AE29" s="1" t="s">
        <v>180</v>
      </c>
      <c r="AF29" s="1" t="s">
        <v>180</v>
      </c>
    </row>
    <row r="30" spans="1:32" ht="16">
      <c r="A30" s="59" t="s">
        <v>151</v>
      </c>
      <c r="B30" s="16" t="s">
        <v>180</v>
      </c>
      <c r="C30" s="16" t="s">
        <v>180</v>
      </c>
      <c r="D30" s="16" t="s">
        <v>180</v>
      </c>
      <c r="E30" s="16" t="s">
        <v>180</v>
      </c>
      <c r="F30" s="16" t="s">
        <v>180</v>
      </c>
      <c r="G30" s="16" t="s">
        <v>180</v>
      </c>
      <c r="H30" s="16" t="s">
        <v>180</v>
      </c>
      <c r="I30" s="16" t="s">
        <v>180</v>
      </c>
      <c r="J30" s="16" t="s">
        <v>180</v>
      </c>
      <c r="K30" s="16" t="s">
        <v>180</v>
      </c>
      <c r="L30" s="16" t="s">
        <v>180</v>
      </c>
      <c r="M30" s="16" t="s">
        <v>180</v>
      </c>
      <c r="N30" s="16" t="s">
        <v>180</v>
      </c>
      <c r="O30" s="16" t="s">
        <v>180</v>
      </c>
      <c r="P30" s="16" t="s">
        <v>180</v>
      </c>
      <c r="Q30" s="16" t="s">
        <v>180</v>
      </c>
      <c r="R30" s="16" t="s">
        <v>180</v>
      </c>
      <c r="S30" s="16" t="s">
        <v>180</v>
      </c>
      <c r="T30" s="16" t="s">
        <v>180</v>
      </c>
      <c r="U30" s="16" t="s">
        <v>180</v>
      </c>
      <c r="V30" s="16" t="s">
        <v>180</v>
      </c>
      <c r="W30" s="16" t="s">
        <v>180</v>
      </c>
      <c r="X30" s="16" t="s">
        <v>180</v>
      </c>
      <c r="Y30" s="16" t="s">
        <v>180</v>
      </c>
      <c r="Z30" s="16" t="s">
        <v>180</v>
      </c>
      <c r="AA30" s="16" t="s">
        <v>180</v>
      </c>
      <c r="AB30" s="16" t="s">
        <v>180</v>
      </c>
      <c r="AC30" s="16" t="s">
        <v>180</v>
      </c>
      <c r="AD30" t="s">
        <v>180</v>
      </c>
      <c r="AE30" s="1" t="s">
        <v>180</v>
      </c>
      <c r="AF30" s="1" t="s">
        <v>180</v>
      </c>
    </row>
    <row r="31" spans="1:32" ht="16">
      <c r="A31" s="59" t="s">
        <v>103</v>
      </c>
      <c r="B31" s="16">
        <v>0.13600000000000001</v>
      </c>
      <c r="C31" s="16">
        <v>0.28699999999999998</v>
      </c>
      <c r="D31" s="16">
        <v>0.224</v>
      </c>
      <c r="E31" s="16">
        <v>0.15</v>
      </c>
      <c r="F31" s="16">
        <v>1E-3</v>
      </c>
      <c r="G31" s="16">
        <v>0.17299999999999999</v>
      </c>
      <c r="H31" s="16">
        <v>0.188</v>
      </c>
      <c r="I31" s="16">
        <v>0.188</v>
      </c>
      <c r="J31" s="16">
        <v>0.122</v>
      </c>
      <c r="K31" s="16">
        <v>0.123</v>
      </c>
      <c r="L31" s="16">
        <v>0.14299999999999999</v>
      </c>
      <c r="M31" s="16">
        <v>8.5999999999999993E-2</v>
      </c>
      <c r="N31" s="16">
        <v>0.11799999999999999</v>
      </c>
      <c r="O31" s="16">
        <v>4.8000000000000001E-2</v>
      </c>
      <c r="P31" s="16">
        <v>3.1E-2</v>
      </c>
      <c r="Q31" s="16">
        <v>0.14899999999999999</v>
      </c>
      <c r="R31" s="16">
        <v>7.2999999999999995E-2</v>
      </c>
      <c r="S31" s="16">
        <v>7.4999999999999997E-2</v>
      </c>
      <c r="T31" s="16">
        <v>0.126</v>
      </c>
      <c r="U31" s="16">
        <v>7.0999999999999994E-2</v>
      </c>
      <c r="V31" s="16">
        <v>0.14599999999999999</v>
      </c>
      <c r="W31" s="16">
        <v>0.17100000000000001</v>
      </c>
      <c r="X31" s="16">
        <v>7.0999999999999994E-2</v>
      </c>
      <c r="Y31" s="16">
        <v>7.9000000000000001E-2</v>
      </c>
      <c r="Z31" s="16">
        <v>7.0999999999999994E-2</v>
      </c>
      <c r="AA31" s="16" t="s">
        <v>180</v>
      </c>
      <c r="AB31" s="16">
        <v>8.3000000000000004E-2</v>
      </c>
      <c r="AC31" s="16">
        <v>9.6000000000000002E-2</v>
      </c>
      <c r="AD31">
        <v>6.8000000000000005E-2</v>
      </c>
      <c r="AE31" s="1">
        <v>0.104</v>
      </c>
      <c r="AF31" s="1" t="s">
        <v>180</v>
      </c>
    </row>
    <row r="32" spans="1:32" ht="16">
      <c r="A32" s="59" t="s">
        <v>101</v>
      </c>
      <c r="B32" s="16" t="s">
        <v>180</v>
      </c>
      <c r="C32" s="16">
        <v>1.6E-2</v>
      </c>
      <c r="D32" s="16">
        <v>1.2999999999999999E-2</v>
      </c>
      <c r="E32" s="16">
        <v>1.0999999999999999E-2</v>
      </c>
      <c r="F32" s="16" t="s">
        <v>180</v>
      </c>
      <c r="G32" s="16">
        <v>1.0999999999999999E-2</v>
      </c>
      <c r="H32" s="16">
        <v>1.4999999999999999E-2</v>
      </c>
      <c r="I32" s="16">
        <v>0.01</v>
      </c>
      <c r="J32" s="16">
        <v>8.9999999999999993E-3</v>
      </c>
      <c r="K32" s="16">
        <v>5.7000000000000002E-2</v>
      </c>
      <c r="L32" s="16">
        <v>1.0999999999999999E-2</v>
      </c>
      <c r="M32" s="16">
        <v>6.0000000000000001E-3</v>
      </c>
      <c r="N32" s="16" t="s">
        <v>180</v>
      </c>
      <c r="O32" s="16" t="s">
        <v>180</v>
      </c>
      <c r="P32" s="16" t="s">
        <v>180</v>
      </c>
      <c r="Q32" s="16">
        <v>8.0000000000000002E-3</v>
      </c>
      <c r="R32" s="16">
        <v>5.0000000000000001E-3</v>
      </c>
      <c r="S32" s="16">
        <v>7.0000000000000001E-3</v>
      </c>
      <c r="T32" s="16">
        <v>5.0000000000000001E-3</v>
      </c>
      <c r="U32" s="16">
        <v>7.0000000000000001E-3</v>
      </c>
      <c r="V32" s="16">
        <v>6.0000000000000001E-3</v>
      </c>
      <c r="W32" s="16">
        <v>2E-3</v>
      </c>
      <c r="X32" s="16">
        <v>2E-3</v>
      </c>
      <c r="Y32" s="16">
        <v>7.0000000000000001E-3</v>
      </c>
      <c r="Z32" s="16" t="s">
        <v>180</v>
      </c>
      <c r="AA32" s="16" t="s">
        <v>180</v>
      </c>
      <c r="AB32" s="16">
        <v>8.0000000000000002E-3</v>
      </c>
      <c r="AC32" s="16">
        <v>4.0000000000000001E-3</v>
      </c>
      <c r="AD32" t="s">
        <v>180</v>
      </c>
      <c r="AE32" s="1" t="s">
        <v>180</v>
      </c>
      <c r="AF32" s="1" t="s">
        <v>180</v>
      </c>
    </row>
    <row r="33" spans="1:32" ht="18">
      <c r="A33" s="59" t="s">
        <v>152</v>
      </c>
      <c r="B33" s="16" t="s">
        <v>180</v>
      </c>
      <c r="C33" s="16" t="s">
        <v>180</v>
      </c>
      <c r="D33" s="16">
        <v>2.4E-2</v>
      </c>
      <c r="E33" s="16">
        <v>7.1999999999999995E-2</v>
      </c>
      <c r="F33" s="16" t="s">
        <v>180</v>
      </c>
      <c r="G33" s="16">
        <v>2.1999999999999999E-2</v>
      </c>
      <c r="H33" s="16">
        <v>8.4000000000000005E-2</v>
      </c>
      <c r="I33" s="16">
        <v>6.7000000000000004E-2</v>
      </c>
      <c r="J33" s="16">
        <v>9.4E-2</v>
      </c>
      <c r="K33" s="16">
        <v>0.02</v>
      </c>
      <c r="L33" s="16">
        <v>5.6000000000000001E-2</v>
      </c>
      <c r="M33" s="16">
        <v>2E-3</v>
      </c>
      <c r="N33" s="16" t="s">
        <v>180</v>
      </c>
      <c r="O33" s="16" t="s">
        <v>180</v>
      </c>
      <c r="P33" s="16" t="s">
        <v>180</v>
      </c>
      <c r="Q33" s="16" t="s">
        <v>180</v>
      </c>
      <c r="R33" s="16">
        <v>6.4000000000000001E-2</v>
      </c>
      <c r="S33" s="16">
        <v>4.2999999999999997E-2</v>
      </c>
      <c r="T33" s="16">
        <v>1.4E-2</v>
      </c>
      <c r="U33" s="16">
        <v>6.9000000000000006E-2</v>
      </c>
      <c r="V33" s="16">
        <v>0.126</v>
      </c>
      <c r="W33" s="16">
        <v>0.152</v>
      </c>
      <c r="X33" s="16">
        <v>4.5999999999999999E-2</v>
      </c>
      <c r="Y33" s="16">
        <v>2.1999999999999999E-2</v>
      </c>
      <c r="Z33" s="16" t="s">
        <v>180</v>
      </c>
      <c r="AA33" s="16" t="s">
        <v>180</v>
      </c>
      <c r="AB33" s="16">
        <v>8.0000000000000002E-3</v>
      </c>
      <c r="AC33" s="16" t="s">
        <v>180</v>
      </c>
      <c r="AD33" t="s">
        <v>180</v>
      </c>
      <c r="AE33" s="1" t="s">
        <v>180</v>
      </c>
      <c r="AF33" s="1" t="s">
        <v>180</v>
      </c>
    </row>
    <row r="34" spans="1:32" ht="16">
      <c r="A34" s="60" t="s">
        <v>153</v>
      </c>
      <c r="B34" s="16">
        <v>8</v>
      </c>
      <c r="C34" s="16">
        <v>8</v>
      </c>
      <c r="D34" s="16">
        <v>7.9990000000000006</v>
      </c>
      <c r="E34" s="16">
        <v>8</v>
      </c>
      <c r="F34" s="16">
        <v>8</v>
      </c>
      <c r="G34" s="16">
        <v>8</v>
      </c>
      <c r="H34" s="16">
        <v>7.9989999999999988</v>
      </c>
      <c r="I34" s="16">
        <v>8</v>
      </c>
      <c r="J34" s="16">
        <v>7.9990000000000006</v>
      </c>
      <c r="K34" s="16">
        <v>8.0010000000000012</v>
      </c>
      <c r="L34" s="16">
        <v>8</v>
      </c>
      <c r="M34" s="16">
        <v>8</v>
      </c>
      <c r="N34" s="16">
        <v>8</v>
      </c>
      <c r="O34" s="16">
        <v>8</v>
      </c>
      <c r="P34" s="16">
        <v>8</v>
      </c>
      <c r="Q34" s="16">
        <v>8</v>
      </c>
      <c r="R34" s="16">
        <v>8.0009999999999994</v>
      </c>
      <c r="S34" s="16">
        <v>8</v>
      </c>
      <c r="T34" s="16">
        <v>8</v>
      </c>
      <c r="U34" s="16">
        <v>7.9999999999999991</v>
      </c>
      <c r="V34" s="16">
        <v>8</v>
      </c>
      <c r="W34" s="16">
        <v>7.9990000000000006</v>
      </c>
      <c r="X34" s="16">
        <v>8</v>
      </c>
      <c r="Y34" s="16">
        <v>7.9989999999999997</v>
      </c>
      <c r="Z34" s="16">
        <v>8</v>
      </c>
      <c r="AA34" s="16">
        <v>8.0640000000000001</v>
      </c>
      <c r="AB34" s="16">
        <v>8.0009999999999994</v>
      </c>
      <c r="AC34" s="16">
        <v>8</v>
      </c>
      <c r="AD34">
        <v>8</v>
      </c>
      <c r="AE34" s="1">
        <v>8</v>
      </c>
      <c r="AF34" s="1">
        <v>8.2550000000000008</v>
      </c>
    </row>
    <row r="35" spans="1:32" ht="16">
      <c r="A35" s="58" t="s">
        <v>154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</row>
    <row r="36" spans="1:32" ht="16">
      <c r="A36" s="59" t="s">
        <v>101</v>
      </c>
      <c r="B36" s="16">
        <v>1.2999999999999999E-2</v>
      </c>
      <c r="C36" s="16">
        <v>7.0000000000000001E-3</v>
      </c>
      <c r="D36" s="16" t="s">
        <v>180</v>
      </c>
      <c r="E36" s="16" t="s">
        <v>180</v>
      </c>
      <c r="F36" s="16">
        <v>8.9999999999999993E-3</v>
      </c>
      <c r="G36" s="16" t="s">
        <v>180</v>
      </c>
      <c r="H36" s="16" t="s">
        <v>180</v>
      </c>
      <c r="I36" s="16" t="s">
        <v>180</v>
      </c>
      <c r="J36" s="16" t="s">
        <v>180</v>
      </c>
      <c r="K36" s="16" t="s">
        <v>180</v>
      </c>
      <c r="L36" s="16" t="s">
        <v>180</v>
      </c>
      <c r="M36" s="16" t="s">
        <v>180</v>
      </c>
      <c r="N36" s="16">
        <v>4.0000000000000001E-3</v>
      </c>
      <c r="O36" s="16">
        <v>2E-3</v>
      </c>
      <c r="P36" s="16">
        <v>4.0000000000000001E-3</v>
      </c>
      <c r="Q36" s="16">
        <v>2E-3</v>
      </c>
      <c r="R36" s="16" t="s">
        <v>180</v>
      </c>
      <c r="S36" s="16" t="s">
        <v>180</v>
      </c>
      <c r="T36" s="16" t="s">
        <v>180</v>
      </c>
      <c r="U36" s="16" t="s">
        <v>180</v>
      </c>
      <c r="V36" s="16" t="s">
        <v>180</v>
      </c>
      <c r="W36" s="16" t="s">
        <v>180</v>
      </c>
      <c r="X36" s="16" t="s">
        <v>180</v>
      </c>
      <c r="Y36" s="16" t="s">
        <v>180</v>
      </c>
      <c r="Z36" s="16">
        <v>2E-3</v>
      </c>
      <c r="AA36" s="16">
        <v>6.0000000000000001E-3</v>
      </c>
      <c r="AB36" s="16" t="s">
        <v>180</v>
      </c>
      <c r="AC36" s="16" t="s">
        <v>180</v>
      </c>
      <c r="AD36">
        <v>5.0000000000000001E-3</v>
      </c>
      <c r="AE36" s="1">
        <v>5.0000000000000001E-3</v>
      </c>
      <c r="AF36" s="1">
        <v>2E-3</v>
      </c>
    </row>
    <row r="37" spans="1:32" ht="16">
      <c r="A37" s="59" t="s">
        <v>155</v>
      </c>
      <c r="B37" s="16" t="s">
        <v>180</v>
      </c>
      <c r="C37" s="16" t="s">
        <v>180</v>
      </c>
      <c r="D37" s="16" t="s">
        <v>180</v>
      </c>
      <c r="E37" s="16" t="s">
        <v>180</v>
      </c>
      <c r="F37" s="16" t="s">
        <v>180</v>
      </c>
      <c r="G37" s="16" t="s">
        <v>180</v>
      </c>
      <c r="H37" s="16" t="s">
        <v>180</v>
      </c>
      <c r="I37" s="16" t="s">
        <v>180</v>
      </c>
      <c r="J37" s="16" t="s">
        <v>180</v>
      </c>
      <c r="K37" s="16" t="s">
        <v>180</v>
      </c>
      <c r="L37" s="16" t="s">
        <v>180</v>
      </c>
      <c r="M37" s="16" t="s">
        <v>180</v>
      </c>
      <c r="N37" s="16" t="s">
        <v>180</v>
      </c>
      <c r="O37" s="16" t="s">
        <v>180</v>
      </c>
      <c r="P37" s="16" t="s">
        <v>180</v>
      </c>
      <c r="Q37" s="16" t="s">
        <v>180</v>
      </c>
      <c r="R37" s="16" t="s">
        <v>180</v>
      </c>
      <c r="S37" s="16" t="s">
        <v>180</v>
      </c>
      <c r="T37" s="16" t="s">
        <v>180</v>
      </c>
      <c r="U37" s="16" t="s">
        <v>180</v>
      </c>
      <c r="V37" s="16" t="s">
        <v>180</v>
      </c>
      <c r="W37" s="16" t="s">
        <v>180</v>
      </c>
      <c r="X37" s="16" t="s">
        <v>180</v>
      </c>
      <c r="Y37" s="16" t="s">
        <v>180</v>
      </c>
      <c r="Z37" s="16" t="s">
        <v>180</v>
      </c>
      <c r="AA37" s="16" t="s">
        <v>180</v>
      </c>
      <c r="AB37" s="16" t="s">
        <v>180</v>
      </c>
      <c r="AC37" s="16" t="s">
        <v>180</v>
      </c>
      <c r="AD37" t="s">
        <v>180</v>
      </c>
      <c r="AE37" s="1" t="s">
        <v>180</v>
      </c>
      <c r="AF37" s="1" t="s">
        <v>180</v>
      </c>
    </row>
    <row r="38" spans="1:32" ht="16">
      <c r="A38" s="59" t="s">
        <v>103</v>
      </c>
      <c r="B38" s="16">
        <v>6.6000000000000003E-2</v>
      </c>
      <c r="C38" s="16" t="s">
        <v>180</v>
      </c>
      <c r="D38" s="16" t="s">
        <v>180</v>
      </c>
      <c r="E38" s="16" t="s">
        <v>180</v>
      </c>
      <c r="F38" s="16">
        <v>0.13400000000000001</v>
      </c>
      <c r="G38" s="16" t="s">
        <v>180</v>
      </c>
      <c r="H38" s="16" t="s">
        <v>180</v>
      </c>
      <c r="I38" s="16" t="s">
        <v>180</v>
      </c>
      <c r="J38" s="16" t="s">
        <v>180</v>
      </c>
      <c r="K38" s="16" t="s">
        <v>180</v>
      </c>
      <c r="L38" s="16" t="s">
        <v>180</v>
      </c>
      <c r="M38" s="16" t="s">
        <v>180</v>
      </c>
      <c r="N38" s="16">
        <v>1.0999999999999999E-2</v>
      </c>
      <c r="O38" s="16">
        <v>4.2999999999999997E-2</v>
      </c>
      <c r="P38" s="16">
        <v>5.8000000000000003E-2</v>
      </c>
      <c r="Q38" s="16" t="s">
        <v>180</v>
      </c>
      <c r="R38" s="16" t="s">
        <v>180</v>
      </c>
      <c r="S38" s="16" t="s">
        <v>180</v>
      </c>
      <c r="T38" s="16" t="s">
        <v>180</v>
      </c>
      <c r="U38" s="16" t="s">
        <v>180</v>
      </c>
      <c r="V38" s="16" t="s">
        <v>180</v>
      </c>
      <c r="W38" s="16" t="s">
        <v>180</v>
      </c>
      <c r="X38" s="16" t="s">
        <v>180</v>
      </c>
      <c r="Y38" s="16" t="s">
        <v>180</v>
      </c>
      <c r="Z38" s="16">
        <v>2.4E-2</v>
      </c>
      <c r="AA38" s="16">
        <v>5.2999999999999999E-2</v>
      </c>
      <c r="AB38" s="16" t="s">
        <v>180</v>
      </c>
      <c r="AC38" s="16" t="s">
        <v>180</v>
      </c>
      <c r="AD38">
        <v>8.0000000000000002E-3</v>
      </c>
      <c r="AE38" s="1">
        <v>1.2999999999999999E-2</v>
      </c>
      <c r="AF38" s="1">
        <v>0.09</v>
      </c>
    </row>
    <row r="39" spans="1:32" ht="16">
      <c r="A39" s="59" t="s">
        <v>156</v>
      </c>
      <c r="B39" s="16" t="s">
        <v>180</v>
      </c>
      <c r="C39" s="16" t="s">
        <v>180</v>
      </c>
      <c r="D39" s="16" t="s">
        <v>180</v>
      </c>
      <c r="E39" s="16" t="s">
        <v>180</v>
      </c>
      <c r="F39" s="16" t="s">
        <v>180</v>
      </c>
      <c r="G39" s="16" t="s">
        <v>180</v>
      </c>
      <c r="H39" s="16" t="s">
        <v>180</v>
      </c>
      <c r="I39" s="16" t="s">
        <v>180</v>
      </c>
      <c r="J39" s="16" t="s">
        <v>180</v>
      </c>
      <c r="K39" s="16" t="s">
        <v>180</v>
      </c>
      <c r="L39" s="16" t="s">
        <v>180</v>
      </c>
      <c r="M39" s="16" t="s">
        <v>180</v>
      </c>
      <c r="N39" s="16" t="s">
        <v>180</v>
      </c>
      <c r="O39" s="16" t="s">
        <v>180</v>
      </c>
      <c r="P39" s="16" t="s">
        <v>180</v>
      </c>
      <c r="Q39" s="16" t="s">
        <v>180</v>
      </c>
      <c r="R39" s="16" t="s">
        <v>180</v>
      </c>
      <c r="S39" s="16" t="s">
        <v>180</v>
      </c>
      <c r="T39" s="16" t="s">
        <v>180</v>
      </c>
      <c r="U39" s="16" t="s">
        <v>180</v>
      </c>
      <c r="V39" s="16" t="s">
        <v>180</v>
      </c>
      <c r="W39" s="16" t="s">
        <v>180</v>
      </c>
      <c r="X39" s="16" t="s">
        <v>180</v>
      </c>
      <c r="Y39" s="16" t="s">
        <v>180</v>
      </c>
      <c r="Z39" s="16" t="s">
        <v>180</v>
      </c>
      <c r="AA39" s="16" t="s">
        <v>180</v>
      </c>
      <c r="AB39" s="16" t="s">
        <v>180</v>
      </c>
      <c r="AC39" s="16" t="s">
        <v>180</v>
      </c>
      <c r="AD39" t="s">
        <v>180</v>
      </c>
      <c r="AE39" s="1" t="s">
        <v>180</v>
      </c>
      <c r="AF39" s="1" t="s">
        <v>180</v>
      </c>
    </row>
    <row r="40" spans="1:32" ht="16">
      <c r="A40" s="59" t="s">
        <v>157</v>
      </c>
      <c r="B40" s="16" t="s">
        <v>180</v>
      </c>
      <c r="C40" s="16" t="s">
        <v>180</v>
      </c>
      <c r="D40" s="16" t="s">
        <v>180</v>
      </c>
      <c r="E40" s="16" t="s">
        <v>180</v>
      </c>
      <c r="F40" s="16" t="s">
        <v>180</v>
      </c>
      <c r="G40" s="16" t="s">
        <v>180</v>
      </c>
      <c r="H40" s="16" t="s">
        <v>180</v>
      </c>
      <c r="I40" s="16" t="s">
        <v>180</v>
      </c>
      <c r="J40" s="16" t="s">
        <v>180</v>
      </c>
      <c r="K40" s="16" t="s">
        <v>180</v>
      </c>
      <c r="L40" s="16" t="s">
        <v>180</v>
      </c>
      <c r="M40" s="16" t="s">
        <v>180</v>
      </c>
      <c r="N40" s="16" t="s">
        <v>180</v>
      </c>
      <c r="O40" s="16" t="s">
        <v>180</v>
      </c>
      <c r="P40" s="16" t="s">
        <v>180</v>
      </c>
      <c r="Q40" s="16" t="s">
        <v>180</v>
      </c>
      <c r="R40" s="16" t="s">
        <v>180</v>
      </c>
      <c r="S40" s="16" t="s">
        <v>180</v>
      </c>
      <c r="T40" s="16" t="s">
        <v>180</v>
      </c>
      <c r="U40" s="16" t="s">
        <v>180</v>
      </c>
      <c r="V40" s="16" t="s">
        <v>180</v>
      </c>
      <c r="W40" s="16" t="s">
        <v>180</v>
      </c>
      <c r="X40" s="16" t="s">
        <v>180</v>
      </c>
      <c r="Y40" s="16" t="s">
        <v>180</v>
      </c>
      <c r="Z40" s="16" t="s">
        <v>180</v>
      </c>
      <c r="AA40" s="16" t="s">
        <v>180</v>
      </c>
      <c r="AB40" s="16" t="s">
        <v>180</v>
      </c>
      <c r="AC40" s="16" t="s">
        <v>180</v>
      </c>
      <c r="AD40" t="s">
        <v>180</v>
      </c>
      <c r="AE40" s="1" t="s">
        <v>180</v>
      </c>
      <c r="AF40" s="1" t="s">
        <v>180</v>
      </c>
    </row>
    <row r="41" spans="1:32" ht="16">
      <c r="A41" s="59" t="s">
        <v>119</v>
      </c>
      <c r="B41" s="16">
        <v>2.7E-2</v>
      </c>
      <c r="C41" s="16">
        <v>3.4000000000000002E-2</v>
      </c>
      <c r="D41" s="16">
        <v>2.5999999999999999E-2</v>
      </c>
      <c r="E41" s="16">
        <v>2.1999999999999999E-2</v>
      </c>
      <c r="F41" s="16">
        <v>1.7000000000000001E-2</v>
      </c>
      <c r="G41" s="16">
        <v>0.02</v>
      </c>
      <c r="H41" s="16">
        <v>2.3E-2</v>
      </c>
      <c r="I41" s="16">
        <v>2.5000000000000001E-2</v>
      </c>
      <c r="J41" s="16">
        <v>1.6E-2</v>
      </c>
      <c r="K41" s="16">
        <v>3.5999999999999997E-2</v>
      </c>
      <c r="L41" s="16">
        <v>1.6E-2</v>
      </c>
      <c r="M41" s="16">
        <v>1.4E-2</v>
      </c>
      <c r="N41" s="16">
        <v>1.9E-2</v>
      </c>
      <c r="O41" s="16">
        <v>1.4E-2</v>
      </c>
      <c r="P41" s="16">
        <v>1.0999999999999999E-2</v>
      </c>
      <c r="Q41" s="16">
        <v>2.5000000000000001E-2</v>
      </c>
      <c r="R41" s="16">
        <v>0.01</v>
      </c>
      <c r="S41" s="16">
        <v>1.4E-2</v>
      </c>
      <c r="T41" s="16">
        <v>2.1000000000000001E-2</v>
      </c>
      <c r="U41" s="16">
        <v>7.0000000000000001E-3</v>
      </c>
      <c r="V41" s="16">
        <v>8.9999999999999993E-3</v>
      </c>
      <c r="W41" s="16">
        <v>0.01</v>
      </c>
      <c r="X41" s="16">
        <v>8.9999999999999993E-3</v>
      </c>
      <c r="Y41" s="16">
        <v>1.2999999999999999E-2</v>
      </c>
      <c r="Z41" s="16">
        <v>1.2999999999999999E-2</v>
      </c>
      <c r="AA41" s="16">
        <v>8.0000000000000002E-3</v>
      </c>
      <c r="AB41" s="16">
        <v>1.2999999999999999E-2</v>
      </c>
      <c r="AC41" s="16">
        <v>1.4E-2</v>
      </c>
      <c r="AD41">
        <v>2.1000000000000001E-2</v>
      </c>
      <c r="AE41" s="1">
        <v>1.2999999999999999E-2</v>
      </c>
      <c r="AF41" s="1">
        <v>0.01</v>
      </c>
    </row>
    <row r="42" spans="1:32" ht="18">
      <c r="A42" s="61" t="s">
        <v>158</v>
      </c>
      <c r="B42" s="16" t="s">
        <v>180</v>
      </c>
      <c r="C42" s="16" t="s">
        <v>180</v>
      </c>
      <c r="D42" s="16" t="s">
        <v>180</v>
      </c>
      <c r="E42" s="16" t="s">
        <v>180</v>
      </c>
      <c r="F42" s="16" t="s">
        <v>180</v>
      </c>
      <c r="G42" s="16" t="s">
        <v>180</v>
      </c>
      <c r="H42" s="16" t="s">
        <v>180</v>
      </c>
      <c r="I42" s="16" t="s">
        <v>180</v>
      </c>
      <c r="J42" s="16" t="s">
        <v>180</v>
      </c>
      <c r="K42" s="16" t="s">
        <v>180</v>
      </c>
      <c r="L42" s="16" t="s">
        <v>180</v>
      </c>
      <c r="M42" s="16" t="s">
        <v>180</v>
      </c>
      <c r="N42" s="16" t="s">
        <v>180</v>
      </c>
      <c r="O42" s="16" t="s">
        <v>180</v>
      </c>
      <c r="P42" s="16" t="s">
        <v>180</v>
      </c>
      <c r="Q42" s="16" t="s">
        <v>180</v>
      </c>
      <c r="R42" s="16" t="s">
        <v>180</v>
      </c>
      <c r="S42" s="16" t="s">
        <v>180</v>
      </c>
      <c r="T42" s="16" t="s">
        <v>180</v>
      </c>
      <c r="U42" s="16" t="s">
        <v>180</v>
      </c>
      <c r="V42" s="16" t="s">
        <v>180</v>
      </c>
      <c r="W42" s="16" t="s">
        <v>180</v>
      </c>
      <c r="X42" s="16" t="s">
        <v>180</v>
      </c>
      <c r="Y42" s="16" t="s">
        <v>180</v>
      </c>
      <c r="Z42" s="16" t="s">
        <v>180</v>
      </c>
      <c r="AA42" s="16" t="s">
        <v>180</v>
      </c>
      <c r="AB42" s="16" t="s">
        <v>180</v>
      </c>
      <c r="AC42" s="16" t="s">
        <v>180</v>
      </c>
      <c r="AD42" t="s">
        <v>180</v>
      </c>
      <c r="AE42" s="1" t="s">
        <v>180</v>
      </c>
      <c r="AF42" s="1" t="s">
        <v>180</v>
      </c>
    </row>
    <row r="43" spans="1:32" ht="18">
      <c r="A43" s="61" t="s">
        <v>159</v>
      </c>
      <c r="B43" s="16">
        <v>2.4E-2</v>
      </c>
      <c r="C43" s="16">
        <v>0.23499999999999999</v>
      </c>
      <c r="D43" s="16">
        <v>0.222</v>
      </c>
      <c r="E43" s="16">
        <v>0.19700000000000001</v>
      </c>
      <c r="F43" s="16" t="s">
        <v>180</v>
      </c>
      <c r="G43" s="16">
        <v>0.17299999999999999</v>
      </c>
      <c r="H43" s="16">
        <v>0.249</v>
      </c>
      <c r="I43" s="16">
        <v>0.22900000000000001</v>
      </c>
      <c r="J43" s="16">
        <v>0.19800000000000001</v>
      </c>
      <c r="K43" s="16">
        <v>0.105</v>
      </c>
      <c r="L43" s="16">
        <v>0.183</v>
      </c>
      <c r="M43" s="16">
        <v>7.0000000000000007E-2</v>
      </c>
      <c r="N43" s="16">
        <v>0.08</v>
      </c>
      <c r="O43" s="16" t="s">
        <v>180</v>
      </c>
      <c r="P43" s="16" t="s">
        <v>180</v>
      </c>
      <c r="Q43" s="16">
        <v>0.121</v>
      </c>
      <c r="R43" s="16">
        <v>0.123</v>
      </c>
      <c r="S43" s="16">
        <v>0.104</v>
      </c>
      <c r="T43" s="16">
        <v>0.12</v>
      </c>
      <c r="U43" s="16">
        <v>0.13200000000000001</v>
      </c>
      <c r="V43" s="16">
        <v>0.26300000000000001</v>
      </c>
      <c r="W43" s="16">
        <v>0.312</v>
      </c>
      <c r="X43" s="16">
        <v>0.107</v>
      </c>
      <c r="Y43" s="16">
        <v>8.6999999999999994E-2</v>
      </c>
      <c r="Z43" s="16">
        <v>0.03</v>
      </c>
      <c r="AA43" s="16" t="s">
        <v>180</v>
      </c>
      <c r="AB43" s="16">
        <v>7.4999999999999997E-2</v>
      </c>
      <c r="AC43" s="16">
        <v>7.9000000000000001E-2</v>
      </c>
      <c r="AD43">
        <v>2.9000000000000001E-2</v>
      </c>
      <c r="AE43" s="1">
        <v>6.9000000000000006E-2</v>
      </c>
      <c r="AF43" s="1" t="s">
        <v>180</v>
      </c>
    </row>
    <row r="44" spans="1:32" ht="16">
      <c r="A44" s="59" t="s">
        <v>160</v>
      </c>
      <c r="B44" s="16" t="s">
        <v>180</v>
      </c>
      <c r="C44" s="16" t="s">
        <v>180</v>
      </c>
      <c r="D44" s="16" t="s">
        <v>180</v>
      </c>
      <c r="E44" s="16" t="s">
        <v>180</v>
      </c>
      <c r="F44" s="16" t="s">
        <v>180</v>
      </c>
      <c r="G44" s="16" t="s">
        <v>180</v>
      </c>
      <c r="H44" s="16" t="s">
        <v>180</v>
      </c>
      <c r="I44" s="16" t="s">
        <v>180</v>
      </c>
      <c r="J44" s="16" t="s">
        <v>180</v>
      </c>
      <c r="K44" s="16" t="s">
        <v>180</v>
      </c>
      <c r="L44" s="16" t="s">
        <v>180</v>
      </c>
      <c r="M44" s="16" t="s">
        <v>180</v>
      </c>
      <c r="N44" s="16" t="s">
        <v>180</v>
      </c>
      <c r="O44" s="16" t="s">
        <v>180</v>
      </c>
      <c r="P44" s="16" t="s">
        <v>180</v>
      </c>
      <c r="Q44" s="16" t="s">
        <v>180</v>
      </c>
      <c r="R44" s="16" t="s">
        <v>180</v>
      </c>
      <c r="S44" s="16" t="s">
        <v>180</v>
      </c>
      <c r="T44" s="16" t="s">
        <v>180</v>
      </c>
      <c r="U44" s="16" t="s">
        <v>180</v>
      </c>
      <c r="V44" s="16" t="s">
        <v>180</v>
      </c>
      <c r="W44" s="16" t="s">
        <v>180</v>
      </c>
      <c r="X44" s="16" t="s">
        <v>180</v>
      </c>
      <c r="Y44" s="16" t="s">
        <v>180</v>
      </c>
      <c r="Z44" s="16" t="s">
        <v>180</v>
      </c>
      <c r="AA44" s="16" t="s">
        <v>180</v>
      </c>
      <c r="AB44" s="16" t="s">
        <v>180</v>
      </c>
      <c r="AC44" s="16" t="s">
        <v>180</v>
      </c>
      <c r="AD44" t="s">
        <v>180</v>
      </c>
      <c r="AE44" s="1" t="s">
        <v>180</v>
      </c>
      <c r="AF44" s="1" t="s">
        <v>180</v>
      </c>
    </row>
    <row r="45" spans="1:32" ht="16">
      <c r="A45" s="59" t="s">
        <v>161</v>
      </c>
      <c r="B45" s="16" t="s">
        <v>180</v>
      </c>
      <c r="C45" s="16" t="s">
        <v>180</v>
      </c>
      <c r="D45" s="16" t="s">
        <v>180</v>
      </c>
      <c r="E45" s="16" t="s">
        <v>180</v>
      </c>
      <c r="F45" s="16" t="s">
        <v>180</v>
      </c>
      <c r="G45" s="16" t="s">
        <v>180</v>
      </c>
      <c r="H45" s="16" t="s">
        <v>180</v>
      </c>
      <c r="I45" s="16" t="s">
        <v>180</v>
      </c>
      <c r="J45" s="16" t="s">
        <v>180</v>
      </c>
      <c r="K45" s="16" t="s">
        <v>180</v>
      </c>
      <c r="L45" s="16" t="s">
        <v>180</v>
      </c>
      <c r="M45" s="16" t="s">
        <v>180</v>
      </c>
      <c r="N45" s="16" t="s">
        <v>180</v>
      </c>
      <c r="O45" s="16" t="s">
        <v>180</v>
      </c>
      <c r="P45" s="16" t="s">
        <v>180</v>
      </c>
      <c r="Q45" s="16" t="s">
        <v>180</v>
      </c>
      <c r="R45" s="16" t="s">
        <v>180</v>
      </c>
      <c r="S45" s="16" t="s">
        <v>180</v>
      </c>
      <c r="T45" s="16" t="s">
        <v>180</v>
      </c>
      <c r="U45" s="16" t="s">
        <v>180</v>
      </c>
      <c r="V45" s="16" t="s">
        <v>180</v>
      </c>
      <c r="W45" s="16" t="s">
        <v>180</v>
      </c>
      <c r="X45" s="16" t="s">
        <v>180</v>
      </c>
      <c r="Y45" s="16" t="s">
        <v>180</v>
      </c>
      <c r="Z45" s="16" t="s">
        <v>180</v>
      </c>
      <c r="AA45" s="16" t="s">
        <v>180</v>
      </c>
      <c r="AB45" s="16" t="s">
        <v>180</v>
      </c>
      <c r="AC45" s="16" t="s">
        <v>180</v>
      </c>
      <c r="AD45" t="s">
        <v>180</v>
      </c>
      <c r="AE45" s="1">
        <v>4.0000000000000001E-3</v>
      </c>
      <c r="AF45" s="1">
        <v>1E-3</v>
      </c>
    </row>
    <row r="46" spans="1:32" ht="16">
      <c r="A46" s="59" t="s">
        <v>162</v>
      </c>
      <c r="B46" s="16" t="s">
        <v>180</v>
      </c>
      <c r="C46" s="16" t="s">
        <v>180</v>
      </c>
      <c r="D46" s="16" t="s">
        <v>180</v>
      </c>
      <c r="E46" s="16" t="s">
        <v>180</v>
      </c>
      <c r="F46" s="16" t="s">
        <v>180</v>
      </c>
      <c r="G46" s="16" t="s">
        <v>180</v>
      </c>
      <c r="H46" s="16" t="s">
        <v>180</v>
      </c>
      <c r="I46" s="16" t="s">
        <v>180</v>
      </c>
      <c r="J46" s="16" t="s">
        <v>180</v>
      </c>
      <c r="K46" s="16" t="s">
        <v>180</v>
      </c>
      <c r="L46" s="16" t="s">
        <v>180</v>
      </c>
      <c r="M46" s="16" t="s">
        <v>180</v>
      </c>
      <c r="N46" s="16" t="s">
        <v>180</v>
      </c>
      <c r="O46" s="16" t="s">
        <v>180</v>
      </c>
      <c r="P46" s="16" t="s">
        <v>180</v>
      </c>
      <c r="Q46" s="16" t="s">
        <v>180</v>
      </c>
      <c r="R46" s="16" t="s">
        <v>180</v>
      </c>
      <c r="S46" s="16" t="s">
        <v>180</v>
      </c>
      <c r="T46" s="16" t="s">
        <v>180</v>
      </c>
      <c r="U46" s="16" t="s">
        <v>180</v>
      </c>
      <c r="V46" s="16" t="s">
        <v>180</v>
      </c>
      <c r="W46" s="16" t="s">
        <v>180</v>
      </c>
      <c r="X46" s="16" t="s">
        <v>180</v>
      </c>
      <c r="Y46" s="16" t="s">
        <v>180</v>
      </c>
      <c r="Z46" s="16" t="s">
        <v>180</v>
      </c>
      <c r="AA46" s="16" t="s">
        <v>180</v>
      </c>
      <c r="AB46" s="16" t="s">
        <v>180</v>
      </c>
      <c r="AC46" s="16" t="s">
        <v>180</v>
      </c>
      <c r="AD46" t="s">
        <v>180</v>
      </c>
      <c r="AE46" s="1" t="s">
        <v>180</v>
      </c>
      <c r="AF46" s="1" t="s">
        <v>180</v>
      </c>
    </row>
    <row r="47" spans="1:32" ht="18">
      <c r="A47" s="61" t="s">
        <v>163</v>
      </c>
      <c r="B47" s="16" t="s">
        <v>180</v>
      </c>
      <c r="C47" s="16" t="s">
        <v>180</v>
      </c>
      <c r="D47" s="16" t="s">
        <v>180</v>
      </c>
      <c r="E47" s="16" t="s">
        <v>180</v>
      </c>
      <c r="F47" s="16" t="s">
        <v>180</v>
      </c>
      <c r="G47" s="16" t="s">
        <v>180</v>
      </c>
      <c r="H47" s="16" t="s">
        <v>180</v>
      </c>
      <c r="I47" s="16" t="s">
        <v>180</v>
      </c>
      <c r="J47" s="16" t="s">
        <v>180</v>
      </c>
      <c r="K47" s="16" t="s">
        <v>180</v>
      </c>
      <c r="L47" s="16" t="s">
        <v>180</v>
      </c>
      <c r="M47" s="16" t="s">
        <v>180</v>
      </c>
      <c r="N47" s="16" t="s">
        <v>180</v>
      </c>
      <c r="O47" s="16" t="s">
        <v>180</v>
      </c>
      <c r="P47" s="16" t="s">
        <v>180</v>
      </c>
      <c r="Q47" s="16" t="s">
        <v>180</v>
      </c>
      <c r="R47" s="16" t="s">
        <v>180</v>
      </c>
      <c r="S47" s="16" t="s">
        <v>180</v>
      </c>
      <c r="T47" s="16" t="s">
        <v>180</v>
      </c>
      <c r="U47" s="16" t="s">
        <v>180</v>
      </c>
      <c r="V47" s="16" t="s">
        <v>180</v>
      </c>
      <c r="W47" s="16" t="s">
        <v>180</v>
      </c>
      <c r="X47" s="16" t="s">
        <v>180</v>
      </c>
      <c r="Y47" s="16" t="s">
        <v>180</v>
      </c>
      <c r="Z47" s="16" t="s">
        <v>180</v>
      </c>
      <c r="AA47" s="16" t="s">
        <v>180</v>
      </c>
      <c r="AB47" s="16" t="s">
        <v>180</v>
      </c>
      <c r="AC47" s="16" t="s">
        <v>180</v>
      </c>
      <c r="AD47" t="s">
        <v>180</v>
      </c>
      <c r="AE47" s="1" t="s">
        <v>180</v>
      </c>
      <c r="AF47" s="1" t="s">
        <v>180</v>
      </c>
    </row>
    <row r="48" spans="1:32" ht="18">
      <c r="A48" s="61" t="s">
        <v>164</v>
      </c>
      <c r="B48" s="16">
        <v>3.6999999999999998E-2</v>
      </c>
      <c r="C48" s="16" t="s">
        <v>180</v>
      </c>
      <c r="D48" s="16" t="s">
        <v>180</v>
      </c>
      <c r="E48" s="16" t="s">
        <v>180</v>
      </c>
      <c r="F48" s="16" t="s">
        <v>180</v>
      </c>
      <c r="G48" s="16" t="s">
        <v>180</v>
      </c>
      <c r="H48" s="16" t="s">
        <v>180</v>
      </c>
      <c r="I48" s="16" t="s">
        <v>180</v>
      </c>
      <c r="J48" s="16" t="s">
        <v>180</v>
      </c>
      <c r="K48" s="16" t="s">
        <v>180</v>
      </c>
      <c r="L48" s="16" t="s">
        <v>180</v>
      </c>
      <c r="M48" s="16" t="s">
        <v>180</v>
      </c>
      <c r="N48" s="16" t="s">
        <v>180</v>
      </c>
      <c r="O48" s="16" t="s">
        <v>180</v>
      </c>
      <c r="P48" s="16" t="s">
        <v>180</v>
      </c>
      <c r="Q48" s="16" t="s">
        <v>180</v>
      </c>
      <c r="R48" s="16" t="s">
        <v>180</v>
      </c>
      <c r="S48" s="16" t="s">
        <v>180</v>
      </c>
      <c r="T48" s="16" t="s">
        <v>180</v>
      </c>
      <c r="U48" s="16" t="s">
        <v>180</v>
      </c>
      <c r="V48" s="16" t="s">
        <v>180</v>
      </c>
      <c r="W48" s="16" t="s">
        <v>180</v>
      </c>
      <c r="X48" s="16" t="s">
        <v>180</v>
      </c>
      <c r="Y48" s="16" t="s">
        <v>180</v>
      </c>
      <c r="Z48" s="16" t="s">
        <v>180</v>
      </c>
      <c r="AA48" s="16">
        <v>1.2849999999999999</v>
      </c>
      <c r="AB48" s="16" t="s">
        <v>180</v>
      </c>
      <c r="AC48" s="16" t="s">
        <v>180</v>
      </c>
      <c r="AD48" t="s">
        <v>180</v>
      </c>
      <c r="AE48" s="1" t="s">
        <v>180</v>
      </c>
      <c r="AF48" s="1" t="s">
        <v>180</v>
      </c>
    </row>
    <row r="49" spans="1:32" ht="16">
      <c r="A49" s="61" t="s">
        <v>122</v>
      </c>
      <c r="B49" s="16">
        <v>4.8330000000000002</v>
      </c>
      <c r="C49" s="16">
        <v>4.7240000000000002</v>
      </c>
      <c r="D49" s="16">
        <v>4.7519999999999998</v>
      </c>
      <c r="E49" s="16">
        <v>4.7809999999999997</v>
      </c>
      <c r="F49" s="16">
        <v>4.84</v>
      </c>
      <c r="G49" s="16">
        <v>4.8070000000000004</v>
      </c>
      <c r="H49" s="16">
        <v>4.7270000000000003</v>
      </c>
      <c r="I49" s="16">
        <v>4.7460000000000004</v>
      </c>
      <c r="J49" s="16">
        <v>4.7859999999999996</v>
      </c>
      <c r="K49" s="16">
        <v>4.859</v>
      </c>
      <c r="L49" s="16">
        <v>4.8010000000000002</v>
      </c>
      <c r="M49" s="16">
        <v>4.915</v>
      </c>
      <c r="N49" s="16">
        <v>4.8869999999999996</v>
      </c>
      <c r="O49" s="16">
        <v>4.9409999999999998</v>
      </c>
      <c r="P49" s="16">
        <v>4.9269999999999996</v>
      </c>
      <c r="Q49" s="16">
        <v>4.8529999999999998</v>
      </c>
      <c r="R49" s="16">
        <v>4.867</v>
      </c>
      <c r="S49" s="16">
        <v>4.8819999999999997</v>
      </c>
      <c r="T49" s="16">
        <v>4.8600000000000003</v>
      </c>
      <c r="U49" s="16">
        <v>4.8600000000000003</v>
      </c>
      <c r="V49" s="16">
        <v>4.7279999999999998</v>
      </c>
      <c r="W49" s="16">
        <v>4.6779999999999999</v>
      </c>
      <c r="X49" s="16">
        <v>4.8840000000000003</v>
      </c>
      <c r="Y49" s="16">
        <v>4.9000000000000004</v>
      </c>
      <c r="Z49" s="16">
        <v>4.931</v>
      </c>
      <c r="AA49" s="16">
        <v>3.6480000000000001</v>
      </c>
      <c r="AB49" s="16">
        <v>4.9130000000000003</v>
      </c>
      <c r="AC49" s="16">
        <v>4.9059999999999997</v>
      </c>
      <c r="AD49">
        <v>4.9370000000000003</v>
      </c>
      <c r="AE49" s="1">
        <v>4.8970000000000002</v>
      </c>
      <c r="AF49" s="1">
        <v>4.8970000000000002</v>
      </c>
    </row>
    <row r="50" spans="1:32" ht="16">
      <c r="A50" s="61" t="s">
        <v>165</v>
      </c>
      <c r="B50" s="16" t="s">
        <v>180</v>
      </c>
      <c r="C50" s="16" t="s">
        <v>180</v>
      </c>
      <c r="D50" s="16" t="s">
        <v>180</v>
      </c>
      <c r="E50" s="16" t="s">
        <v>180</v>
      </c>
      <c r="F50" s="16" t="s">
        <v>180</v>
      </c>
      <c r="G50" s="16" t="s">
        <v>180</v>
      </c>
      <c r="H50" s="16" t="s">
        <v>180</v>
      </c>
      <c r="I50" s="16" t="s">
        <v>180</v>
      </c>
      <c r="J50" s="16" t="s">
        <v>180</v>
      </c>
      <c r="K50" s="16" t="s">
        <v>180</v>
      </c>
      <c r="L50" s="16" t="s">
        <v>180</v>
      </c>
      <c r="M50" s="16" t="s">
        <v>180</v>
      </c>
      <c r="N50" s="16" t="s">
        <v>180</v>
      </c>
      <c r="O50" s="16" t="s">
        <v>180</v>
      </c>
      <c r="P50" s="16" t="s">
        <v>180</v>
      </c>
      <c r="Q50" s="16" t="s">
        <v>180</v>
      </c>
      <c r="R50" s="16" t="s">
        <v>180</v>
      </c>
      <c r="S50" s="16" t="s">
        <v>180</v>
      </c>
      <c r="T50" s="16" t="s">
        <v>180</v>
      </c>
      <c r="U50" s="16" t="s">
        <v>180</v>
      </c>
      <c r="V50" s="16" t="s">
        <v>180</v>
      </c>
      <c r="W50" s="16" t="s">
        <v>180</v>
      </c>
      <c r="X50" s="16" t="s">
        <v>180</v>
      </c>
      <c r="Y50" s="16" t="s">
        <v>180</v>
      </c>
      <c r="Z50" s="16" t="s">
        <v>180</v>
      </c>
      <c r="AA50" s="16" t="s">
        <v>180</v>
      </c>
      <c r="AB50" s="16" t="s">
        <v>180</v>
      </c>
      <c r="AC50" s="16" t="s">
        <v>180</v>
      </c>
      <c r="AD50" t="s">
        <v>180</v>
      </c>
      <c r="AE50" s="1" t="s">
        <v>180</v>
      </c>
      <c r="AF50" s="1" t="s">
        <v>180</v>
      </c>
    </row>
    <row r="51" spans="1:32" ht="16">
      <c r="A51" s="60" t="s">
        <v>166</v>
      </c>
      <c r="B51" s="16">
        <v>5</v>
      </c>
      <c r="C51" s="16">
        <v>5</v>
      </c>
      <c r="D51" s="16">
        <v>5</v>
      </c>
      <c r="E51" s="16">
        <v>5</v>
      </c>
      <c r="F51" s="16">
        <v>5</v>
      </c>
      <c r="G51" s="16">
        <v>5</v>
      </c>
      <c r="H51" s="16">
        <v>4.9990000000000006</v>
      </c>
      <c r="I51" s="16">
        <v>5</v>
      </c>
      <c r="J51" s="16">
        <v>5</v>
      </c>
      <c r="K51" s="16">
        <v>5</v>
      </c>
      <c r="L51" s="16">
        <v>5</v>
      </c>
      <c r="M51" s="16">
        <v>4.9989999999999997</v>
      </c>
      <c r="N51" s="16">
        <v>5.0009999999999994</v>
      </c>
      <c r="O51" s="16">
        <v>5</v>
      </c>
      <c r="P51" s="16">
        <v>5</v>
      </c>
      <c r="Q51" s="16">
        <v>5.0009999999999994</v>
      </c>
      <c r="R51" s="16">
        <v>5</v>
      </c>
      <c r="S51" s="16">
        <v>5</v>
      </c>
      <c r="T51" s="16">
        <v>5.0010000000000003</v>
      </c>
      <c r="U51" s="16">
        <v>4.9990000000000006</v>
      </c>
      <c r="V51" s="16">
        <v>5</v>
      </c>
      <c r="W51" s="16">
        <v>5</v>
      </c>
      <c r="X51" s="16">
        <v>5</v>
      </c>
      <c r="Y51" s="16">
        <v>5</v>
      </c>
      <c r="Z51" s="16">
        <v>5</v>
      </c>
      <c r="AA51" s="16">
        <v>5</v>
      </c>
      <c r="AB51" s="16">
        <v>5.0010000000000003</v>
      </c>
      <c r="AC51" s="16">
        <v>4.9989999999999997</v>
      </c>
      <c r="AD51">
        <v>5</v>
      </c>
      <c r="AE51" s="1">
        <v>5.0010000000000003</v>
      </c>
      <c r="AF51" s="1">
        <v>5</v>
      </c>
    </row>
    <row r="52" spans="1:32" ht="16">
      <c r="A52" s="58" t="s">
        <v>167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:32" ht="18">
      <c r="A53" s="61" t="s">
        <v>163</v>
      </c>
      <c r="B53" s="16">
        <v>3.6999999999999998E-2</v>
      </c>
      <c r="C53" s="16">
        <v>2.9000000000000001E-2</v>
      </c>
      <c r="D53" s="16">
        <v>3.6999999999999998E-2</v>
      </c>
      <c r="E53" s="16">
        <v>3.5999999999999997E-2</v>
      </c>
      <c r="F53" s="16">
        <v>2.8000000000000001E-2</v>
      </c>
      <c r="G53" s="16">
        <v>3.7999999999999999E-2</v>
      </c>
      <c r="H53" s="16">
        <v>3.5000000000000003E-2</v>
      </c>
      <c r="I53" s="16">
        <v>3.7999999999999999E-2</v>
      </c>
      <c r="J53" s="16">
        <v>3.3000000000000002E-2</v>
      </c>
      <c r="K53" s="16">
        <v>2.9000000000000001E-2</v>
      </c>
      <c r="L53" s="16">
        <v>3.4000000000000002E-2</v>
      </c>
      <c r="M53" s="16">
        <v>3.3000000000000002E-2</v>
      </c>
      <c r="N53" s="16">
        <v>3.5000000000000003E-2</v>
      </c>
      <c r="O53" s="16">
        <v>3.5000000000000003E-2</v>
      </c>
      <c r="P53" s="16">
        <v>3.4000000000000002E-2</v>
      </c>
      <c r="Q53" s="16">
        <v>3.9E-2</v>
      </c>
      <c r="R53" s="16">
        <v>3.9E-2</v>
      </c>
      <c r="S53" s="16">
        <v>3.6999999999999998E-2</v>
      </c>
      <c r="T53" s="16">
        <v>3.5999999999999997E-2</v>
      </c>
      <c r="U53" s="16">
        <v>3.1E-2</v>
      </c>
      <c r="V53" s="16">
        <v>3.3000000000000002E-2</v>
      </c>
      <c r="W53" s="16">
        <v>3.4000000000000002E-2</v>
      </c>
      <c r="X53" s="16">
        <v>3.6999999999999998E-2</v>
      </c>
      <c r="Y53" s="16">
        <v>3.5999999999999997E-2</v>
      </c>
      <c r="Z53" s="16">
        <v>3.3000000000000002E-2</v>
      </c>
      <c r="AA53" s="16">
        <v>0.1</v>
      </c>
      <c r="AB53" s="16">
        <v>3.1E-2</v>
      </c>
      <c r="AC53" s="16">
        <v>3.7999999999999999E-2</v>
      </c>
      <c r="AD53">
        <v>3.6999999999999998E-2</v>
      </c>
      <c r="AE53" s="1">
        <v>3.7999999999999999E-2</v>
      </c>
      <c r="AF53" s="1">
        <v>8.9999999999999993E-3</v>
      </c>
    </row>
    <row r="54" spans="1:32" ht="18">
      <c r="A54" s="61" t="s">
        <v>164</v>
      </c>
      <c r="B54" s="16">
        <v>1.472</v>
      </c>
      <c r="C54" s="16">
        <v>1.327</v>
      </c>
      <c r="D54" s="16">
        <v>1.351</v>
      </c>
      <c r="E54" s="16">
        <v>1.3160000000000001</v>
      </c>
      <c r="F54" s="16">
        <v>1.4450000000000001</v>
      </c>
      <c r="G54" s="16">
        <v>1.3720000000000001</v>
      </c>
      <c r="H54" s="16">
        <v>1.3360000000000001</v>
      </c>
      <c r="I54" s="16">
        <v>1.351</v>
      </c>
      <c r="J54" s="16">
        <v>1.399</v>
      </c>
      <c r="K54" s="16">
        <v>1.506</v>
      </c>
      <c r="L54" s="16">
        <v>1.373</v>
      </c>
      <c r="M54" s="16">
        <v>1.5389999999999999</v>
      </c>
      <c r="N54" s="16">
        <v>1.498</v>
      </c>
      <c r="O54" s="16">
        <v>1.51</v>
      </c>
      <c r="P54" s="16">
        <v>1.5880000000000001</v>
      </c>
      <c r="Q54" s="16">
        <v>1.526</v>
      </c>
      <c r="R54" s="16">
        <v>1.476</v>
      </c>
      <c r="S54" s="16">
        <v>1.5129999999999999</v>
      </c>
      <c r="T54" s="16">
        <v>1.506</v>
      </c>
      <c r="U54" s="16">
        <v>1.4359999999999999</v>
      </c>
      <c r="V54" s="16">
        <v>1.2470000000000001</v>
      </c>
      <c r="W54" s="16">
        <v>1.1839999999999999</v>
      </c>
      <c r="X54" s="16">
        <v>1.5009999999999999</v>
      </c>
      <c r="Y54" s="16">
        <v>1.5620000000000001</v>
      </c>
      <c r="Z54" s="16">
        <v>1.524</v>
      </c>
      <c r="AA54" s="16">
        <v>1.673</v>
      </c>
      <c r="AB54" s="16">
        <v>1.552</v>
      </c>
      <c r="AC54" s="16">
        <v>1.5509999999999999</v>
      </c>
      <c r="AD54">
        <v>1.57</v>
      </c>
      <c r="AE54" s="1">
        <v>1.5369999999999999</v>
      </c>
      <c r="AF54" s="1">
        <v>1.2769999999999999</v>
      </c>
    </row>
    <row r="55" spans="1:32" ht="16">
      <c r="A55" s="61" t="s">
        <v>122</v>
      </c>
      <c r="B55" s="16" t="s">
        <v>180</v>
      </c>
      <c r="C55" s="16">
        <v>0.15</v>
      </c>
      <c r="D55" s="16">
        <v>0.24299999999999999</v>
      </c>
      <c r="E55" s="16">
        <v>0.308</v>
      </c>
      <c r="F55" s="16">
        <v>0.154</v>
      </c>
      <c r="G55" s="16">
        <v>0.32700000000000001</v>
      </c>
      <c r="H55" s="16">
        <v>0.372</v>
      </c>
      <c r="I55" s="16">
        <v>0.36499999999999999</v>
      </c>
      <c r="J55" s="16">
        <v>0.38700000000000001</v>
      </c>
      <c r="K55" s="16">
        <v>0.377</v>
      </c>
      <c r="L55" s="16">
        <v>0.51500000000000001</v>
      </c>
      <c r="M55" s="16">
        <v>0.34799999999999998</v>
      </c>
      <c r="N55" s="16">
        <v>0.39400000000000002</v>
      </c>
      <c r="O55" s="16">
        <v>0.38100000000000001</v>
      </c>
      <c r="P55" s="16">
        <v>0.28599999999999998</v>
      </c>
      <c r="Q55" s="16">
        <v>0.36499999999999999</v>
      </c>
      <c r="R55" s="16">
        <v>0.41599999999999998</v>
      </c>
      <c r="S55" s="16">
        <v>0.38600000000000001</v>
      </c>
      <c r="T55" s="16">
        <v>0.39100000000000001</v>
      </c>
      <c r="U55" s="16">
        <v>0.46800000000000003</v>
      </c>
      <c r="V55" s="16">
        <v>0.65500000000000003</v>
      </c>
      <c r="W55" s="16">
        <v>0.71699999999999997</v>
      </c>
      <c r="X55" s="16">
        <v>0.40100000000000002</v>
      </c>
      <c r="Y55" s="16">
        <v>0.33900000000000002</v>
      </c>
      <c r="Z55" s="16">
        <v>0.38500000000000001</v>
      </c>
      <c r="AA55" s="16" t="s">
        <v>180</v>
      </c>
      <c r="AB55" s="16">
        <v>0.35899999999999999</v>
      </c>
      <c r="AC55" s="16">
        <v>0.35499999999999998</v>
      </c>
      <c r="AD55">
        <v>0.33800000000000002</v>
      </c>
      <c r="AE55" s="1">
        <v>0.374</v>
      </c>
      <c r="AF55" s="1">
        <v>0.129</v>
      </c>
    </row>
    <row r="56" spans="1:32" ht="16">
      <c r="A56" s="61" t="s">
        <v>165</v>
      </c>
      <c r="B56" s="16" t="s">
        <v>180</v>
      </c>
      <c r="C56" s="16" t="s">
        <v>180</v>
      </c>
      <c r="D56" s="16" t="s">
        <v>180</v>
      </c>
      <c r="E56" s="16" t="s">
        <v>180</v>
      </c>
      <c r="F56" s="16" t="s">
        <v>180</v>
      </c>
      <c r="G56" s="16" t="s">
        <v>180</v>
      </c>
      <c r="H56" s="16" t="s">
        <v>180</v>
      </c>
      <c r="I56" s="16" t="s">
        <v>180</v>
      </c>
      <c r="J56" s="16" t="s">
        <v>180</v>
      </c>
      <c r="K56" s="16" t="s">
        <v>180</v>
      </c>
      <c r="L56" s="16" t="s">
        <v>180</v>
      </c>
      <c r="M56" s="16" t="s">
        <v>180</v>
      </c>
      <c r="N56" s="16" t="s">
        <v>180</v>
      </c>
      <c r="O56" s="16" t="s">
        <v>180</v>
      </c>
      <c r="P56" s="16" t="s">
        <v>180</v>
      </c>
      <c r="Q56" s="16" t="s">
        <v>180</v>
      </c>
      <c r="R56" s="16" t="s">
        <v>180</v>
      </c>
      <c r="S56" s="16" t="s">
        <v>180</v>
      </c>
      <c r="T56" s="16" t="s">
        <v>180</v>
      </c>
      <c r="U56" s="16" t="s">
        <v>180</v>
      </c>
      <c r="V56" s="16" t="s">
        <v>180</v>
      </c>
      <c r="W56" s="16" t="s">
        <v>180</v>
      </c>
      <c r="X56" s="16" t="s">
        <v>180</v>
      </c>
      <c r="Y56" s="16" t="s">
        <v>180</v>
      </c>
      <c r="Z56" s="16" t="s">
        <v>180</v>
      </c>
      <c r="AA56" s="16" t="s">
        <v>180</v>
      </c>
      <c r="AB56" s="16" t="s">
        <v>180</v>
      </c>
      <c r="AC56" s="16" t="s">
        <v>180</v>
      </c>
      <c r="AD56" t="s">
        <v>180</v>
      </c>
      <c r="AE56" s="1" t="s">
        <v>180</v>
      </c>
      <c r="AF56" s="1" t="s">
        <v>180</v>
      </c>
    </row>
    <row r="57" spans="1:32" ht="16">
      <c r="A57" s="61" t="s">
        <v>105</v>
      </c>
      <c r="B57" s="16">
        <v>0.47299999999999998</v>
      </c>
      <c r="C57" s="16">
        <v>0.47</v>
      </c>
      <c r="D57" s="16">
        <v>0.35799999999999998</v>
      </c>
      <c r="E57" s="16">
        <v>0.33300000000000002</v>
      </c>
      <c r="F57" s="16">
        <v>0.28100000000000003</v>
      </c>
      <c r="G57" s="16">
        <v>0.248</v>
      </c>
      <c r="H57" s="16">
        <v>0.24399999999999999</v>
      </c>
      <c r="I57" s="16">
        <v>0.23499999999999999</v>
      </c>
      <c r="J57" s="16">
        <v>0.17499999999999999</v>
      </c>
      <c r="K57" s="16">
        <v>8.5000000000000006E-2</v>
      </c>
      <c r="L57" s="16">
        <v>7.6999999999999999E-2</v>
      </c>
      <c r="M57" s="16">
        <v>7.2999999999999995E-2</v>
      </c>
      <c r="N57" s="16">
        <v>6.9000000000000006E-2</v>
      </c>
      <c r="O57" s="16">
        <v>6.6000000000000003E-2</v>
      </c>
      <c r="P57" s="16">
        <v>6.7000000000000004E-2</v>
      </c>
      <c r="Q57" s="16">
        <v>6.6000000000000003E-2</v>
      </c>
      <c r="R57" s="16">
        <v>6.5000000000000002E-2</v>
      </c>
      <c r="S57" s="16">
        <v>6.5000000000000002E-2</v>
      </c>
      <c r="T57" s="16">
        <v>6.3E-2</v>
      </c>
      <c r="U57" s="16">
        <v>6.4000000000000001E-2</v>
      </c>
      <c r="V57" s="16">
        <v>6.4000000000000001E-2</v>
      </c>
      <c r="W57" s="16">
        <v>6.2E-2</v>
      </c>
      <c r="X57" s="16">
        <v>0.06</v>
      </c>
      <c r="Y57" s="16">
        <v>5.7000000000000002E-2</v>
      </c>
      <c r="Z57" s="16">
        <v>5.5E-2</v>
      </c>
      <c r="AA57" s="16">
        <v>5.8000000000000003E-2</v>
      </c>
      <c r="AB57" s="16">
        <v>5.3999999999999999E-2</v>
      </c>
      <c r="AC57" s="16">
        <v>5.3999999999999999E-2</v>
      </c>
      <c r="AD57">
        <v>5.3999999999999999E-2</v>
      </c>
      <c r="AE57" s="1">
        <v>0.05</v>
      </c>
      <c r="AF57" s="1">
        <v>1.4E-2</v>
      </c>
    </row>
    <row r="58" spans="1:32" ht="16">
      <c r="A58" s="61" t="s">
        <v>168</v>
      </c>
      <c r="B58" s="16" t="s">
        <v>180</v>
      </c>
      <c r="C58" s="16" t="s">
        <v>180</v>
      </c>
      <c r="D58" s="16" t="s">
        <v>180</v>
      </c>
      <c r="E58" s="16" t="s">
        <v>180</v>
      </c>
      <c r="F58" s="16" t="s">
        <v>180</v>
      </c>
      <c r="G58" s="16" t="s">
        <v>180</v>
      </c>
      <c r="H58" s="16" t="s">
        <v>180</v>
      </c>
      <c r="I58" s="16" t="s">
        <v>180</v>
      </c>
      <c r="J58" s="16" t="s">
        <v>180</v>
      </c>
      <c r="K58" s="16" t="s">
        <v>180</v>
      </c>
      <c r="L58" s="16" t="s">
        <v>180</v>
      </c>
      <c r="M58" s="16" t="s">
        <v>180</v>
      </c>
      <c r="N58" s="16" t="s">
        <v>180</v>
      </c>
      <c r="O58" s="16" t="s">
        <v>180</v>
      </c>
      <c r="P58" s="16" t="s">
        <v>180</v>
      </c>
      <c r="Q58" s="16" t="s">
        <v>180</v>
      </c>
      <c r="R58" s="16" t="s">
        <v>180</v>
      </c>
      <c r="S58" s="16" t="s">
        <v>180</v>
      </c>
      <c r="T58" s="16" t="s">
        <v>180</v>
      </c>
      <c r="U58" s="16" t="s">
        <v>180</v>
      </c>
      <c r="V58" s="16" t="s">
        <v>180</v>
      </c>
      <c r="W58" s="16" t="s">
        <v>180</v>
      </c>
      <c r="X58" s="16" t="s">
        <v>180</v>
      </c>
      <c r="Y58" s="16" t="s">
        <v>180</v>
      </c>
      <c r="Z58" s="16" t="s">
        <v>180</v>
      </c>
      <c r="AA58" s="16" t="s">
        <v>180</v>
      </c>
      <c r="AB58" s="16" t="s">
        <v>180</v>
      </c>
      <c r="AC58" s="16" t="s">
        <v>180</v>
      </c>
      <c r="AD58" t="s">
        <v>180</v>
      </c>
      <c r="AE58" s="1" t="s">
        <v>180</v>
      </c>
      <c r="AF58" s="1" t="s">
        <v>180</v>
      </c>
    </row>
    <row r="59" spans="1:32" ht="16">
      <c r="A59" s="61" t="s">
        <v>107</v>
      </c>
      <c r="B59" s="16">
        <v>1.9E-2</v>
      </c>
      <c r="C59" s="16">
        <v>2.5000000000000001E-2</v>
      </c>
      <c r="D59" s="16">
        <v>1.0999999999999999E-2</v>
      </c>
      <c r="E59" s="16">
        <v>7.0000000000000001E-3</v>
      </c>
      <c r="F59" s="16">
        <v>1.7000000000000001E-2</v>
      </c>
      <c r="G59" s="16">
        <v>1.4E-2</v>
      </c>
      <c r="H59" s="16">
        <v>1.2999999999999999E-2</v>
      </c>
      <c r="I59" s="16">
        <v>1.0999999999999999E-2</v>
      </c>
      <c r="J59" s="16">
        <v>6.0000000000000001E-3</v>
      </c>
      <c r="K59" s="16">
        <v>4.0000000000000001E-3</v>
      </c>
      <c r="L59" s="16">
        <v>2E-3</v>
      </c>
      <c r="M59" s="16">
        <v>7.0000000000000001E-3</v>
      </c>
      <c r="N59" s="16">
        <v>4.0000000000000001E-3</v>
      </c>
      <c r="O59" s="16">
        <v>4.0000000000000001E-3</v>
      </c>
      <c r="P59" s="16">
        <v>2E-3</v>
      </c>
      <c r="Q59" s="16">
        <v>4.0000000000000001E-3</v>
      </c>
      <c r="R59" s="16">
        <v>3.0000000000000001E-3</v>
      </c>
      <c r="S59" s="16" t="s">
        <v>180</v>
      </c>
      <c r="T59" s="16">
        <v>4.0000000000000001E-3</v>
      </c>
      <c r="U59" s="16">
        <v>1E-3</v>
      </c>
      <c r="V59" s="16" t="s">
        <v>180</v>
      </c>
      <c r="W59" s="16">
        <v>3.0000000000000001E-3</v>
      </c>
      <c r="X59" s="16">
        <v>2E-3</v>
      </c>
      <c r="Y59" s="16">
        <v>6.0000000000000001E-3</v>
      </c>
      <c r="Z59" s="16">
        <v>2E-3</v>
      </c>
      <c r="AA59" s="16">
        <v>8.0000000000000002E-3</v>
      </c>
      <c r="AB59" s="16">
        <v>4.0000000000000001E-3</v>
      </c>
      <c r="AC59" s="16">
        <v>3.0000000000000001E-3</v>
      </c>
      <c r="AD59">
        <v>2E-3</v>
      </c>
      <c r="AE59" s="1">
        <v>1E-3</v>
      </c>
      <c r="AF59" s="1">
        <v>1.7000000000000001E-2</v>
      </c>
    </row>
    <row r="60" spans="1:32" ht="16">
      <c r="A60" s="60" t="s">
        <v>169</v>
      </c>
      <c r="B60" s="16">
        <v>2.0009999999999999</v>
      </c>
      <c r="C60" s="16">
        <v>2.0009999999999999</v>
      </c>
      <c r="D60" s="16">
        <v>1.9999999999999998</v>
      </c>
      <c r="E60" s="16">
        <v>2</v>
      </c>
      <c r="F60" s="16">
        <v>1.9249999999999998</v>
      </c>
      <c r="G60" s="16">
        <v>1.9990000000000001</v>
      </c>
      <c r="H60" s="16">
        <v>1.9999999999999998</v>
      </c>
      <c r="I60" s="16">
        <v>1.9999999999999998</v>
      </c>
      <c r="J60" s="16">
        <v>2</v>
      </c>
      <c r="K60" s="16">
        <v>2.0009999999999999</v>
      </c>
      <c r="L60" s="16">
        <v>2.0009999999999999</v>
      </c>
      <c r="M60" s="16">
        <v>1.9999999999999998</v>
      </c>
      <c r="N60" s="16">
        <v>2</v>
      </c>
      <c r="O60" s="16">
        <v>1.996</v>
      </c>
      <c r="P60" s="16">
        <v>1.9770000000000001</v>
      </c>
      <c r="Q60" s="16">
        <v>2</v>
      </c>
      <c r="R60" s="16">
        <v>1.9989999999999997</v>
      </c>
      <c r="S60" s="16">
        <v>2.0009999999999999</v>
      </c>
      <c r="T60" s="16">
        <v>2</v>
      </c>
      <c r="U60" s="16">
        <v>1.9999999999999998</v>
      </c>
      <c r="V60" s="16">
        <v>1.9990000000000001</v>
      </c>
      <c r="W60" s="16">
        <v>2</v>
      </c>
      <c r="X60" s="16">
        <v>2.0009999999999999</v>
      </c>
      <c r="Y60" s="16">
        <v>2</v>
      </c>
      <c r="Z60" s="16">
        <v>1.9989999999999999</v>
      </c>
      <c r="AA60" s="16">
        <v>1.8390000000000002</v>
      </c>
      <c r="AB60" s="16">
        <v>2</v>
      </c>
      <c r="AC60" s="16">
        <v>2.0009999999999999</v>
      </c>
      <c r="AD60">
        <v>2.0009999999999999</v>
      </c>
      <c r="AE60" s="1">
        <v>1.9999999999999998</v>
      </c>
      <c r="AF60" s="1">
        <v>1.4459999999999997</v>
      </c>
    </row>
    <row r="61" spans="1:32" ht="16">
      <c r="A61" s="58" t="s">
        <v>170</v>
      </c>
      <c r="B61" s="16" t="s">
        <v>180</v>
      </c>
      <c r="C61" s="16" t="s">
        <v>180</v>
      </c>
      <c r="D61" s="16" t="s">
        <v>180</v>
      </c>
      <c r="E61" s="16" t="s">
        <v>180</v>
      </c>
      <c r="F61" s="16" t="s">
        <v>180</v>
      </c>
      <c r="G61" s="16" t="s">
        <v>180</v>
      </c>
      <c r="H61" s="16" t="s">
        <v>180</v>
      </c>
      <c r="I61" s="16" t="s">
        <v>180</v>
      </c>
      <c r="J61" s="16" t="s">
        <v>180</v>
      </c>
      <c r="K61" s="16" t="s">
        <v>180</v>
      </c>
      <c r="L61" s="16" t="s">
        <v>180</v>
      </c>
      <c r="M61" s="16" t="s">
        <v>180</v>
      </c>
      <c r="N61" s="16" t="s">
        <v>180</v>
      </c>
      <c r="O61" s="16" t="s">
        <v>180</v>
      </c>
      <c r="P61" s="16" t="s">
        <v>180</v>
      </c>
      <c r="Q61" s="16" t="s">
        <v>180</v>
      </c>
      <c r="R61" s="16" t="s">
        <v>180</v>
      </c>
      <c r="S61" s="16" t="s">
        <v>180</v>
      </c>
      <c r="T61" s="16" t="s">
        <v>180</v>
      </c>
      <c r="U61" s="16" t="s">
        <v>180</v>
      </c>
      <c r="V61" s="16" t="s">
        <v>180</v>
      </c>
      <c r="W61" s="16" t="s">
        <v>180</v>
      </c>
      <c r="X61" s="16" t="s">
        <v>180</v>
      </c>
      <c r="Y61" s="16" t="s">
        <v>180</v>
      </c>
      <c r="Z61" s="16" t="s">
        <v>180</v>
      </c>
      <c r="AA61" s="16" t="s">
        <v>180</v>
      </c>
      <c r="AB61" s="16" t="s">
        <v>180</v>
      </c>
      <c r="AC61" s="16" t="s">
        <v>180</v>
      </c>
      <c r="AD61" t="s">
        <v>180</v>
      </c>
      <c r="AE61" s="1" t="s">
        <v>180</v>
      </c>
      <c r="AF61" s="1" t="s">
        <v>180</v>
      </c>
    </row>
    <row r="62" spans="1:32" ht="16">
      <c r="A62" s="59" t="s">
        <v>105</v>
      </c>
      <c r="B62" s="16" t="s">
        <v>180</v>
      </c>
      <c r="C62" s="16" t="s">
        <v>180</v>
      </c>
      <c r="D62" s="16" t="s">
        <v>180</v>
      </c>
      <c r="E62" s="16" t="s">
        <v>180</v>
      </c>
      <c r="F62" s="16" t="s">
        <v>180</v>
      </c>
      <c r="G62" s="16" t="s">
        <v>180</v>
      </c>
      <c r="H62" s="16" t="s">
        <v>180</v>
      </c>
      <c r="I62" s="16" t="s">
        <v>180</v>
      </c>
      <c r="J62" s="16" t="s">
        <v>180</v>
      </c>
      <c r="K62" s="16" t="s">
        <v>180</v>
      </c>
      <c r="L62" s="16" t="s">
        <v>180</v>
      </c>
      <c r="M62" s="16" t="s">
        <v>180</v>
      </c>
      <c r="N62" s="16" t="s">
        <v>180</v>
      </c>
      <c r="O62" s="16" t="s">
        <v>180</v>
      </c>
      <c r="P62" s="16" t="s">
        <v>180</v>
      </c>
      <c r="Q62" s="16" t="s">
        <v>180</v>
      </c>
      <c r="R62" s="16" t="s">
        <v>180</v>
      </c>
      <c r="S62" s="16" t="s">
        <v>180</v>
      </c>
      <c r="T62" s="16" t="s">
        <v>180</v>
      </c>
      <c r="U62" s="16" t="s">
        <v>180</v>
      </c>
      <c r="V62" s="16" t="s">
        <v>180</v>
      </c>
      <c r="W62" s="16" t="s">
        <v>180</v>
      </c>
      <c r="X62" s="16" t="s">
        <v>180</v>
      </c>
      <c r="Y62" s="16" t="s">
        <v>180</v>
      </c>
      <c r="Z62" s="16" t="s">
        <v>180</v>
      </c>
      <c r="AA62" s="16" t="s">
        <v>180</v>
      </c>
      <c r="AB62" s="16" t="s">
        <v>180</v>
      </c>
      <c r="AC62" s="16" t="s">
        <v>180</v>
      </c>
      <c r="AD62" t="s">
        <v>180</v>
      </c>
      <c r="AE62" s="1" t="s">
        <v>180</v>
      </c>
      <c r="AF62" s="1" t="s">
        <v>180</v>
      </c>
    </row>
    <row r="63" spans="1:32" ht="16">
      <c r="A63" s="59" t="s">
        <v>165</v>
      </c>
      <c r="B63" s="16" t="s">
        <v>180</v>
      </c>
      <c r="C63" s="16" t="s">
        <v>180</v>
      </c>
      <c r="D63" s="16" t="s">
        <v>180</v>
      </c>
      <c r="E63" s="16" t="s">
        <v>180</v>
      </c>
      <c r="F63" s="16" t="s">
        <v>180</v>
      </c>
      <c r="G63" s="16" t="s">
        <v>180</v>
      </c>
      <c r="H63" s="16" t="s">
        <v>180</v>
      </c>
      <c r="I63" s="16" t="s">
        <v>180</v>
      </c>
      <c r="J63" s="16" t="s">
        <v>180</v>
      </c>
      <c r="K63" s="16" t="s">
        <v>180</v>
      </c>
      <c r="L63" s="16" t="s">
        <v>180</v>
      </c>
      <c r="M63" s="16" t="s">
        <v>180</v>
      </c>
      <c r="N63" s="16" t="s">
        <v>180</v>
      </c>
      <c r="O63" s="16" t="s">
        <v>180</v>
      </c>
      <c r="P63" s="16" t="s">
        <v>180</v>
      </c>
      <c r="Q63" s="16" t="s">
        <v>180</v>
      </c>
      <c r="R63" s="16" t="s">
        <v>180</v>
      </c>
      <c r="S63" s="16" t="s">
        <v>180</v>
      </c>
      <c r="T63" s="16" t="s">
        <v>180</v>
      </c>
      <c r="U63" s="16" t="s">
        <v>180</v>
      </c>
      <c r="V63" s="16" t="s">
        <v>180</v>
      </c>
      <c r="W63" s="16" t="s">
        <v>180</v>
      </c>
      <c r="X63" s="16" t="s">
        <v>180</v>
      </c>
      <c r="Y63" s="16" t="s">
        <v>180</v>
      </c>
      <c r="Z63" s="16" t="s">
        <v>180</v>
      </c>
      <c r="AA63" s="16" t="s">
        <v>180</v>
      </c>
      <c r="AB63" s="16" t="s">
        <v>180</v>
      </c>
      <c r="AC63" s="16" t="s">
        <v>180</v>
      </c>
      <c r="AD63" t="s">
        <v>180</v>
      </c>
      <c r="AE63" s="1" t="s">
        <v>180</v>
      </c>
      <c r="AF63" s="1" t="s">
        <v>180</v>
      </c>
    </row>
    <row r="64" spans="1:32" ht="16">
      <c r="A64" s="59" t="s">
        <v>107</v>
      </c>
      <c r="B64" s="16">
        <v>8.0000000000000002E-3</v>
      </c>
      <c r="C64" s="16">
        <v>2.5000000000000001E-2</v>
      </c>
      <c r="D64" s="16">
        <v>1.0999999999999999E-2</v>
      </c>
      <c r="E64" s="16">
        <v>7.0000000000000001E-3</v>
      </c>
      <c r="F64" s="16" t="s">
        <v>180</v>
      </c>
      <c r="G64" s="16">
        <v>1.4E-2</v>
      </c>
      <c r="H64" s="16">
        <v>1.2999999999999999E-2</v>
      </c>
      <c r="I64" s="16">
        <v>1.0999999999999999E-2</v>
      </c>
      <c r="J64" s="16">
        <v>6.0000000000000001E-3</v>
      </c>
      <c r="K64" s="16">
        <v>4.0000000000000001E-3</v>
      </c>
      <c r="L64" s="16">
        <v>2E-3</v>
      </c>
      <c r="M64" s="16">
        <v>7.0000000000000001E-3</v>
      </c>
      <c r="N64" s="16">
        <v>4.0000000000000001E-3</v>
      </c>
      <c r="O64" s="16" t="s">
        <v>180</v>
      </c>
      <c r="P64" s="16" t="s">
        <v>180</v>
      </c>
      <c r="Q64" s="16">
        <v>4.0000000000000001E-3</v>
      </c>
      <c r="R64" s="16">
        <v>3.0000000000000001E-3</v>
      </c>
      <c r="S64" s="16" t="s">
        <v>180</v>
      </c>
      <c r="T64" s="16">
        <v>4.0000000000000001E-3</v>
      </c>
      <c r="U64" s="16">
        <v>1E-3</v>
      </c>
      <c r="V64" s="16" t="s">
        <v>180</v>
      </c>
      <c r="W64" s="16">
        <v>3.0000000000000001E-3</v>
      </c>
      <c r="X64" s="16">
        <v>2E-3</v>
      </c>
      <c r="Y64" s="16">
        <v>6.0000000000000001E-3</v>
      </c>
      <c r="Z64" s="16">
        <v>2E-3</v>
      </c>
      <c r="AA64" s="16" t="s">
        <v>180</v>
      </c>
      <c r="AB64" s="16">
        <v>4.0000000000000001E-3</v>
      </c>
      <c r="AC64" s="16">
        <v>3.0000000000000001E-3</v>
      </c>
      <c r="AD64">
        <v>2E-3</v>
      </c>
      <c r="AE64" s="1">
        <v>1E-3</v>
      </c>
      <c r="AF64" s="1" t="s">
        <v>180</v>
      </c>
    </row>
    <row r="65" spans="1:32" ht="16">
      <c r="A65" s="59" t="s">
        <v>171</v>
      </c>
      <c r="B65" s="16" t="s">
        <v>180</v>
      </c>
      <c r="C65" s="16" t="s">
        <v>180</v>
      </c>
      <c r="D65" s="16" t="s">
        <v>180</v>
      </c>
      <c r="E65" s="16" t="s">
        <v>180</v>
      </c>
      <c r="F65" s="16" t="s">
        <v>180</v>
      </c>
      <c r="G65" s="16" t="s">
        <v>180</v>
      </c>
      <c r="H65" s="16" t="s">
        <v>180</v>
      </c>
      <c r="I65" s="16" t="s">
        <v>180</v>
      </c>
      <c r="J65" s="16" t="s">
        <v>180</v>
      </c>
      <c r="K65" s="16" t="s">
        <v>180</v>
      </c>
      <c r="L65" s="16" t="s">
        <v>180</v>
      </c>
      <c r="M65" s="16" t="s">
        <v>180</v>
      </c>
      <c r="N65" s="16" t="s">
        <v>180</v>
      </c>
      <c r="O65" s="16" t="s">
        <v>180</v>
      </c>
      <c r="P65" s="16" t="s">
        <v>180</v>
      </c>
      <c r="Q65" s="16" t="s">
        <v>180</v>
      </c>
      <c r="R65" s="16" t="s">
        <v>180</v>
      </c>
      <c r="S65" s="16" t="s">
        <v>180</v>
      </c>
      <c r="T65" s="16" t="s">
        <v>180</v>
      </c>
      <c r="U65" s="16" t="s">
        <v>180</v>
      </c>
      <c r="V65" s="16" t="s">
        <v>180</v>
      </c>
      <c r="W65" s="16" t="s">
        <v>180</v>
      </c>
      <c r="X65" s="16" t="s">
        <v>180</v>
      </c>
      <c r="Y65" s="16" t="s">
        <v>180</v>
      </c>
      <c r="Z65" s="16" t="s">
        <v>180</v>
      </c>
      <c r="AA65" s="16" t="s">
        <v>180</v>
      </c>
      <c r="AB65" s="16" t="s">
        <v>180</v>
      </c>
      <c r="AC65" s="16" t="s">
        <v>180</v>
      </c>
      <c r="AD65" t="s">
        <v>180</v>
      </c>
      <c r="AE65" s="1" t="s">
        <v>180</v>
      </c>
      <c r="AF65" s="1" t="s">
        <v>180</v>
      </c>
    </row>
    <row r="66" spans="1:32" ht="16">
      <c r="A66" s="59" t="s">
        <v>109</v>
      </c>
      <c r="B66" s="16">
        <v>3.0000000000000001E-3</v>
      </c>
      <c r="C66" s="16">
        <v>4.0000000000000001E-3</v>
      </c>
      <c r="D66" s="16" t="s">
        <v>180</v>
      </c>
      <c r="E66" s="16">
        <v>4.0000000000000001E-3</v>
      </c>
      <c r="F66" s="16" t="s">
        <v>180</v>
      </c>
      <c r="G66" s="16">
        <v>2E-3</v>
      </c>
      <c r="H66" s="16" t="s">
        <v>180</v>
      </c>
      <c r="I66" s="16">
        <v>2E-3</v>
      </c>
      <c r="J66" s="16">
        <v>3.0000000000000001E-3</v>
      </c>
      <c r="K66" s="16">
        <v>2E-3</v>
      </c>
      <c r="L66" s="16" t="s">
        <v>180</v>
      </c>
      <c r="M66" s="16">
        <v>3.0000000000000001E-3</v>
      </c>
      <c r="N66" s="16">
        <v>2E-3</v>
      </c>
      <c r="O66" s="16" t="s">
        <v>180</v>
      </c>
      <c r="P66" s="16">
        <v>4.0000000000000001E-3</v>
      </c>
      <c r="Q66" s="16" t="s">
        <v>180</v>
      </c>
      <c r="R66" s="16">
        <v>3.0000000000000001E-3</v>
      </c>
      <c r="S66" s="16" t="s">
        <v>180</v>
      </c>
      <c r="T66" s="16" t="s">
        <v>180</v>
      </c>
      <c r="U66" s="16" t="s">
        <v>180</v>
      </c>
      <c r="V66" s="16" t="s">
        <v>180</v>
      </c>
      <c r="W66" s="16">
        <v>1E-3</v>
      </c>
      <c r="X66" s="16">
        <v>1E-3</v>
      </c>
      <c r="Y66" s="16">
        <v>2E-3</v>
      </c>
      <c r="Z66" s="16" t="s">
        <v>180</v>
      </c>
      <c r="AA66" s="16" t="s">
        <v>180</v>
      </c>
      <c r="AB66" s="16">
        <v>3.0000000000000001E-3</v>
      </c>
      <c r="AC66" s="16">
        <v>3.0000000000000001E-3</v>
      </c>
      <c r="AD66" t="s">
        <v>180</v>
      </c>
      <c r="AE66" s="1" t="s">
        <v>180</v>
      </c>
      <c r="AF66" s="1">
        <v>3.0000000000000001E-3</v>
      </c>
    </row>
    <row r="67" spans="1:32" ht="16">
      <c r="A67" s="60" t="s">
        <v>172</v>
      </c>
      <c r="B67" s="16">
        <v>1.0999999999999999E-2</v>
      </c>
      <c r="C67" s="16">
        <v>2.9000000000000001E-2</v>
      </c>
      <c r="D67" s="16">
        <v>1.0999999999999999E-2</v>
      </c>
      <c r="E67" s="16">
        <v>1.0999999999999999E-2</v>
      </c>
      <c r="F67" s="16">
        <v>0</v>
      </c>
      <c r="G67" s="16">
        <v>1.6E-2</v>
      </c>
      <c r="H67" s="16">
        <v>1.2999999999999999E-2</v>
      </c>
      <c r="I67" s="16">
        <v>1.2999999999999999E-2</v>
      </c>
      <c r="J67" s="16">
        <v>9.0000000000000011E-3</v>
      </c>
      <c r="K67" s="16">
        <v>6.0000000000000001E-3</v>
      </c>
      <c r="L67" s="16">
        <v>2E-3</v>
      </c>
      <c r="M67" s="16">
        <v>0.01</v>
      </c>
      <c r="N67" s="16">
        <v>6.0000000000000001E-3</v>
      </c>
      <c r="O67" s="16">
        <v>0</v>
      </c>
      <c r="P67" s="16">
        <v>4.0000000000000001E-3</v>
      </c>
      <c r="Q67" s="16">
        <v>4.0000000000000001E-3</v>
      </c>
      <c r="R67" s="16">
        <v>6.0000000000000001E-3</v>
      </c>
      <c r="S67" s="16">
        <v>0</v>
      </c>
      <c r="T67" s="16">
        <v>4.0000000000000001E-3</v>
      </c>
      <c r="U67" s="16">
        <v>1E-3</v>
      </c>
      <c r="V67" s="16">
        <v>0</v>
      </c>
      <c r="W67" s="16">
        <v>4.0000000000000001E-3</v>
      </c>
      <c r="X67" s="16">
        <v>3.0000000000000001E-3</v>
      </c>
      <c r="Y67" s="16">
        <v>8.0000000000000002E-3</v>
      </c>
      <c r="Z67" s="16">
        <v>2E-3</v>
      </c>
      <c r="AA67" s="16">
        <v>0</v>
      </c>
      <c r="AB67" s="16">
        <v>7.0000000000000001E-3</v>
      </c>
      <c r="AC67" s="16">
        <v>6.0000000000000001E-3</v>
      </c>
      <c r="AD67">
        <v>2E-3</v>
      </c>
      <c r="AE67" s="1">
        <v>1E-3</v>
      </c>
      <c r="AF67" s="1">
        <v>3.0000000000000001E-3</v>
      </c>
    </row>
    <row r="68" spans="1:32" ht="16">
      <c r="A68" s="58" t="s">
        <v>173</v>
      </c>
      <c r="B68" s="16">
        <v>22</v>
      </c>
      <c r="C68" s="16">
        <v>21.999999999999993</v>
      </c>
      <c r="D68" s="16">
        <v>21.999999999999996</v>
      </c>
      <c r="E68" s="16">
        <v>21.999999999999996</v>
      </c>
      <c r="F68" s="16">
        <v>22</v>
      </c>
      <c r="G68" s="16">
        <v>21.999999999999996</v>
      </c>
      <c r="H68" s="16">
        <v>22</v>
      </c>
      <c r="I68" s="16">
        <v>21.999999999999996</v>
      </c>
      <c r="J68" s="16">
        <v>22</v>
      </c>
      <c r="K68" s="16">
        <v>21.999999999999996</v>
      </c>
      <c r="L68" s="16">
        <v>22</v>
      </c>
      <c r="M68" s="16">
        <v>22</v>
      </c>
      <c r="N68" s="16">
        <v>22</v>
      </c>
      <c r="O68" s="16">
        <v>22</v>
      </c>
      <c r="P68" s="16">
        <v>22</v>
      </c>
      <c r="Q68" s="16">
        <v>22</v>
      </c>
      <c r="R68" s="16">
        <v>22</v>
      </c>
      <c r="S68" s="16">
        <v>21.999999999999993</v>
      </c>
      <c r="T68" s="16">
        <v>21.999999999999996</v>
      </c>
      <c r="U68" s="16">
        <v>21.999999999999996</v>
      </c>
      <c r="V68" s="16">
        <v>22</v>
      </c>
      <c r="W68" s="16">
        <v>22</v>
      </c>
      <c r="X68" s="16">
        <v>22</v>
      </c>
      <c r="Y68" s="16">
        <v>21.999999999999993</v>
      </c>
      <c r="Z68" s="16">
        <v>22</v>
      </c>
      <c r="AA68" s="16">
        <v>22</v>
      </c>
      <c r="AB68" s="16">
        <v>21.999999999999996</v>
      </c>
      <c r="AC68" s="16">
        <v>22</v>
      </c>
      <c r="AD68">
        <v>22</v>
      </c>
      <c r="AE68" s="1">
        <v>22</v>
      </c>
      <c r="AF68" s="1">
        <v>22</v>
      </c>
    </row>
    <row r="69" spans="1:32" ht="16">
      <c r="A69" s="58" t="s">
        <v>174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:32" ht="16">
      <c r="A70" s="59" t="s">
        <v>175</v>
      </c>
      <c r="B70" s="16">
        <v>2</v>
      </c>
      <c r="C70" s="16">
        <v>2</v>
      </c>
      <c r="D70" s="16">
        <v>2</v>
      </c>
      <c r="E70" s="16">
        <v>2</v>
      </c>
      <c r="F70" s="16">
        <v>2</v>
      </c>
      <c r="G70" s="16">
        <v>2</v>
      </c>
      <c r="H70" s="16">
        <v>2</v>
      </c>
      <c r="I70" s="16">
        <v>2</v>
      </c>
      <c r="J70" s="16">
        <v>2</v>
      </c>
      <c r="K70" s="16">
        <v>2</v>
      </c>
      <c r="L70" s="16">
        <v>2</v>
      </c>
      <c r="M70" s="16">
        <v>2</v>
      </c>
      <c r="N70" s="16">
        <v>2</v>
      </c>
      <c r="O70" s="16">
        <v>2</v>
      </c>
      <c r="P70" s="16">
        <v>2</v>
      </c>
      <c r="Q70" s="16">
        <v>2</v>
      </c>
      <c r="R70" s="16">
        <v>2</v>
      </c>
      <c r="S70" s="16">
        <v>2</v>
      </c>
      <c r="T70" s="16">
        <v>2</v>
      </c>
      <c r="U70" s="16">
        <v>2</v>
      </c>
      <c r="V70" s="16">
        <v>2</v>
      </c>
      <c r="W70" s="16">
        <v>2</v>
      </c>
      <c r="X70" s="16">
        <v>2</v>
      </c>
      <c r="Y70" s="16">
        <v>2</v>
      </c>
      <c r="Z70" s="16">
        <v>2</v>
      </c>
      <c r="AA70" s="16">
        <v>2</v>
      </c>
      <c r="AB70" s="16">
        <v>2</v>
      </c>
      <c r="AC70" s="16">
        <v>2</v>
      </c>
      <c r="AD70">
        <v>2</v>
      </c>
      <c r="AE70" s="1">
        <v>1.972</v>
      </c>
      <c r="AF70" s="1">
        <v>1.9490000000000001</v>
      </c>
    </row>
    <row r="71" spans="1:32" ht="16">
      <c r="A71" s="59" t="s">
        <v>176</v>
      </c>
      <c r="B71" s="16" t="s">
        <v>180</v>
      </c>
      <c r="C71" s="16" t="s">
        <v>180</v>
      </c>
      <c r="D71" s="16" t="s">
        <v>180</v>
      </c>
      <c r="E71" s="16" t="s">
        <v>180</v>
      </c>
      <c r="F71" s="16" t="s">
        <v>180</v>
      </c>
      <c r="G71" s="16" t="s">
        <v>180</v>
      </c>
      <c r="H71" s="16" t="s">
        <v>180</v>
      </c>
      <c r="I71" s="16" t="s">
        <v>180</v>
      </c>
      <c r="J71" s="16" t="s">
        <v>180</v>
      </c>
      <c r="K71" s="16" t="s">
        <v>180</v>
      </c>
      <c r="L71" s="16" t="s">
        <v>180</v>
      </c>
      <c r="M71" s="16" t="s">
        <v>180</v>
      </c>
      <c r="N71" s="16" t="s">
        <v>180</v>
      </c>
      <c r="O71" s="16" t="s">
        <v>180</v>
      </c>
      <c r="P71" s="16" t="s">
        <v>180</v>
      </c>
      <c r="Q71" s="16" t="s">
        <v>180</v>
      </c>
      <c r="R71" s="16" t="s">
        <v>180</v>
      </c>
      <c r="S71" s="16" t="s">
        <v>180</v>
      </c>
      <c r="T71" s="16" t="s">
        <v>180</v>
      </c>
      <c r="U71" s="16" t="s">
        <v>180</v>
      </c>
      <c r="V71" s="16" t="s">
        <v>180</v>
      </c>
      <c r="W71" s="16" t="s">
        <v>180</v>
      </c>
      <c r="X71" s="16" t="s">
        <v>180</v>
      </c>
      <c r="Y71" s="16" t="s">
        <v>180</v>
      </c>
      <c r="Z71" s="16" t="s">
        <v>180</v>
      </c>
      <c r="AA71" s="16" t="s">
        <v>180</v>
      </c>
      <c r="AB71" s="16" t="s">
        <v>180</v>
      </c>
      <c r="AC71" s="16" t="s">
        <v>180</v>
      </c>
      <c r="AD71" t="s">
        <v>180</v>
      </c>
      <c r="AE71" s="1" t="s">
        <v>180</v>
      </c>
      <c r="AF71" s="1" t="s">
        <v>180</v>
      </c>
    </row>
    <row r="72" spans="1:32" ht="16">
      <c r="A72" s="59" t="s">
        <v>94</v>
      </c>
      <c r="B72" s="16" t="s">
        <v>180</v>
      </c>
      <c r="C72" s="16" t="s">
        <v>180</v>
      </c>
      <c r="D72" s="16" t="s">
        <v>180</v>
      </c>
      <c r="E72" s="16" t="s">
        <v>180</v>
      </c>
      <c r="F72" s="16" t="s">
        <v>180</v>
      </c>
      <c r="G72" s="16" t="s">
        <v>180</v>
      </c>
      <c r="H72" s="16" t="s">
        <v>180</v>
      </c>
      <c r="I72" s="16" t="s">
        <v>180</v>
      </c>
      <c r="J72" s="16" t="s">
        <v>180</v>
      </c>
      <c r="K72" s="16" t="s">
        <v>180</v>
      </c>
      <c r="L72" s="16" t="s">
        <v>180</v>
      </c>
      <c r="M72" s="16" t="s">
        <v>180</v>
      </c>
      <c r="N72" s="16" t="s">
        <v>180</v>
      </c>
      <c r="O72" s="16" t="s">
        <v>180</v>
      </c>
      <c r="P72" s="16" t="s">
        <v>180</v>
      </c>
      <c r="Q72" s="16" t="s">
        <v>180</v>
      </c>
      <c r="R72" s="16" t="s">
        <v>180</v>
      </c>
      <c r="S72" s="16" t="s">
        <v>180</v>
      </c>
      <c r="T72" s="16" t="s">
        <v>180</v>
      </c>
      <c r="U72" s="16" t="s">
        <v>180</v>
      </c>
      <c r="V72" s="16" t="s">
        <v>180</v>
      </c>
      <c r="W72" s="16" t="s">
        <v>180</v>
      </c>
      <c r="X72" s="16" t="s">
        <v>180</v>
      </c>
      <c r="Y72" s="16" t="s">
        <v>180</v>
      </c>
      <c r="Z72" s="16" t="s">
        <v>180</v>
      </c>
      <c r="AA72" s="16" t="s">
        <v>180</v>
      </c>
      <c r="AB72" s="16" t="s">
        <v>180</v>
      </c>
      <c r="AC72" s="16" t="s">
        <v>180</v>
      </c>
      <c r="AD72" t="s">
        <v>180</v>
      </c>
      <c r="AE72" s="1">
        <v>2.8000000000000001E-2</v>
      </c>
      <c r="AF72" s="1">
        <v>5.0999999999999997E-2</v>
      </c>
    </row>
    <row r="73" spans="1:32" ht="16">
      <c r="A73" s="59" t="s">
        <v>177</v>
      </c>
      <c r="B73" s="16" t="s">
        <v>180</v>
      </c>
      <c r="C73" s="16" t="s">
        <v>180</v>
      </c>
      <c r="D73" s="16" t="s">
        <v>180</v>
      </c>
      <c r="E73" s="16" t="s">
        <v>180</v>
      </c>
      <c r="F73" s="16" t="s">
        <v>180</v>
      </c>
      <c r="G73" s="16" t="s">
        <v>180</v>
      </c>
      <c r="H73" s="16" t="s">
        <v>180</v>
      </c>
      <c r="I73" s="16" t="s">
        <v>180</v>
      </c>
      <c r="J73" s="16" t="s">
        <v>180</v>
      </c>
      <c r="K73" s="16" t="s">
        <v>180</v>
      </c>
      <c r="L73" s="16" t="s">
        <v>180</v>
      </c>
      <c r="M73" s="16" t="s">
        <v>180</v>
      </c>
      <c r="N73" s="16" t="s">
        <v>180</v>
      </c>
      <c r="O73" s="16" t="s">
        <v>180</v>
      </c>
      <c r="P73" s="16" t="s">
        <v>180</v>
      </c>
      <c r="Q73" s="16" t="s">
        <v>180</v>
      </c>
      <c r="R73" s="16" t="s">
        <v>180</v>
      </c>
      <c r="S73" s="16" t="s">
        <v>180</v>
      </c>
      <c r="T73" s="16" t="s">
        <v>180</v>
      </c>
      <c r="U73" s="16" t="s">
        <v>180</v>
      </c>
      <c r="V73" s="16" t="s">
        <v>180</v>
      </c>
      <c r="W73" s="16" t="s">
        <v>180</v>
      </c>
      <c r="X73" s="16" t="s">
        <v>180</v>
      </c>
      <c r="Y73" s="16" t="s">
        <v>180</v>
      </c>
      <c r="Z73" s="16" t="s">
        <v>180</v>
      </c>
      <c r="AA73" s="16" t="s">
        <v>180</v>
      </c>
      <c r="AB73" s="16" t="s">
        <v>180</v>
      </c>
      <c r="AC73" s="16" t="s">
        <v>180</v>
      </c>
      <c r="AD73" t="s">
        <v>180</v>
      </c>
      <c r="AE73" s="1" t="s">
        <v>180</v>
      </c>
      <c r="AF73" s="1" t="s">
        <v>180</v>
      </c>
    </row>
    <row r="74" spans="1:32" ht="16">
      <c r="A74" s="60" t="s">
        <v>178</v>
      </c>
      <c r="B74" s="16">
        <v>2</v>
      </c>
      <c r="C74" s="16">
        <v>2</v>
      </c>
      <c r="D74" s="16">
        <v>2</v>
      </c>
      <c r="E74" s="16">
        <v>2</v>
      </c>
      <c r="F74" s="16">
        <v>2</v>
      </c>
      <c r="G74" s="16">
        <v>2</v>
      </c>
      <c r="H74" s="16">
        <v>2</v>
      </c>
      <c r="I74" s="16">
        <v>2</v>
      </c>
      <c r="J74" s="16">
        <v>2</v>
      </c>
      <c r="K74" s="16">
        <v>2</v>
      </c>
      <c r="L74" s="16">
        <v>2</v>
      </c>
      <c r="M74" s="16">
        <v>2</v>
      </c>
      <c r="N74" s="16">
        <v>2</v>
      </c>
      <c r="O74" s="16">
        <v>2</v>
      </c>
      <c r="P74" s="16">
        <v>2</v>
      </c>
      <c r="Q74" s="16">
        <v>2</v>
      </c>
      <c r="R74" s="16">
        <v>2</v>
      </c>
      <c r="S74" s="16">
        <v>2</v>
      </c>
      <c r="T74" s="16">
        <v>2</v>
      </c>
      <c r="U74" s="16">
        <v>2</v>
      </c>
      <c r="V74" s="16">
        <v>2</v>
      </c>
      <c r="W74" s="16">
        <v>2</v>
      </c>
      <c r="X74" s="16">
        <v>2</v>
      </c>
      <c r="Y74" s="16">
        <v>2</v>
      </c>
      <c r="Z74" s="16">
        <v>2</v>
      </c>
      <c r="AA74" s="16">
        <v>2</v>
      </c>
      <c r="AB74" s="16">
        <v>2</v>
      </c>
      <c r="AC74" s="16">
        <v>2</v>
      </c>
      <c r="AD74">
        <v>2</v>
      </c>
      <c r="AE74" s="1">
        <v>2</v>
      </c>
      <c r="AF74" s="1">
        <v>2</v>
      </c>
    </row>
    <row r="75" spans="1:32" ht="16">
      <c r="A75" s="62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:32" ht="16">
      <c r="A76" s="63" t="s">
        <v>179</v>
      </c>
      <c r="B76" s="16">
        <v>15.011999999999999</v>
      </c>
      <c r="C76" s="16">
        <v>15.03</v>
      </c>
      <c r="D76" s="16">
        <v>15.01</v>
      </c>
      <c r="E76" s="16">
        <v>15.010999999999999</v>
      </c>
      <c r="F76" s="16">
        <v>14.925000000000001</v>
      </c>
      <c r="G76" s="16">
        <v>15.015000000000001</v>
      </c>
      <c r="H76" s="16">
        <v>15.010999999999999</v>
      </c>
      <c r="I76" s="16">
        <v>15.013</v>
      </c>
      <c r="J76" s="16">
        <v>15.008000000000001</v>
      </c>
      <c r="K76" s="16">
        <v>15.008000000000001</v>
      </c>
      <c r="L76" s="16">
        <v>15.003</v>
      </c>
      <c r="M76" s="16">
        <v>15.008999999999999</v>
      </c>
      <c r="N76" s="16">
        <v>15.007</v>
      </c>
      <c r="O76" s="16">
        <v>14.996</v>
      </c>
      <c r="P76" s="16">
        <v>14.981</v>
      </c>
      <c r="Q76" s="16">
        <v>15.004999999999999</v>
      </c>
      <c r="R76" s="16">
        <v>15.006</v>
      </c>
      <c r="S76" s="16">
        <v>15.000999999999999</v>
      </c>
      <c r="T76" s="16">
        <v>15.005000000000001</v>
      </c>
      <c r="U76" s="16">
        <v>14.999999999999998</v>
      </c>
      <c r="V76" s="16">
        <v>14.999000000000001</v>
      </c>
      <c r="W76" s="16">
        <v>15.003</v>
      </c>
      <c r="X76" s="16">
        <v>15.004</v>
      </c>
      <c r="Y76" s="16">
        <v>15.006999999999998</v>
      </c>
      <c r="Z76" s="16">
        <v>15.001000000000001</v>
      </c>
      <c r="AA76" s="16">
        <v>14.903</v>
      </c>
      <c r="AB76" s="16">
        <v>15.008999999999999</v>
      </c>
      <c r="AC76" s="16">
        <v>15.005999999999998</v>
      </c>
      <c r="AD76">
        <v>15.003</v>
      </c>
      <c r="AE76" s="1">
        <v>15.002000000000001</v>
      </c>
      <c r="AF76" s="1">
        <v>14.704000000000001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B79F-23A3-4D77-B9B1-90419F76FC20}">
  <dimension ref="A1:A3"/>
  <sheetViews>
    <sheetView workbookViewId="0">
      <selection sqref="A1:A3"/>
    </sheetView>
  </sheetViews>
  <sheetFormatPr baseColWidth="10" defaultRowHeight="13"/>
  <sheetData>
    <row r="1" spans="1:1">
      <c r="A1" s="4" t="s">
        <v>213</v>
      </c>
    </row>
    <row r="2" spans="1:1">
      <c r="A2" s="4" t="s">
        <v>212</v>
      </c>
    </row>
    <row r="3" spans="1:1" ht="16">
      <c r="A3" s="57" t="s">
        <v>211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76"/>
  <sheetViews>
    <sheetView zoomScale="94" zoomScaleNormal="94" workbookViewId="0">
      <selection activeCell="A3" sqref="A1:A3"/>
    </sheetView>
  </sheetViews>
  <sheetFormatPr baseColWidth="10" defaultRowHeight="13"/>
  <cols>
    <col min="1" max="1" width="20.1640625" customWidth="1"/>
    <col min="2" max="2" width="23.6640625" customWidth="1"/>
    <col min="3" max="3" width="22.6640625" customWidth="1"/>
    <col min="4" max="4" width="22.83203125" customWidth="1"/>
    <col min="5" max="5" width="24.6640625" customWidth="1"/>
    <col min="6" max="6" width="18.5" customWidth="1"/>
    <col min="7" max="7" width="25.6640625" style="1" customWidth="1"/>
    <col min="8" max="8" width="12.1640625" style="1" bestFit="1" customWidth="1"/>
    <col min="9" max="9" width="28.83203125" style="1" customWidth="1"/>
    <col min="10" max="256" width="8.83203125" customWidth="1"/>
  </cols>
  <sheetData>
    <row r="1" spans="1:10">
      <c r="A1" s="4" t="s">
        <v>213</v>
      </c>
      <c r="G1" s="13"/>
      <c r="H1" s="13"/>
      <c r="I1" s="13"/>
    </row>
    <row r="2" spans="1:10">
      <c r="A2" s="4" t="s">
        <v>212</v>
      </c>
      <c r="G2" s="13"/>
      <c r="H2" s="13"/>
      <c r="I2" s="13"/>
    </row>
    <row r="3" spans="1:10" ht="16">
      <c r="A3" s="57" t="s">
        <v>211</v>
      </c>
      <c r="G3" s="13"/>
      <c r="H3" s="13"/>
      <c r="I3" s="13"/>
    </row>
    <row r="4" spans="1:10">
      <c r="B4" s="7" t="s">
        <v>58</v>
      </c>
      <c r="C4" s="7" t="s">
        <v>59</v>
      </c>
      <c r="D4" s="7" t="s">
        <v>60</v>
      </c>
      <c r="E4" s="7" t="s">
        <v>61</v>
      </c>
      <c r="F4" s="7" t="s">
        <v>62</v>
      </c>
      <c r="G4" s="12" t="s">
        <v>91</v>
      </c>
      <c r="H4" s="12" t="s">
        <v>92</v>
      </c>
      <c r="I4" s="12" t="s">
        <v>93</v>
      </c>
      <c r="J4" s="3"/>
    </row>
    <row r="5" spans="1:10">
      <c r="A5" s="4" t="s">
        <v>0</v>
      </c>
      <c r="B5" s="6">
        <v>51.58</v>
      </c>
      <c r="C5" s="6">
        <v>52.25</v>
      </c>
      <c r="D5" s="6">
        <v>53.18</v>
      </c>
      <c r="E5" s="6">
        <v>53.14</v>
      </c>
      <c r="F5" s="6">
        <v>55.54</v>
      </c>
      <c r="G5" s="13">
        <v>51.180199999999999</v>
      </c>
      <c r="H5" s="13">
        <v>56.826000000000001</v>
      </c>
      <c r="I5" s="13">
        <v>50.204500000000003</v>
      </c>
    </row>
    <row r="6" spans="1:10">
      <c r="A6" s="4" t="s">
        <v>1</v>
      </c>
      <c r="B6" s="6">
        <v>0.41549999999999998</v>
      </c>
      <c r="C6" s="6">
        <v>0.53859999999999997</v>
      </c>
      <c r="D6" s="6">
        <v>0.44550000000000001</v>
      </c>
      <c r="E6" s="6">
        <v>0.45469999999999999</v>
      </c>
      <c r="F6" s="6">
        <v>6.7599999999999993E-2</v>
      </c>
      <c r="G6" s="13">
        <v>0.52700000000000002</v>
      </c>
      <c r="H6" s="13">
        <v>1.54E-2</v>
      </c>
      <c r="I6" s="13">
        <v>0.626</v>
      </c>
    </row>
    <row r="7" spans="1:10">
      <c r="A7" s="4" t="s">
        <v>2</v>
      </c>
      <c r="B7" s="6">
        <v>4.38</v>
      </c>
      <c r="C7" s="6">
        <v>4.72</v>
      </c>
      <c r="D7" s="6">
        <v>4.2300000000000004</v>
      </c>
      <c r="E7" s="6">
        <v>3.88</v>
      </c>
      <c r="F7" s="6">
        <v>1.7074</v>
      </c>
      <c r="G7" s="13">
        <v>4.9705000000000004</v>
      </c>
      <c r="H7" s="13">
        <v>0.40949999999999998</v>
      </c>
      <c r="I7" s="13">
        <v>5.5208000000000004</v>
      </c>
    </row>
    <row r="8" spans="1:10">
      <c r="A8" s="4" t="s">
        <v>3</v>
      </c>
      <c r="B8" s="6">
        <v>0.79900000000000004</v>
      </c>
      <c r="C8" s="6">
        <v>0.72850000000000004</v>
      </c>
      <c r="D8" s="6">
        <v>0.63270000000000004</v>
      </c>
      <c r="E8" s="6">
        <v>0.56810000000000005</v>
      </c>
      <c r="F8" s="6">
        <v>0.2757</v>
      </c>
      <c r="G8" s="13">
        <v>0.82099999999999995</v>
      </c>
      <c r="H8" s="13">
        <v>0.20580000000000001</v>
      </c>
      <c r="I8" s="13">
        <v>1.1929000000000001</v>
      </c>
    </row>
    <row r="9" spans="1:10">
      <c r="A9" s="4" t="s">
        <v>4</v>
      </c>
      <c r="B9" s="6">
        <v>7.12</v>
      </c>
      <c r="C9" s="6">
        <v>7.17</v>
      </c>
      <c r="D9" s="6">
        <v>7.58</v>
      </c>
      <c r="E9" s="6">
        <v>8.5299999999999994</v>
      </c>
      <c r="F9" s="6">
        <v>9.24</v>
      </c>
      <c r="G9" s="13">
        <v>6.7979000000000003</v>
      </c>
      <c r="H9" s="13">
        <v>4.7640000000000002</v>
      </c>
      <c r="I9" s="13">
        <v>6.9907000000000004</v>
      </c>
    </row>
    <row r="10" spans="1:10">
      <c r="A10" s="4" t="s">
        <v>5</v>
      </c>
      <c r="B10" s="6">
        <v>0.11020000000000001</v>
      </c>
      <c r="C10" s="6">
        <v>8.3500000000000005E-2</v>
      </c>
      <c r="D10" s="6">
        <v>0.13689999999999999</v>
      </c>
      <c r="E10" s="6">
        <v>0.1353</v>
      </c>
      <c r="F10" s="6">
        <v>0.16400000000000001</v>
      </c>
      <c r="G10" s="13">
        <v>9.6199999999999994E-2</v>
      </c>
      <c r="H10" s="13">
        <v>6.0499999999999998E-2</v>
      </c>
      <c r="I10" s="13">
        <v>6.7699999999999996E-2</v>
      </c>
    </row>
    <row r="11" spans="1:10">
      <c r="A11" s="4" t="s">
        <v>6</v>
      </c>
      <c r="B11" s="6">
        <v>19.27</v>
      </c>
      <c r="C11" s="6">
        <v>19.27</v>
      </c>
      <c r="D11" s="6">
        <v>19.97</v>
      </c>
      <c r="E11" s="6">
        <v>20.48</v>
      </c>
      <c r="F11" s="6">
        <v>22.34</v>
      </c>
      <c r="G11" s="13">
        <v>19.02</v>
      </c>
      <c r="H11" s="13">
        <v>21.232299999999999</v>
      </c>
      <c r="I11" s="13">
        <v>18.393000000000001</v>
      </c>
    </row>
    <row r="12" spans="1:10">
      <c r="A12" s="4" t="s">
        <v>7</v>
      </c>
      <c r="B12" s="6">
        <v>11.63</v>
      </c>
      <c r="C12" s="6">
        <v>11.62</v>
      </c>
      <c r="D12" s="6">
        <v>10.82</v>
      </c>
      <c r="E12" s="6">
        <v>9.31</v>
      </c>
      <c r="F12" s="6">
        <v>7.09</v>
      </c>
      <c r="G12" s="13">
        <v>11.8201</v>
      </c>
      <c r="H12" s="13">
        <v>12.964499999999999</v>
      </c>
      <c r="I12" s="13">
        <v>12.030099999999999</v>
      </c>
    </row>
    <row r="13" spans="1:10">
      <c r="A13" s="11" t="s">
        <v>88</v>
      </c>
      <c r="B13" s="6"/>
      <c r="C13" s="6"/>
      <c r="D13" s="6"/>
      <c r="E13" s="6"/>
      <c r="F13" s="6"/>
      <c r="G13" s="13">
        <v>0.1555</v>
      </c>
      <c r="H13" s="13">
        <v>2.4500000000000001E-2</v>
      </c>
      <c r="I13" s="13">
        <v>8.8999999999999996E-2</v>
      </c>
    </row>
    <row r="14" spans="1:10">
      <c r="A14" s="4" t="s">
        <v>8</v>
      </c>
      <c r="B14" s="6">
        <v>0.51790000000000003</v>
      </c>
      <c r="C14" s="6">
        <v>0.4481</v>
      </c>
      <c r="D14" s="6">
        <v>0.4199</v>
      </c>
      <c r="E14" s="6">
        <v>0.34849999999999998</v>
      </c>
      <c r="F14" s="6">
        <v>0.14960000000000001</v>
      </c>
      <c r="G14" s="13">
        <v>0.6169</v>
      </c>
      <c r="H14" s="13">
        <v>1.9800000000000002E-2</v>
      </c>
      <c r="I14" s="13">
        <v>0.8155</v>
      </c>
    </row>
    <row r="15" spans="1:10">
      <c r="A15" s="4" t="s">
        <v>9</v>
      </c>
      <c r="B15" s="6">
        <v>0.12379999999999999</v>
      </c>
      <c r="C15" s="6">
        <v>6.4899999999999999E-2</v>
      </c>
      <c r="D15" s="6">
        <v>6.3100000000000003E-2</v>
      </c>
      <c r="E15" s="6">
        <v>6.2199999999999998E-2</v>
      </c>
      <c r="F15" s="6">
        <v>1.9E-3</v>
      </c>
      <c r="G15" s="13">
        <v>0.1341</v>
      </c>
      <c r="H15" s="13">
        <v>1.12E-2</v>
      </c>
      <c r="I15" s="13">
        <v>0.54530000000000001</v>
      </c>
    </row>
    <row r="16" spans="1:10">
      <c r="A16" s="11" t="s">
        <v>87</v>
      </c>
      <c r="B16" s="6"/>
      <c r="C16" s="6"/>
      <c r="D16" s="6"/>
      <c r="E16" s="6"/>
      <c r="F16" s="6"/>
      <c r="G16" s="13">
        <v>0.16420000000000001</v>
      </c>
      <c r="H16" s="13">
        <v>0.1027</v>
      </c>
      <c r="I16" s="13">
        <v>0.1903</v>
      </c>
    </row>
    <row r="17" spans="1:32">
      <c r="A17" s="4" t="s">
        <v>10</v>
      </c>
      <c r="B17" s="6">
        <v>95.946399999999997</v>
      </c>
      <c r="C17" s="6">
        <v>96.893600000000006</v>
      </c>
      <c r="D17" s="6">
        <v>97.478099999999998</v>
      </c>
      <c r="E17" s="6">
        <v>96.908799999999999</v>
      </c>
      <c r="F17" s="6">
        <v>96.5762</v>
      </c>
      <c r="G17" s="13">
        <v>96.303599999999989</v>
      </c>
      <c r="H17" s="13">
        <v>96.636200000000002</v>
      </c>
      <c r="I17" s="13">
        <v>96.665800000000004</v>
      </c>
    </row>
    <row r="18" spans="1:32">
      <c r="A18" s="4"/>
      <c r="B18" s="6"/>
      <c r="C18" s="6"/>
      <c r="D18" s="6"/>
      <c r="E18" s="6"/>
      <c r="F18" s="6"/>
      <c r="G18" s="13"/>
      <c r="H18" s="13"/>
      <c r="I18" s="13"/>
    </row>
    <row r="19" spans="1:32">
      <c r="A19" s="4"/>
      <c r="B19" s="6"/>
      <c r="C19" s="6"/>
      <c r="D19" s="6"/>
      <c r="E19" s="6"/>
      <c r="F19" s="6"/>
      <c r="G19" s="13"/>
      <c r="H19" s="13"/>
      <c r="I19" s="13"/>
    </row>
    <row r="20" spans="1:32">
      <c r="A20" s="4"/>
      <c r="B20" s="6" t="s">
        <v>208</v>
      </c>
      <c r="C20" s="6" t="s">
        <v>208</v>
      </c>
      <c r="D20" s="6" t="s">
        <v>208</v>
      </c>
      <c r="E20" s="6" t="s">
        <v>208</v>
      </c>
      <c r="F20" s="6" t="s">
        <v>209</v>
      </c>
      <c r="G20" s="13" t="s">
        <v>208</v>
      </c>
      <c r="H20" s="13" t="s">
        <v>210</v>
      </c>
      <c r="I20" s="13" t="s">
        <v>208</v>
      </c>
    </row>
    <row r="21" spans="1:32">
      <c r="A21" s="4"/>
      <c r="B21" s="6"/>
      <c r="C21" s="6"/>
      <c r="D21" s="6"/>
      <c r="E21" s="6"/>
      <c r="F21" s="6"/>
      <c r="G21" s="13"/>
      <c r="H21" s="13"/>
      <c r="I21" s="13"/>
    </row>
    <row r="22" spans="1:32" s="148" customFormat="1" ht="16"/>
    <row r="24" spans="1:32" s="24" customFormat="1">
      <c r="A24" s="22"/>
      <c r="B24" s="24" t="s">
        <v>148</v>
      </c>
      <c r="AE24" s="20"/>
      <c r="AF24" s="20"/>
    </row>
    <row r="26" spans="1:32" ht="16">
      <c r="A26" s="58" t="s">
        <v>149</v>
      </c>
    </row>
    <row r="27" spans="1:32" ht="16">
      <c r="A27" s="59" t="s">
        <v>99</v>
      </c>
      <c r="B27" s="16">
        <v>7.3390000000000004</v>
      </c>
      <c r="C27" s="16">
        <v>7.3609999999999998</v>
      </c>
      <c r="D27" s="16">
        <v>7.4390000000000001</v>
      </c>
      <c r="E27" s="16">
        <v>7.4779999999999998</v>
      </c>
      <c r="F27" s="16">
        <v>7.8049999999999997</v>
      </c>
      <c r="G27" s="13">
        <v>7.2709999999999999</v>
      </c>
      <c r="H27" s="13">
        <v>7.9569999999999999</v>
      </c>
      <c r="I27" s="13">
        <v>7.1719999999999997</v>
      </c>
    </row>
    <row r="28" spans="1:32" ht="16">
      <c r="A28" s="59" t="s">
        <v>150</v>
      </c>
      <c r="B28" s="16" t="s">
        <v>180</v>
      </c>
      <c r="C28" s="16" t="s">
        <v>180</v>
      </c>
      <c r="D28" s="16" t="s">
        <v>180</v>
      </c>
      <c r="E28" s="16" t="s">
        <v>180</v>
      </c>
      <c r="F28" s="16" t="s">
        <v>180</v>
      </c>
      <c r="G28" s="13" t="s">
        <v>180</v>
      </c>
      <c r="H28" s="13" t="s">
        <v>180</v>
      </c>
      <c r="I28" s="13" t="s">
        <v>180</v>
      </c>
    </row>
    <row r="29" spans="1:32" ht="16">
      <c r="A29" s="59" t="s">
        <v>151</v>
      </c>
      <c r="B29" s="16" t="s">
        <v>180</v>
      </c>
      <c r="C29" s="16" t="s">
        <v>180</v>
      </c>
      <c r="D29" s="16" t="s">
        <v>180</v>
      </c>
      <c r="E29" s="16" t="s">
        <v>180</v>
      </c>
      <c r="F29" s="16" t="s">
        <v>180</v>
      </c>
      <c r="G29" s="13" t="s">
        <v>180</v>
      </c>
      <c r="H29" s="13" t="s">
        <v>180</v>
      </c>
      <c r="I29" s="13" t="s">
        <v>180</v>
      </c>
    </row>
    <row r="30" spans="1:32" ht="16">
      <c r="A30" s="59" t="s">
        <v>103</v>
      </c>
      <c r="B30" s="16">
        <v>0.66100000000000003</v>
      </c>
      <c r="C30" s="16">
        <v>0.63900000000000001</v>
      </c>
      <c r="D30" s="16">
        <v>0.56100000000000005</v>
      </c>
      <c r="E30" s="16">
        <v>0.52200000000000002</v>
      </c>
      <c r="F30" s="16">
        <v>0.19500000000000001</v>
      </c>
      <c r="G30" s="13">
        <v>0.72899999999999998</v>
      </c>
      <c r="H30" s="13">
        <v>4.2999999999999997E-2</v>
      </c>
      <c r="I30" s="13">
        <v>0.82799999999999996</v>
      </c>
    </row>
    <row r="31" spans="1:32" ht="16">
      <c r="A31" s="59" t="s">
        <v>101</v>
      </c>
      <c r="B31" s="16" t="s">
        <v>180</v>
      </c>
      <c r="C31" s="16" t="s">
        <v>180</v>
      </c>
      <c r="D31" s="16" t="s">
        <v>180</v>
      </c>
      <c r="E31" s="16" t="s">
        <v>180</v>
      </c>
      <c r="F31" s="16" t="s">
        <v>180</v>
      </c>
      <c r="G31" s="13" t="s">
        <v>180</v>
      </c>
      <c r="H31" s="13" t="s">
        <v>180</v>
      </c>
      <c r="I31" s="13" t="s">
        <v>180</v>
      </c>
    </row>
    <row r="32" spans="1:32" ht="18">
      <c r="A32" s="59" t="s">
        <v>152</v>
      </c>
      <c r="B32" s="16" t="s">
        <v>180</v>
      </c>
      <c r="C32" s="16" t="s">
        <v>180</v>
      </c>
      <c r="D32" s="16" t="s">
        <v>180</v>
      </c>
      <c r="E32" s="16" t="s">
        <v>180</v>
      </c>
      <c r="F32" s="16" t="s">
        <v>180</v>
      </c>
      <c r="G32" s="13" t="s">
        <v>180</v>
      </c>
      <c r="H32" s="13" t="s">
        <v>180</v>
      </c>
      <c r="I32" s="13" t="s">
        <v>180</v>
      </c>
    </row>
    <row r="33" spans="1:9" ht="16">
      <c r="A33" s="60" t="s">
        <v>153</v>
      </c>
      <c r="B33" s="16">
        <v>8</v>
      </c>
      <c r="C33" s="16">
        <v>8</v>
      </c>
      <c r="D33" s="16">
        <v>8</v>
      </c>
      <c r="E33" s="16">
        <v>8</v>
      </c>
      <c r="F33" s="16">
        <v>8</v>
      </c>
      <c r="G33" s="13">
        <v>8</v>
      </c>
      <c r="H33" s="13">
        <v>8</v>
      </c>
      <c r="I33" s="13">
        <v>8</v>
      </c>
    </row>
    <row r="34" spans="1:9" ht="16">
      <c r="A34" s="58" t="s">
        <v>154</v>
      </c>
      <c r="B34" s="16"/>
      <c r="C34" s="16"/>
      <c r="D34" s="16"/>
      <c r="E34" s="16"/>
      <c r="F34" s="16"/>
      <c r="G34" s="13"/>
      <c r="H34" s="13"/>
      <c r="I34" s="13"/>
    </row>
    <row r="35" spans="1:9" ht="16">
      <c r="A35" s="59" t="s">
        <v>101</v>
      </c>
      <c r="B35" s="16">
        <v>4.3999999999999997E-2</v>
      </c>
      <c r="C35" s="16">
        <v>5.7000000000000002E-2</v>
      </c>
      <c r="D35" s="16">
        <v>4.7E-2</v>
      </c>
      <c r="E35" s="16">
        <v>4.8000000000000001E-2</v>
      </c>
      <c r="F35" s="16">
        <v>7.0000000000000001E-3</v>
      </c>
      <c r="G35" s="13">
        <v>5.6000000000000001E-2</v>
      </c>
      <c r="H35" s="13">
        <v>2E-3</v>
      </c>
      <c r="I35" s="13">
        <v>6.7000000000000004E-2</v>
      </c>
    </row>
    <row r="36" spans="1:9" ht="16">
      <c r="A36" s="59" t="s">
        <v>155</v>
      </c>
      <c r="B36" s="16" t="s">
        <v>180</v>
      </c>
      <c r="C36" s="16" t="s">
        <v>180</v>
      </c>
      <c r="D36" s="16" t="s">
        <v>180</v>
      </c>
      <c r="E36" s="16" t="s">
        <v>180</v>
      </c>
      <c r="F36" s="16" t="s">
        <v>180</v>
      </c>
      <c r="G36" s="13" t="s">
        <v>180</v>
      </c>
      <c r="H36" s="13" t="s">
        <v>180</v>
      </c>
      <c r="I36" s="13" t="s">
        <v>180</v>
      </c>
    </row>
    <row r="37" spans="1:9" ht="16">
      <c r="A37" s="59" t="s">
        <v>103</v>
      </c>
      <c r="B37" s="16">
        <v>7.3999999999999996E-2</v>
      </c>
      <c r="C37" s="16">
        <v>0.14499999999999999</v>
      </c>
      <c r="D37" s="16">
        <v>0.13700000000000001</v>
      </c>
      <c r="E37" s="16">
        <v>0.121</v>
      </c>
      <c r="F37" s="16">
        <v>8.7999999999999995E-2</v>
      </c>
      <c r="G37" s="13">
        <v>0.10299999999999999</v>
      </c>
      <c r="H37" s="13">
        <v>2.4E-2</v>
      </c>
      <c r="I37" s="13">
        <v>0.10100000000000001</v>
      </c>
    </row>
    <row r="38" spans="1:9" ht="16">
      <c r="A38" s="59" t="s">
        <v>156</v>
      </c>
      <c r="B38" s="16" t="s">
        <v>180</v>
      </c>
      <c r="C38" s="16" t="s">
        <v>180</v>
      </c>
      <c r="D38" s="16" t="s">
        <v>180</v>
      </c>
      <c r="E38" s="16" t="s">
        <v>180</v>
      </c>
      <c r="F38" s="16" t="s">
        <v>180</v>
      </c>
      <c r="G38" s="13" t="s">
        <v>180</v>
      </c>
      <c r="H38" s="13" t="s">
        <v>180</v>
      </c>
      <c r="I38" s="13" t="s">
        <v>180</v>
      </c>
    </row>
    <row r="39" spans="1:9" ht="16">
      <c r="A39" s="59" t="s">
        <v>157</v>
      </c>
      <c r="B39" s="16" t="s">
        <v>180</v>
      </c>
      <c r="C39" s="16" t="s">
        <v>180</v>
      </c>
      <c r="D39" s="16" t="s">
        <v>180</v>
      </c>
      <c r="E39" s="16" t="s">
        <v>180</v>
      </c>
      <c r="F39" s="16" t="s">
        <v>180</v>
      </c>
      <c r="G39" s="13" t="s">
        <v>180</v>
      </c>
      <c r="H39" s="13" t="s">
        <v>180</v>
      </c>
      <c r="I39" s="13" t="s">
        <v>180</v>
      </c>
    </row>
    <row r="40" spans="1:9" ht="16">
      <c r="A40" s="59" t="s">
        <v>119</v>
      </c>
      <c r="B40" s="16">
        <v>0.09</v>
      </c>
      <c r="C40" s="16">
        <v>8.1000000000000003E-2</v>
      </c>
      <c r="D40" s="16">
        <v>7.0000000000000007E-2</v>
      </c>
      <c r="E40" s="16">
        <v>6.3E-2</v>
      </c>
      <c r="F40" s="16">
        <v>3.1E-2</v>
      </c>
      <c r="G40" s="13">
        <v>9.1999999999999998E-2</v>
      </c>
      <c r="H40" s="13">
        <v>2.3E-2</v>
      </c>
      <c r="I40" s="13">
        <v>0.13500000000000001</v>
      </c>
    </row>
    <row r="41" spans="1:9" ht="18">
      <c r="A41" s="61" t="s">
        <v>158</v>
      </c>
      <c r="B41" s="16" t="s">
        <v>180</v>
      </c>
      <c r="C41" s="16" t="s">
        <v>180</v>
      </c>
      <c r="D41" s="16" t="s">
        <v>180</v>
      </c>
      <c r="E41" s="16" t="s">
        <v>180</v>
      </c>
      <c r="F41" s="16" t="s">
        <v>180</v>
      </c>
      <c r="G41" s="13" t="s">
        <v>180</v>
      </c>
      <c r="H41" s="13" t="s">
        <v>180</v>
      </c>
      <c r="I41" s="13" t="s">
        <v>180</v>
      </c>
    </row>
    <row r="42" spans="1:9" ht="18">
      <c r="A42" s="61" t="s">
        <v>159</v>
      </c>
      <c r="B42" s="16">
        <v>0.38500000000000001</v>
      </c>
      <c r="C42" s="16">
        <v>0.28599999999999998</v>
      </c>
      <c r="D42" s="16">
        <v>0.248</v>
      </c>
      <c r="E42" s="16">
        <v>0.23</v>
      </c>
      <c r="F42" s="16">
        <v>6.2E-2</v>
      </c>
      <c r="G42" s="13">
        <v>0.39600000000000002</v>
      </c>
      <c r="H42" s="13" t="s">
        <v>180</v>
      </c>
      <c r="I42" s="13">
        <v>0.30099999999999999</v>
      </c>
    </row>
    <row r="43" spans="1:9" ht="16">
      <c r="A43" s="59" t="s">
        <v>160</v>
      </c>
      <c r="B43" s="16" t="s">
        <v>180</v>
      </c>
      <c r="C43" s="16" t="s">
        <v>180</v>
      </c>
      <c r="D43" s="16" t="s">
        <v>180</v>
      </c>
      <c r="E43" s="16" t="s">
        <v>180</v>
      </c>
      <c r="F43" s="16" t="s">
        <v>180</v>
      </c>
      <c r="G43" s="13" t="s">
        <v>180</v>
      </c>
      <c r="H43" s="13" t="s">
        <v>180</v>
      </c>
      <c r="I43" s="13" t="s">
        <v>180</v>
      </c>
    </row>
    <row r="44" spans="1:9" ht="16">
      <c r="A44" s="59" t="s">
        <v>161</v>
      </c>
      <c r="B44" s="16" t="s">
        <v>180</v>
      </c>
      <c r="C44" s="16" t="s">
        <v>180</v>
      </c>
      <c r="D44" s="16" t="s">
        <v>180</v>
      </c>
      <c r="E44" s="16" t="s">
        <v>180</v>
      </c>
      <c r="F44" s="16" t="s">
        <v>180</v>
      </c>
      <c r="G44" s="13">
        <v>1.7999999999999999E-2</v>
      </c>
      <c r="H44" s="13">
        <v>3.0000000000000001E-3</v>
      </c>
      <c r="I44" s="13">
        <v>0.01</v>
      </c>
    </row>
    <row r="45" spans="1:9" ht="16">
      <c r="A45" s="59" t="s">
        <v>162</v>
      </c>
      <c r="B45" s="16" t="s">
        <v>180</v>
      </c>
      <c r="C45" s="16" t="s">
        <v>180</v>
      </c>
      <c r="D45" s="16" t="s">
        <v>180</v>
      </c>
      <c r="E45" s="16" t="s">
        <v>180</v>
      </c>
      <c r="F45" s="16" t="s">
        <v>180</v>
      </c>
      <c r="G45" s="13" t="s">
        <v>180</v>
      </c>
      <c r="H45" s="13" t="s">
        <v>180</v>
      </c>
      <c r="I45" s="13" t="s">
        <v>180</v>
      </c>
    </row>
    <row r="46" spans="1:9" ht="18">
      <c r="A46" s="61" t="s">
        <v>163</v>
      </c>
      <c r="B46" s="16" t="s">
        <v>180</v>
      </c>
      <c r="C46" s="16" t="s">
        <v>180</v>
      </c>
      <c r="D46" s="16" t="s">
        <v>180</v>
      </c>
      <c r="E46" s="16" t="s">
        <v>180</v>
      </c>
      <c r="F46" s="16" t="s">
        <v>180</v>
      </c>
      <c r="G46" s="13" t="s">
        <v>180</v>
      </c>
      <c r="H46" s="13" t="s">
        <v>180</v>
      </c>
      <c r="I46" s="13" t="s">
        <v>180</v>
      </c>
    </row>
    <row r="47" spans="1:9" ht="18">
      <c r="A47" s="61" t="s">
        <v>164</v>
      </c>
      <c r="B47" s="16">
        <v>0.31900000000000001</v>
      </c>
      <c r="C47" s="16">
        <v>0.38300000000000001</v>
      </c>
      <c r="D47" s="16">
        <v>0.33300000000000002</v>
      </c>
      <c r="E47" s="16">
        <v>0.24099999999999999</v>
      </c>
      <c r="F47" s="16">
        <v>0.13200000000000001</v>
      </c>
      <c r="G47" s="13">
        <v>0.30599999999999999</v>
      </c>
      <c r="H47" s="13">
        <v>0.51700000000000002</v>
      </c>
      <c r="I47" s="13">
        <v>0.46800000000000003</v>
      </c>
    </row>
    <row r="48" spans="1:9" ht="16">
      <c r="A48" s="61" t="s">
        <v>122</v>
      </c>
      <c r="B48" s="16">
        <v>4.0869999999999997</v>
      </c>
      <c r="C48" s="16">
        <v>4.0469999999999997</v>
      </c>
      <c r="D48" s="16">
        <v>4.165</v>
      </c>
      <c r="E48" s="16">
        <v>4.2960000000000003</v>
      </c>
      <c r="F48" s="16">
        <v>4.68</v>
      </c>
      <c r="G48" s="13">
        <v>4.0279999999999996</v>
      </c>
      <c r="H48" s="13">
        <v>4.4320000000000004</v>
      </c>
      <c r="I48" s="13">
        <v>3.9169999999999998</v>
      </c>
    </row>
    <row r="49" spans="1:9" ht="16">
      <c r="A49" s="61" t="s">
        <v>165</v>
      </c>
      <c r="B49" s="16" t="s">
        <v>180</v>
      </c>
      <c r="C49" s="16" t="s">
        <v>180</v>
      </c>
      <c r="D49" s="16" t="s">
        <v>180</v>
      </c>
      <c r="E49" s="16" t="s">
        <v>180</v>
      </c>
      <c r="F49" s="16" t="s">
        <v>180</v>
      </c>
      <c r="G49" s="13" t="s">
        <v>180</v>
      </c>
      <c r="H49" s="13" t="s">
        <v>180</v>
      </c>
      <c r="I49" s="13" t="s">
        <v>180</v>
      </c>
    </row>
    <row r="50" spans="1:9" ht="16">
      <c r="A50" s="60" t="s">
        <v>166</v>
      </c>
      <c r="B50" s="16">
        <v>4.9989999999999997</v>
      </c>
      <c r="C50" s="16">
        <v>4.9989999999999997</v>
      </c>
      <c r="D50" s="16">
        <v>5</v>
      </c>
      <c r="E50" s="16">
        <v>4.9990000000000006</v>
      </c>
      <c r="F50" s="16">
        <v>5</v>
      </c>
      <c r="G50" s="13">
        <v>4.9989999999999997</v>
      </c>
      <c r="H50" s="13">
        <v>5.0010000000000003</v>
      </c>
      <c r="I50" s="13">
        <v>4.9989999999999997</v>
      </c>
    </row>
    <row r="51" spans="1:9" ht="16">
      <c r="A51" s="58" t="s">
        <v>167</v>
      </c>
      <c r="B51" s="16"/>
      <c r="C51" s="16"/>
      <c r="D51" s="16"/>
      <c r="E51" s="16"/>
      <c r="F51" s="16"/>
      <c r="G51" s="13"/>
      <c r="H51" s="13"/>
      <c r="I51" s="13"/>
    </row>
    <row r="52" spans="1:9" ht="18">
      <c r="A52" s="61" t="s">
        <v>163</v>
      </c>
      <c r="B52" s="16">
        <v>1.2999999999999999E-2</v>
      </c>
      <c r="C52" s="16">
        <v>0.01</v>
      </c>
      <c r="D52" s="16">
        <v>1.6E-2</v>
      </c>
      <c r="E52" s="16">
        <v>1.6E-2</v>
      </c>
      <c r="F52" s="16">
        <v>0.02</v>
      </c>
      <c r="G52" s="13">
        <v>1.2E-2</v>
      </c>
      <c r="H52" s="13">
        <v>7.0000000000000001E-3</v>
      </c>
      <c r="I52" s="13">
        <v>8.0000000000000002E-3</v>
      </c>
    </row>
    <row r="53" spans="1:9" ht="18">
      <c r="A53" s="61" t="s">
        <v>164</v>
      </c>
      <c r="B53" s="16">
        <v>0.14299999999999999</v>
      </c>
      <c r="C53" s="16">
        <v>0.17499999999999999</v>
      </c>
      <c r="D53" s="16">
        <v>0.30499999999999999</v>
      </c>
      <c r="E53" s="16">
        <v>0.53300000000000003</v>
      </c>
      <c r="F53" s="16">
        <v>0.89200000000000002</v>
      </c>
      <c r="G53" s="13">
        <v>0.105</v>
      </c>
      <c r="H53" s="13">
        <v>4.1000000000000002E-2</v>
      </c>
      <c r="I53" s="13">
        <v>6.6000000000000003E-2</v>
      </c>
    </row>
    <row r="54" spans="1:9" ht="16">
      <c r="A54" s="61" t="s">
        <v>122</v>
      </c>
      <c r="B54" s="16" t="s">
        <v>180</v>
      </c>
      <c r="C54" s="16" t="s">
        <v>180</v>
      </c>
      <c r="D54" s="16" t="s">
        <v>180</v>
      </c>
      <c r="E54" s="16" t="s">
        <v>180</v>
      </c>
      <c r="F54" s="16" t="s">
        <v>180</v>
      </c>
      <c r="G54" s="13" t="s">
        <v>180</v>
      </c>
      <c r="H54" s="13" t="s">
        <v>180</v>
      </c>
      <c r="I54" s="13" t="s">
        <v>180</v>
      </c>
    </row>
    <row r="55" spans="1:9" ht="16">
      <c r="A55" s="61" t="s">
        <v>165</v>
      </c>
      <c r="B55" s="16" t="s">
        <v>180</v>
      </c>
      <c r="C55" s="16" t="s">
        <v>180</v>
      </c>
      <c r="D55" s="16" t="s">
        <v>180</v>
      </c>
      <c r="E55" s="16" t="s">
        <v>180</v>
      </c>
      <c r="F55" s="16" t="s">
        <v>180</v>
      </c>
      <c r="G55" s="13" t="s">
        <v>180</v>
      </c>
      <c r="H55" s="13" t="s">
        <v>180</v>
      </c>
      <c r="I55" s="13" t="s">
        <v>180</v>
      </c>
    </row>
    <row r="56" spans="1:9" ht="16">
      <c r="A56" s="61" t="s">
        <v>105</v>
      </c>
      <c r="B56" s="16">
        <v>1.7729999999999999</v>
      </c>
      <c r="C56" s="16">
        <v>1.754</v>
      </c>
      <c r="D56" s="16">
        <v>1.6220000000000001</v>
      </c>
      <c r="E56" s="16">
        <v>1.4039999999999999</v>
      </c>
      <c r="F56" s="16">
        <v>1.0680000000000001</v>
      </c>
      <c r="G56" s="13">
        <v>1.7989999999999999</v>
      </c>
      <c r="H56" s="13">
        <v>1.9450000000000001</v>
      </c>
      <c r="I56" s="13">
        <v>1.841</v>
      </c>
    </row>
    <row r="57" spans="1:9" ht="16">
      <c r="A57" s="61" t="s">
        <v>168</v>
      </c>
      <c r="B57" s="16" t="s">
        <v>180</v>
      </c>
      <c r="C57" s="16" t="s">
        <v>180</v>
      </c>
      <c r="D57" s="16" t="s">
        <v>180</v>
      </c>
      <c r="E57" s="16" t="s">
        <v>180</v>
      </c>
      <c r="F57" s="16" t="s">
        <v>180</v>
      </c>
      <c r="G57" s="13" t="s">
        <v>180</v>
      </c>
      <c r="H57" s="13" t="s">
        <v>180</v>
      </c>
      <c r="I57" s="13" t="s">
        <v>180</v>
      </c>
    </row>
    <row r="58" spans="1:9" ht="16">
      <c r="A58" s="61" t="s">
        <v>107</v>
      </c>
      <c r="B58" s="16">
        <v>7.0999999999999994E-2</v>
      </c>
      <c r="C58" s="16">
        <v>6.0999999999999999E-2</v>
      </c>
      <c r="D58" s="16">
        <v>5.7000000000000002E-2</v>
      </c>
      <c r="E58" s="16">
        <v>4.7E-2</v>
      </c>
      <c r="F58" s="16">
        <v>2.1000000000000001E-2</v>
      </c>
      <c r="G58" s="13">
        <v>8.4000000000000005E-2</v>
      </c>
      <c r="H58" s="13">
        <v>5.0000000000000001E-3</v>
      </c>
      <c r="I58" s="13">
        <v>8.5000000000000006E-2</v>
      </c>
    </row>
    <row r="59" spans="1:9" ht="16">
      <c r="A59" s="60" t="s">
        <v>169</v>
      </c>
      <c r="B59" s="16">
        <v>1.9999999999999998</v>
      </c>
      <c r="C59" s="16">
        <v>2</v>
      </c>
      <c r="D59" s="16">
        <v>2</v>
      </c>
      <c r="E59" s="16">
        <v>1.9999999999999998</v>
      </c>
      <c r="F59" s="16">
        <v>2.0009999999999999</v>
      </c>
      <c r="G59" s="13">
        <v>2</v>
      </c>
      <c r="H59" s="13">
        <v>1.998</v>
      </c>
      <c r="I59" s="13">
        <v>2</v>
      </c>
    </row>
    <row r="60" spans="1:9" ht="16">
      <c r="A60" s="58" t="s">
        <v>170</v>
      </c>
      <c r="B60" s="16" t="s">
        <v>180</v>
      </c>
      <c r="C60" s="16" t="s">
        <v>180</v>
      </c>
      <c r="D60" s="16" t="s">
        <v>180</v>
      </c>
      <c r="E60" s="16" t="s">
        <v>180</v>
      </c>
      <c r="F60" s="16" t="s">
        <v>180</v>
      </c>
      <c r="G60" s="13" t="s">
        <v>180</v>
      </c>
      <c r="H60" s="13" t="s">
        <v>180</v>
      </c>
      <c r="I60" s="13" t="s">
        <v>180</v>
      </c>
    </row>
    <row r="61" spans="1:9" ht="16">
      <c r="A61" s="59" t="s">
        <v>105</v>
      </c>
      <c r="B61" s="16" t="s">
        <v>180</v>
      </c>
      <c r="C61" s="16" t="s">
        <v>180</v>
      </c>
      <c r="D61" s="16" t="s">
        <v>180</v>
      </c>
      <c r="E61" s="16" t="s">
        <v>180</v>
      </c>
      <c r="F61" s="16" t="s">
        <v>180</v>
      </c>
      <c r="G61" s="13" t="s">
        <v>180</v>
      </c>
      <c r="H61" s="13" t="s">
        <v>180</v>
      </c>
      <c r="I61" s="13" t="s">
        <v>180</v>
      </c>
    </row>
    <row r="62" spans="1:9" ht="16">
      <c r="A62" s="59" t="s">
        <v>165</v>
      </c>
      <c r="B62" s="16" t="s">
        <v>180</v>
      </c>
      <c r="C62" s="16" t="s">
        <v>180</v>
      </c>
      <c r="D62" s="16" t="s">
        <v>180</v>
      </c>
      <c r="E62" s="16" t="s">
        <v>180</v>
      </c>
      <c r="F62" s="16" t="s">
        <v>180</v>
      </c>
      <c r="G62" s="13" t="s">
        <v>180</v>
      </c>
      <c r="H62" s="13" t="s">
        <v>180</v>
      </c>
      <c r="I62" s="13" t="s">
        <v>180</v>
      </c>
    </row>
    <row r="63" spans="1:9" ht="16">
      <c r="A63" s="59" t="s">
        <v>107</v>
      </c>
      <c r="B63" s="16">
        <v>7.1999999999999995E-2</v>
      </c>
      <c r="C63" s="16">
        <v>6.0999999999999999E-2</v>
      </c>
      <c r="D63" s="16">
        <v>5.7000000000000002E-2</v>
      </c>
      <c r="E63" s="16">
        <v>4.8000000000000001E-2</v>
      </c>
      <c r="F63" s="16">
        <v>0.02</v>
      </c>
      <c r="G63" s="13">
        <v>8.5000000000000006E-2</v>
      </c>
      <c r="H63" s="13" t="s">
        <v>180</v>
      </c>
      <c r="I63" s="13">
        <v>0.14099999999999999</v>
      </c>
    </row>
    <row r="64" spans="1:9" ht="16">
      <c r="A64" s="59" t="s">
        <v>171</v>
      </c>
      <c r="B64" s="16" t="s">
        <v>180</v>
      </c>
      <c r="C64" s="16" t="s">
        <v>180</v>
      </c>
      <c r="D64" s="16" t="s">
        <v>180</v>
      </c>
      <c r="E64" s="16" t="s">
        <v>180</v>
      </c>
      <c r="F64" s="16" t="s">
        <v>180</v>
      </c>
      <c r="G64" s="13" t="s">
        <v>180</v>
      </c>
      <c r="H64" s="13" t="s">
        <v>180</v>
      </c>
      <c r="I64" s="13" t="s">
        <v>180</v>
      </c>
    </row>
    <row r="65" spans="1:9" ht="16">
      <c r="A65" s="59" t="s">
        <v>109</v>
      </c>
      <c r="B65" s="16">
        <v>2.1999999999999999E-2</v>
      </c>
      <c r="C65" s="16">
        <v>1.2E-2</v>
      </c>
      <c r="D65" s="16">
        <v>1.0999999999999999E-2</v>
      </c>
      <c r="E65" s="16">
        <v>1.0999999999999999E-2</v>
      </c>
      <c r="F65" s="16" t="s">
        <v>180</v>
      </c>
      <c r="G65" s="13">
        <v>2.4E-2</v>
      </c>
      <c r="H65" s="13">
        <v>2E-3</v>
      </c>
      <c r="I65" s="13">
        <v>9.9000000000000005E-2</v>
      </c>
    </row>
    <row r="66" spans="1:9" ht="16">
      <c r="A66" s="60" t="s">
        <v>172</v>
      </c>
      <c r="B66" s="16">
        <v>9.4E-2</v>
      </c>
      <c r="C66" s="16">
        <v>7.2999999999999995E-2</v>
      </c>
      <c r="D66" s="16">
        <v>6.8000000000000005E-2</v>
      </c>
      <c r="E66" s="16">
        <v>5.8999999999999997E-2</v>
      </c>
      <c r="F66" s="16">
        <v>0.02</v>
      </c>
      <c r="G66" s="13">
        <v>0.10900000000000001</v>
      </c>
      <c r="H66" s="13">
        <v>2E-3</v>
      </c>
      <c r="I66" s="13">
        <v>0.24</v>
      </c>
    </row>
    <row r="67" spans="1:9" ht="16">
      <c r="A67" s="58" t="s">
        <v>173</v>
      </c>
      <c r="B67" s="16">
        <v>22</v>
      </c>
      <c r="C67" s="16">
        <v>21.999999999999993</v>
      </c>
      <c r="D67" s="16">
        <v>22</v>
      </c>
      <c r="E67" s="16">
        <v>22</v>
      </c>
      <c r="F67" s="16">
        <v>22</v>
      </c>
      <c r="G67" s="13">
        <v>22</v>
      </c>
      <c r="H67" s="13">
        <v>22</v>
      </c>
      <c r="I67" s="13">
        <v>22</v>
      </c>
    </row>
    <row r="68" spans="1:9" ht="16">
      <c r="A68" s="58" t="s">
        <v>174</v>
      </c>
      <c r="B68" s="16"/>
      <c r="C68" s="16"/>
      <c r="D68" s="16"/>
      <c r="E68" s="16"/>
      <c r="F68" s="16"/>
      <c r="G68" s="13"/>
      <c r="H68" s="13"/>
      <c r="I68" s="13"/>
    </row>
    <row r="69" spans="1:9" ht="16">
      <c r="A69" s="59" t="s">
        <v>175</v>
      </c>
      <c r="B69" s="16">
        <v>2</v>
      </c>
      <c r="C69" s="16">
        <v>2</v>
      </c>
      <c r="D69" s="16">
        <v>2</v>
      </c>
      <c r="E69" s="16">
        <v>2</v>
      </c>
      <c r="F69" s="16">
        <v>2</v>
      </c>
      <c r="G69" s="13">
        <v>1.96</v>
      </c>
      <c r="H69" s="13">
        <v>1.976</v>
      </c>
      <c r="I69" s="13">
        <v>1.954</v>
      </c>
    </row>
    <row r="70" spans="1:9" ht="16">
      <c r="A70" s="59" t="s">
        <v>176</v>
      </c>
      <c r="B70" s="16" t="s">
        <v>180</v>
      </c>
      <c r="C70" s="16" t="s">
        <v>180</v>
      </c>
      <c r="D70" s="16" t="s">
        <v>180</v>
      </c>
      <c r="E70" s="16" t="s">
        <v>180</v>
      </c>
      <c r="F70" s="16" t="s">
        <v>180</v>
      </c>
      <c r="G70" s="13" t="s">
        <v>180</v>
      </c>
      <c r="H70" s="13" t="s">
        <v>180</v>
      </c>
      <c r="I70" s="13" t="s">
        <v>180</v>
      </c>
    </row>
    <row r="71" spans="1:9" ht="16">
      <c r="A71" s="59" t="s">
        <v>94</v>
      </c>
      <c r="B71" s="16" t="s">
        <v>180</v>
      </c>
      <c r="C71" s="16" t="s">
        <v>180</v>
      </c>
      <c r="D71" s="16" t="s">
        <v>180</v>
      </c>
      <c r="E71" s="16" t="s">
        <v>180</v>
      </c>
      <c r="F71" s="16" t="s">
        <v>180</v>
      </c>
      <c r="G71" s="13">
        <v>0.04</v>
      </c>
      <c r="H71" s="13">
        <v>2.4E-2</v>
      </c>
      <c r="I71" s="13">
        <v>4.5999999999999999E-2</v>
      </c>
    </row>
    <row r="72" spans="1:9" ht="16">
      <c r="A72" s="59" t="s">
        <v>177</v>
      </c>
      <c r="B72" s="16" t="s">
        <v>180</v>
      </c>
      <c r="C72" s="16" t="s">
        <v>180</v>
      </c>
      <c r="D72" s="16" t="s">
        <v>180</v>
      </c>
      <c r="E72" s="16" t="s">
        <v>180</v>
      </c>
      <c r="F72" s="16" t="s">
        <v>180</v>
      </c>
      <c r="G72" s="13" t="s">
        <v>180</v>
      </c>
      <c r="H72" s="13" t="s">
        <v>180</v>
      </c>
      <c r="I72" s="13" t="s">
        <v>180</v>
      </c>
    </row>
    <row r="73" spans="1:9" ht="16">
      <c r="A73" s="60" t="s">
        <v>178</v>
      </c>
      <c r="B73" s="16">
        <v>2</v>
      </c>
      <c r="C73" s="16">
        <v>2</v>
      </c>
      <c r="D73" s="16">
        <v>2</v>
      </c>
      <c r="E73" s="16">
        <v>2</v>
      </c>
      <c r="F73" s="16">
        <v>2</v>
      </c>
      <c r="G73" s="13">
        <v>2</v>
      </c>
      <c r="H73" s="13">
        <v>2</v>
      </c>
      <c r="I73" s="13">
        <v>2</v>
      </c>
    </row>
    <row r="74" spans="1:9" ht="16">
      <c r="A74" s="64"/>
      <c r="B74" s="16"/>
      <c r="C74" s="16"/>
      <c r="D74" s="16"/>
      <c r="E74" s="16"/>
      <c r="F74" s="16"/>
      <c r="G74" s="13"/>
      <c r="H74" s="13"/>
      <c r="I74" s="13"/>
    </row>
    <row r="75" spans="1:9" ht="16">
      <c r="A75" s="65" t="s">
        <v>179</v>
      </c>
      <c r="B75" s="16">
        <v>15.092999999999998</v>
      </c>
      <c r="C75" s="16">
        <v>15.071999999999999</v>
      </c>
      <c r="D75" s="16">
        <v>15.068</v>
      </c>
      <c r="E75" s="16">
        <v>15.058</v>
      </c>
      <c r="F75" s="16">
        <v>15.020999999999999</v>
      </c>
      <c r="G75" s="13">
        <v>15.107999999999999</v>
      </c>
      <c r="H75" s="13">
        <v>15.001000000000001</v>
      </c>
      <c r="I75" s="13">
        <v>15.238999999999999</v>
      </c>
    </row>
    <row r="76" spans="1:9">
      <c r="A76" s="66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7C2DE-BF41-4FFD-9E05-0A9FC45263A1}">
  <dimension ref="A1:A3"/>
  <sheetViews>
    <sheetView workbookViewId="0">
      <selection sqref="A1:A3"/>
    </sheetView>
  </sheetViews>
  <sheetFormatPr baseColWidth="10" defaultRowHeight="13"/>
  <sheetData>
    <row r="1" spans="1:1">
      <c r="A1" s="4" t="s">
        <v>213</v>
      </c>
    </row>
    <row r="2" spans="1:1">
      <c r="A2" s="4" t="s">
        <v>212</v>
      </c>
    </row>
    <row r="3" spans="1:1" ht="16">
      <c r="A3" s="57" t="s">
        <v>211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0"/>
  <sheetViews>
    <sheetView workbookViewId="0">
      <selection activeCell="A3" sqref="A1:A3"/>
    </sheetView>
  </sheetViews>
  <sheetFormatPr baseColWidth="10" defaultRowHeight="13"/>
  <cols>
    <col min="5" max="5" width="8.83203125" customWidth="1"/>
    <col min="6" max="8" width="11" bestFit="1" customWidth="1"/>
    <col min="9" max="23" width="11" style="89" bestFit="1" customWidth="1"/>
    <col min="24" max="26" width="8.83203125" style="89" customWidth="1"/>
    <col min="27" max="260" width="8.83203125" customWidth="1"/>
  </cols>
  <sheetData>
    <row r="1" spans="1:26">
      <c r="A1" s="4" t="s">
        <v>213</v>
      </c>
    </row>
    <row r="2" spans="1:26">
      <c r="A2" s="4" t="s">
        <v>212</v>
      </c>
    </row>
    <row r="3" spans="1:26" ht="17" thickBot="1">
      <c r="A3" s="57" t="s">
        <v>211</v>
      </c>
    </row>
    <row r="4" spans="1:26">
      <c r="A4" s="92" t="s">
        <v>147</v>
      </c>
      <c r="B4" s="93"/>
      <c r="C4" s="94" t="s">
        <v>201</v>
      </c>
      <c r="D4" s="93">
        <v>12</v>
      </c>
      <c r="E4" s="94"/>
      <c r="F4" s="93"/>
      <c r="G4" s="95"/>
      <c r="I4" s="10" t="s">
        <v>63</v>
      </c>
      <c r="J4" s="10" t="s">
        <v>64</v>
      </c>
      <c r="K4" s="10" t="s">
        <v>65</v>
      </c>
      <c r="L4" s="10" t="s">
        <v>66</v>
      </c>
      <c r="M4" s="10" t="s">
        <v>67</v>
      </c>
      <c r="N4" s="10" t="s">
        <v>68</v>
      </c>
      <c r="O4" s="10" t="s">
        <v>69</v>
      </c>
      <c r="P4" s="10" t="s">
        <v>70</v>
      </c>
      <c r="Q4" s="10" t="s">
        <v>71</v>
      </c>
      <c r="R4" s="10" t="s">
        <v>72</v>
      </c>
      <c r="S4" s="10" t="s">
        <v>73</v>
      </c>
      <c r="T4" s="10" t="s">
        <v>74</v>
      </c>
      <c r="U4" s="10" t="s">
        <v>75</v>
      </c>
      <c r="V4" s="10" t="s">
        <v>76</v>
      </c>
      <c r="W4" s="10" t="s">
        <v>77</v>
      </c>
      <c r="X4" s="10" t="s">
        <v>78</v>
      </c>
      <c r="Y4" s="10" t="s">
        <v>79</v>
      </c>
      <c r="Z4" s="10" t="s">
        <v>80</v>
      </c>
    </row>
    <row r="5" spans="1:26">
      <c r="A5" s="96" t="s">
        <v>0</v>
      </c>
      <c r="B5" s="97">
        <v>60.08</v>
      </c>
      <c r="C5" s="98"/>
      <c r="D5" s="97"/>
      <c r="E5" s="98"/>
      <c r="F5" s="97"/>
      <c r="G5" s="99"/>
      <c r="H5" s="4" t="s">
        <v>0</v>
      </c>
      <c r="I5" s="88">
        <v>54.45</v>
      </c>
      <c r="J5" s="88">
        <v>54.89</v>
      </c>
      <c r="K5" s="88">
        <v>55.81</v>
      </c>
      <c r="L5" s="88">
        <v>56.16</v>
      </c>
      <c r="M5" s="88">
        <v>57.83</v>
      </c>
      <c r="N5" s="88">
        <v>57.74</v>
      </c>
      <c r="O5" s="88">
        <v>56.59</v>
      </c>
      <c r="P5" s="88">
        <v>57.18</v>
      </c>
      <c r="Q5" s="88">
        <v>56.19</v>
      </c>
      <c r="R5" s="88">
        <v>58.31</v>
      </c>
      <c r="S5" s="88">
        <v>58.46</v>
      </c>
      <c r="T5" s="88">
        <v>58.71</v>
      </c>
      <c r="U5" s="88">
        <v>58.3</v>
      </c>
      <c r="V5" s="88">
        <v>58.8</v>
      </c>
      <c r="W5" s="88">
        <v>58.47</v>
      </c>
      <c r="X5" s="88">
        <v>58.49</v>
      </c>
      <c r="Y5" s="88">
        <v>58.71</v>
      </c>
      <c r="Z5" s="88">
        <v>60.1</v>
      </c>
    </row>
    <row r="6" spans="1:26">
      <c r="A6" s="96" t="s">
        <v>1</v>
      </c>
      <c r="B6" s="97">
        <v>79.88</v>
      </c>
      <c r="C6" s="98"/>
      <c r="D6" s="97" t="s">
        <v>193</v>
      </c>
      <c r="E6" s="98" t="s">
        <v>194</v>
      </c>
      <c r="F6" s="97" t="s">
        <v>195</v>
      </c>
      <c r="G6" s="99" t="s">
        <v>196</v>
      </c>
      <c r="H6" s="4" t="s">
        <v>1</v>
      </c>
      <c r="I6" s="88">
        <v>0.2424</v>
      </c>
      <c r="J6" s="88">
        <v>3.6700000000000003E-2</v>
      </c>
      <c r="K6" s="88">
        <v>2.2700000000000001E-2</v>
      </c>
      <c r="L6" s="88">
        <v>3.5000000000000001E-3</v>
      </c>
      <c r="M6" s="88">
        <v>3.7900000000000003E-2</v>
      </c>
      <c r="N6" s="88">
        <v>0.10929999999999999</v>
      </c>
      <c r="O6" s="88">
        <v>1.9199999999999998E-2</v>
      </c>
      <c r="P6" s="88">
        <v>1.14E-2</v>
      </c>
      <c r="Q6" s="88">
        <v>7.4399999999999994E-2</v>
      </c>
      <c r="R6" s="88">
        <v>0</v>
      </c>
      <c r="S6" s="88">
        <v>2.3199999999999998E-2</v>
      </c>
      <c r="T6" s="88">
        <v>4.24E-2</v>
      </c>
      <c r="U6" s="88">
        <v>1.9300000000000001E-2</v>
      </c>
      <c r="V6" s="88">
        <v>4.3099999999999999E-2</v>
      </c>
      <c r="W6" s="88">
        <v>9.4999999999999998E-3</v>
      </c>
      <c r="X6" s="88">
        <v>2.2000000000000001E-3</v>
      </c>
      <c r="Y6" s="88">
        <v>2.1899999999999999E-2</v>
      </c>
      <c r="Z6" s="88">
        <v>2.8000000000000001E-2</v>
      </c>
    </row>
    <row r="7" spans="1:26">
      <c r="A7" s="96" t="s">
        <v>2</v>
      </c>
      <c r="B7" s="97">
        <v>101.96</v>
      </c>
      <c r="C7" s="98"/>
      <c r="D7" s="97" t="s">
        <v>197</v>
      </c>
      <c r="E7" s="98" t="s">
        <v>198</v>
      </c>
      <c r="F7" s="97" t="s">
        <v>198</v>
      </c>
      <c r="G7" s="99" t="s">
        <v>199</v>
      </c>
      <c r="H7" s="4" t="s">
        <v>2</v>
      </c>
      <c r="I7" s="88">
        <v>1.2601</v>
      </c>
      <c r="J7" s="88">
        <v>1.0285</v>
      </c>
      <c r="K7" s="88">
        <v>1.0318000000000001</v>
      </c>
      <c r="L7" s="88">
        <v>0.7742</v>
      </c>
      <c r="M7" s="88">
        <v>0.97589999999999999</v>
      </c>
      <c r="N7" s="88">
        <v>0.93300000000000005</v>
      </c>
      <c r="O7" s="88">
        <v>0.4874</v>
      </c>
      <c r="P7" s="88">
        <v>0.27029999999999998</v>
      </c>
      <c r="Q7" s="88">
        <v>0.54379999999999995</v>
      </c>
      <c r="R7" s="88">
        <v>0.79879999999999995</v>
      </c>
      <c r="S7" s="88">
        <v>9.6799999999999997E-2</v>
      </c>
      <c r="T7" s="88">
        <v>0.47610000000000002</v>
      </c>
      <c r="U7" s="88">
        <v>0.2364</v>
      </c>
      <c r="V7" s="88">
        <v>4.36E-2</v>
      </c>
      <c r="W7" s="88">
        <v>0.35849999999999999</v>
      </c>
      <c r="X7" s="88">
        <v>0.1081</v>
      </c>
      <c r="Y7" s="88">
        <v>0.30509999999999998</v>
      </c>
      <c r="Z7" s="88">
        <v>1.67E-2</v>
      </c>
    </row>
    <row r="8" spans="1:26">
      <c r="A8" s="96" t="s">
        <v>3</v>
      </c>
      <c r="B8" s="97">
        <v>151.99</v>
      </c>
      <c r="C8" s="98" t="s">
        <v>0</v>
      </c>
      <c r="D8" s="100">
        <v>60.1</v>
      </c>
      <c r="E8" s="98">
        <f t="shared" ref="E8:E18" si="0">D8/B5</f>
        <v>1.0003328894806924</v>
      </c>
      <c r="F8" s="97">
        <f>E8*2</f>
        <v>2.0006657789613849</v>
      </c>
      <c r="G8" s="99">
        <f>E8*$D$4/$F$19</f>
        <v>4.0513527629058128</v>
      </c>
      <c r="H8" s="4" t="s">
        <v>3</v>
      </c>
      <c r="I8" s="88">
        <v>0.32129999999999997</v>
      </c>
      <c r="J8" s="88">
        <v>0.14019999999999999</v>
      </c>
      <c r="K8" s="88">
        <v>0.1303</v>
      </c>
      <c r="L8" s="88">
        <v>0.1678</v>
      </c>
      <c r="M8" s="88">
        <v>0.15540000000000001</v>
      </c>
      <c r="N8" s="88">
        <v>0.18609999999999999</v>
      </c>
      <c r="O8" s="88">
        <v>0.1216</v>
      </c>
      <c r="P8" s="88">
        <v>4.1300000000000003E-2</v>
      </c>
      <c r="Q8" s="88">
        <v>0.123</v>
      </c>
      <c r="R8" s="88">
        <v>0.1409</v>
      </c>
      <c r="S8" s="88">
        <v>0</v>
      </c>
      <c r="T8" s="88">
        <v>0.1144</v>
      </c>
      <c r="U8" s="88">
        <v>1.24E-2</v>
      </c>
      <c r="V8" s="88">
        <v>0</v>
      </c>
      <c r="W8" s="88">
        <v>8.8300000000000003E-2</v>
      </c>
      <c r="X8" s="88">
        <v>5.9999999999999995E-4</v>
      </c>
      <c r="Y8" s="88">
        <v>7.0499999999999993E-2</v>
      </c>
      <c r="Z8" s="88">
        <v>6.8999999999999999E-3</v>
      </c>
    </row>
    <row r="9" spans="1:26">
      <c r="A9" s="96" t="s">
        <v>4</v>
      </c>
      <c r="B9" s="97">
        <v>71.849999999999994</v>
      </c>
      <c r="C9" s="98" t="s">
        <v>1</v>
      </c>
      <c r="D9" s="100">
        <v>2.8000000000000001E-2</v>
      </c>
      <c r="E9" s="98">
        <f t="shared" si="0"/>
        <v>3.5052578868302456E-4</v>
      </c>
      <c r="F9" s="97">
        <f>E9*2</f>
        <v>7.0105157736604913E-4</v>
      </c>
      <c r="G9" s="99">
        <f t="shared" ref="G9:G18" si="1">E9*$D$4/$F$19</f>
        <v>1.4196310422102943E-3</v>
      </c>
      <c r="H9" s="4" t="s">
        <v>4</v>
      </c>
      <c r="I9" s="88">
        <v>9.57</v>
      </c>
      <c r="J9" s="88">
        <v>9.0500000000000007</v>
      </c>
      <c r="K9" s="88">
        <v>7.21</v>
      </c>
      <c r="L9" s="88">
        <v>8.61</v>
      </c>
      <c r="M9" s="88">
        <v>8.41</v>
      </c>
      <c r="N9" s="88">
        <v>8.93</v>
      </c>
      <c r="O9" s="88">
        <v>10.24</v>
      </c>
      <c r="P9" s="88">
        <v>10.4</v>
      </c>
      <c r="Q9" s="88">
        <v>9.94</v>
      </c>
      <c r="R9" s="88">
        <v>8.49</v>
      </c>
      <c r="S9" s="88">
        <v>10.86</v>
      </c>
      <c r="T9" s="88">
        <v>7.06</v>
      </c>
      <c r="U9" s="88">
        <v>8.49</v>
      </c>
      <c r="V9" s="88">
        <v>11.23</v>
      </c>
      <c r="W9" s="88">
        <v>9.68</v>
      </c>
      <c r="X9" s="88">
        <v>13.12</v>
      </c>
      <c r="Y9" s="88">
        <v>11.64</v>
      </c>
      <c r="Z9" s="88">
        <v>8.57</v>
      </c>
    </row>
    <row r="10" spans="1:26">
      <c r="A10" s="96" t="s">
        <v>5</v>
      </c>
      <c r="B10" s="97">
        <v>70.94</v>
      </c>
      <c r="C10" s="98" t="s">
        <v>2</v>
      </c>
      <c r="D10" s="100">
        <v>1.67E-2</v>
      </c>
      <c r="E10" s="98">
        <f t="shared" si="0"/>
        <v>1.6378972145939585E-4</v>
      </c>
      <c r="F10" s="97">
        <f>E10*3</f>
        <v>4.9136916437818757E-4</v>
      </c>
      <c r="G10" s="99">
        <f t="shared" si="1"/>
        <v>6.6334911862647955E-4</v>
      </c>
      <c r="H10" s="4" t="s">
        <v>5</v>
      </c>
      <c r="I10" s="88">
        <v>6.1600000000000002E-2</v>
      </c>
      <c r="J10" s="88">
        <v>4.6300000000000001E-2</v>
      </c>
      <c r="K10" s="88">
        <v>7.5999999999999998E-2</v>
      </c>
      <c r="L10" s="88">
        <v>4.2999999999999997E-2</v>
      </c>
      <c r="M10" s="88">
        <v>3.9300000000000002E-2</v>
      </c>
      <c r="N10" s="88">
        <v>8.4900000000000003E-2</v>
      </c>
      <c r="O10" s="88">
        <v>6.6799999999999998E-2</v>
      </c>
      <c r="P10" s="88">
        <v>6.7199999999999996E-2</v>
      </c>
      <c r="Q10" s="88">
        <v>2.3900000000000001E-2</v>
      </c>
      <c r="R10" s="88">
        <v>5.8999999999999997E-2</v>
      </c>
      <c r="S10" s="88">
        <v>2.52E-2</v>
      </c>
      <c r="T10" s="88">
        <v>5.3100000000000001E-2</v>
      </c>
      <c r="U10" s="88">
        <v>1.6899999999999998E-2</v>
      </c>
      <c r="V10" s="88">
        <v>4.3400000000000001E-2</v>
      </c>
      <c r="W10" s="88">
        <v>2.1000000000000001E-2</v>
      </c>
      <c r="X10" s="88">
        <v>2.58E-2</v>
      </c>
      <c r="Y10" s="88">
        <v>2.7300000000000001E-2</v>
      </c>
      <c r="Z10" s="88">
        <v>1.3299999999999999E-2</v>
      </c>
    </row>
    <row r="11" spans="1:26">
      <c r="A11" s="96" t="s">
        <v>6</v>
      </c>
      <c r="B11" s="97">
        <v>40.299999999999997</v>
      </c>
      <c r="C11" s="98" t="s">
        <v>3</v>
      </c>
      <c r="D11" s="100">
        <v>6.8999999999999999E-3</v>
      </c>
      <c r="E11" s="98">
        <f t="shared" si="0"/>
        <v>4.5397723534443052E-5</v>
      </c>
      <c r="F11" s="97">
        <f>E11*3</f>
        <v>1.3619317060332915E-4</v>
      </c>
      <c r="G11" s="99">
        <f t="shared" si="1"/>
        <v>1.8386098728232408E-4</v>
      </c>
      <c r="H11" s="4" t="s">
        <v>6</v>
      </c>
      <c r="I11" s="88">
        <v>25.4</v>
      </c>
      <c r="J11" s="88">
        <v>25.09</v>
      </c>
      <c r="K11" s="88">
        <v>26.43</v>
      </c>
      <c r="L11" s="88">
        <v>25.69</v>
      </c>
      <c r="M11" s="88">
        <v>26.51</v>
      </c>
      <c r="N11" s="88">
        <v>26.13</v>
      </c>
      <c r="O11" s="88">
        <v>24.48</v>
      </c>
      <c r="P11" s="88">
        <v>24.1</v>
      </c>
      <c r="Q11" s="88">
        <v>24.18</v>
      </c>
      <c r="R11" s="88">
        <v>25.94</v>
      </c>
      <c r="S11" s="88">
        <v>24.22</v>
      </c>
      <c r="T11" s="88">
        <v>26.56</v>
      </c>
      <c r="U11" s="88">
        <v>25.25</v>
      </c>
      <c r="V11" s="88">
        <v>23.82</v>
      </c>
      <c r="W11" s="88">
        <v>24.64</v>
      </c>
      <c r="X11" s="88">
        <v>22.28</v>
      </c>
      <c r="Y11" s="88">
        <v>23.3</v>
      </c>
      <c r="Z11" s="88">
        <v>24.93</v>
      </c>
    </row>
    <row r="12" spans="1:26">
      <c r="A12" s="96" t="s">
        <v>7</v>
      </c>
      <c r="B12" s="97">
        <v>56.08</v>
      </c>
      <c r="C12" s="98" t="s">
        <v>4</v>
      </c>
      <c r="D12" s="100">
        <v>8.57</v>
      </c>
      <c r="E12" s="98">
        <f t="shared" si="0"/>
        <v>0.11927627000695895</v>
      </c>
      <c r="F12" s="97">
        <f t="shared" ref="F12:F18" si="2">E12</f>
        <v>0.11927627000695895</v>
      </c>
      <c r="G12" s="99">
        <f t="shared" si="1"/>
        <v>0.48306943730766916</v>
      </c>
      <c r="H12" s="4" t="s">
        <v>7</v>
      </c>
      <c r="I12" s="88">
        <v>0.13220000000000001</v>
      </c>
      <c r="J12" s="88">
        <v>0.1013</v>
      </c>
      <c r="K12" s="88">
        <v>0.1492</v>
      </c>
      <c r="L12" s="88">
        <v>0.1038</v>
      </c>
      <c r="M12" s="88">
        <v>0.11890000000000001</v>
      </c>
      <c r="N12" s="88">
        <v>9.6199999999999994E-2</v>
      </c>
      <c r="O12" s="88">
        <v>9.2999999999999999E-2</v>
      </c>
      <c r="P12" s="88">
        <v>0.44719999999999999</v>
      </c>
      <c r="Q12" s="88">
        <v>7.7399999999999997E-2</v>
      </c>
      <c r="R12" s="88">
        <v>0.19070000000000001</v>
      </c>
      <c r="S12" s="88">
        <v>0.13569999999999999</v>
      </c>
      <c r="T12" s="88">
        <v>4.6899999999999997E-2</v>
      </c>
      <c r="U12" s="88">
        <v>0.14219999999999999</v>
      </c>
      <c r="V12" s="88">
        <v>0.1202</v>
      </c>
      <c r="W12" s="88">
        <v>0.16489999999999999</v>
      </c>
      <c r="X12" s="88">
        <v>6.4899999999999999E-2</v>
      </c>
      <c r="Y12" s="88">
        <v>7.51E-2</v>
      </c>
      <c r="Z12" s="88">
        <v>2.69E-2</v>
      </c>
    </row>
    <row r="13" spans="1:26">
      <c r="A13" s="96" t="s">
        <v>8</v>
      </c>
      <c r="B13" s="97">
        <v>61.98</v>
      </c>
      <c r="C13" s="98" t="s">
        <v>5</v>
      </c>
      <c r="D13" s="100">
        <v>1.3299999999999999E-2</v>
      </c>
      <c r="E13" s="98">
        <f t="shared" si="0"/>
        <v>1.874823794756132E-4</v>
      </c>
      <c r="F13" s="97">
        <f t="shared" si="2"/>
        <v>1.874823794756132E-4</v>
      </c>
      <c r="G13" s="99">
        <f t="shared" si="1"/>
        <v>7.593044916067832E-4</v>
      </c>
      <c r="H13" s="4" t="s">
        <v>8</v>
      </c>
      <c r="I13" s="88">
        <v>9.4100000000000003E-2</v>
      </c>
      <c r="J13" s="88">
        <v>7.46E-2</v>
      </c>
      <c r="K13" s="88">
        <v>8.0100000000000005E-2</v>
      </c>
      <c r="L13" s="88">
        <v>7.6399999999999996E-2</v>
      </c>
      <c r="M13" s="88">
        <v>6.9000000000000006E-2</v>
      </c>
      <c r="N13" s="88">
        <v>9.0800000000000006E-2</v>
      </c>
      <c r="O13" s="88">
        <v>9.8299999999999998E-2</v>
      </c>
      <c r="P13" s="88">
        <v>2.2700000000000001E-2</v>
      </c>
      <c r="Q13" s="88">
        <v>7.1099999999999997E-2</v>
      </c>
      <c r="R13" s="88">
        <v>4.9200000000000001E-2</v>
      </c>
      <c r="S13" s="88">
        <v>2.3900000000000001E-2</v>
      </c>
      <c r="T13" s="88">
        <v>5.45E-2</v>
      </c>
      <c r="U13" s="88">
        <v>2.6800000000000001E-2</v>
      </c>
      <c r="V13" s="88">
        <v>3.5999999999999997E-2</v>
      </c>
      <c r="W13" s="88">
        <v>5.8999999999999997E-2</v>
      </c>
      <c r="X13" s="88">
        <v>1.2800000000000001E-2</v>
      </c>
      <c r="Y13" s="88">
        <v>3.4000000000000002E-2</v>
      </c>
      <c r="Z13" s="88">
        <v>1.06E-2</v>
      </c>
    </row>
    <row r="14" spans="1:26">
      <c r="A14" s="96" t="s">
        <v>9</v>
      </c>
      <c r="B14" s="97">
        <v>94.2</v>
      </c>
      <c r="C14" s="101" t="s">
        <v>6</v>
      </c>
      <c r="D14" s="100">
        <v>24.93</v>
      </c>
      <c r="E14" s="101">
        <f t="shared" si="0"/>
        <v>0.61861042183622827</v>
      </c>
      <c r="F14" s="98">
        <f t="shared" si="2"/>
        <v>0.61861042183622827</v>
      </c>
      <c r="G14" s="99">
        <f t="shared" si="1"/>
        <v>2.5053750286762981</v>
      </c>
      <c r="H14" s="4" t="s">
        <v>9</v>
      </c>
      <c r="I14" s="88">
        <v>4.1000000000000002E-2</v>
      </c>
      <c r="J14" s="88">
        <v>3.1199999999999999E-2</v>
      </c>
      <c r="K14" s="88">
        <v>3.3700000000000001E-2</v>
      </c>
      <c r="L14" s="88">
        <v>1.4999999999999999E-2</v>
      </c>
      <c r="M14" s="88">
        <v>2.35E-2</v>
      </c>
      <c r="N14" s="88">
        <v>3.6700000000000003E-2</v>
      </c>
      <c r="O14" s="88">
        <v>2.5700000000000001E-2</v>
      </c>
      <c r="P14" s="88">
        <v>0</v>
      </c>
      <c r="Q14" s="88">
        <v>4.3299999999999998E-2</v>
      </c>
      <c r="R14" s="88">
        <v>5.5100000000000003E-2</v>
      </c>
      <c r="S14" s="88">
        <v>1.3599999999999999E-2</v>
      </c>
      <c r="T14" s="88">
        <v>2.5899999999999999E-2</v>
      </c>
      <c r="U14" s="88">
        <v>8.6999999999999994E-3</v>
      </c>
      <c r="V14" s="88">
        <v>2.9499999999999998E-2</v>
      </c>
      <c r="W14" s="88">
        <v>4.24E-2</v>
      </c>
      <c r="X14" s="88">
        <v>1.67E-2</v>
      </c>
      <c r="Y14" s="88">
        <v>1.5699999999999999E-2</v>
      </c>
      <c r="Z14" s="88">
        <v>2.0299999999999999E-2</v>
      </c>
    </row>
    <row r="15" spans="1:26">
      <c r="A15" s="102" t="s">
        <v>192</v>
      </c>
      <c r="B15" s="98">
        <v>9.0079999999999991</v>
      </c>
      <c r="C15" s="101" t="s">
        <v>7</v>
      </c>
      <c r="D15" s="100">
        <v>2.69E-2</v>
      </c>
      <c r="E15" s="101">
        <f t="shared" si="0"/>
        <v>4.7967189728958631E-4</v>
      </c>
      <c r="F15" s="98">
        <f t="shared" si="2"/>
        <v>4.7967189728958631E-4</v>
      </c>
      <c r="G15" s="99">
        <f t="shared" si="1"/>
        <v>1.9426733708428638E-3</v>
      </c>
      <c r="H15" s="4" t="s">
        <v>10</v>
      </c>
      <c r="I15" s="88">
        <v>91.572699999999998</v>
      </c>
      <c r="J15" s="88">
        <v>90.488799999999998</v>
      </c>
      <c r="K15" s="88">
        <v>90.973799999999997</v>
      </c>
      <c r="L15" s="88">
        <v>91.643699999999995</v>
      </c>
      <c r="M15" s="88">
        <v>94.169899999999998</v>
      </c>
      <c r="N15" s="88">
        <v>94.337000000000003</v>
      </c>
      <c r="O15" s="88">
        <v>92.221999999999994</v>
      </c>
      <c r="P15" s="88">
        <v>92.540099999999995</v>
      </c>
      <c r="Q15" s="88">
        <v>91.266900000000007</v>
      </c>
      <c r="R15" s="88">
        <v>94.033699999999996</v>
      </c>
      <c r="S15" s="88">
        <v>93.858400000000003</v>
      </c>
      <c r="T15" s="88">
        <v>93.143299999999996</v>
      </c>
      <c r="U15" s="88">
        <v>92.502700000000004</v>
      </c>
      <c r="V15" s="88">
        <v>94.165800000000004</v>
      </c>
      <c r="W15" s="88">
        <v>93.533600000000007</v>
      </c>
      <c r="X15" s="88">
        <v>94.121099999999998</v>
      </c>
      <c r="Y15" s="88">
        <v>94.199600000000004</v>
      </c>
      <c r="Z15" s="88">
        <v>93.722700000000003</v>
      </c>
    </row>
    <row r="16" spans="1:26">
      <c r="A16" s="103"/>
      <c r="B16" s="104"/>
      <c r="C16" s="98" t="s">
        <v>8</v>
      </c>
      <c r="D16" s="100">
        <v>1.06E-2</v>
      </c>
      <c r="E16" s="98">
        <f t="shared" si="0"/>
        <v>1.7102291061632787E-4</v>
      </c>
      <c r="F16" s="97">
        <f t="shared" si="2"/>
        <v>1.7102291061632787E-4</v>
      </c>
      <c r="G16" s="99">
        <f t="shared" si="1"/>
        <v>6.9264356768810112E-4</v>
      </c>
    </row>
    <row r="17" spans="1:26">
      <c r="A17" s="103"/>
      <c r="B17" s="104"/>
      <c r="C17" s="98" t="s">
        <v>9</v>
      </c>
      <c r="D17" s="100">
        <v>2.0299999999999999E-2</v>
      </c>
      <c r="E17" s="98">
        <f t="shared" si="0"/>
        <v>2.154989384288747E-4</v>
      </c>
      <c r="F17" s="97">
        <f t="shared" si="2"/>
        <v>2.154989384288747E-4</v>
      </c>
      <c r="G17" s="99">
        <f t="shared" si="1"/>
        <v>8.7277168309474271E-4</v>
      </c>
      <c r="H17" s="4" t="s">
        <v>99</v>
      </c>
      <c r="I17" s="90">
        <v>3.8122973407684393</v>
      </c>
      <c r="J17" s="90">
        <v>3.8661524156932141</v>
      </c>
      <c r="K17" s="90">
        <v>3.8773441498679375</v>
      </c>
      <c r="L17" s="90">
        <v>3.8963460675834916</v>
      </c>
      <c r="M17" s="90">
        <v>3.9038676893071367</v>
      </c>
      <c r="N17" s="90">
        <v>3.9021796403365738</v>
      </c>
      <c r="O17" s="90">
        <v>3.9280512070379796</v>
      </c>
      <c r="P17" s="90">
        <v>3.956493556340603</v>
      </c>
      <c r="Q17" s="90">
        <v>3.9317138834463488</v>
      </c>
      <c r="R17" s="90">
        <v>3.9388315512496455</v>
      </c>
      <c r="S17" s="90">
        <v>3.989253449041009</v>
      </c>
      <c r="T17" s="90">
        <v>3.9699204216697668</v>
      </c>
      <c r="U17" s="90">
        <v>3.9899289137858913</v>
      </c>
      <c r="V17" s="90">
        <v>4.0044929820055959</v>
      </c>
      <c r="W17" s="90">
        <v>3.9834508112644764</v>
      </c>
      <c r="X17" s="90">
        <v>4.0149868561621549</v>
      </c>
      <c r="Y17" s="90">
        <v>4.0022500425695702</v>
      </c>
      <c r="Z17" s="90">
        <v>4.0513527629058128</v>
      </c>
    </row>
    <row r="18" spans="1:26">
      <c r="A18" s="103"/>
      <c r="B18" s="104"/>
      <c r="C18" s="98" t="s">
        <v>192</v>
      </c>
      <c r="D18" s="97">
        <v>2</v>
      </c>
      <c r="E18" s="98">
        <f t="shared" si="0"/>
        <v>0.22202486678507996</v>
      </c>
      <c r="F18" s="97">
        <f t="shared" si="2"/>
        <v>0.22202486678507996</v>
      </c>
      <c r="G18" s="99">
        <f t="shared" si="1"/>
        <v>0.8992017226890251</v>
      </c>
      <c r="H18" s="4" t="s">
        <v>101</v>
      </c>
      <c r="I18" s="90">
        <v>1.2764780916592602E-2</v>
      </c>
      <c r="J18" s="90">
        <v>1.9442122381169073E-3</v>
      </c>
      <c r="K18" s="90">
        <v>1.1861512007072361E-3</v>
      </c>
      <c r="L18" s="90">
        <v>1.8263766088311969E-4</v>
      </c>
      <c r="M18" s="90">
        <v>1.9243008668974433E-3</v>
      </c>
      <c r="N18" s="90">
        <v>5.5557476195463862E-3</v>
      </c>
      <c r="O18" s="90">
        <v>1.0023757311974683E-3</v>
      </c>
      <c r="P18" s="90">
        <v>5.932845391426496E-4</v>
      </c>
      <c r="Q18" s="90">
        <v>3.9155040481925005E-3</v>
      </c>
      <c r="R18" s="90">
        <v>0</v>
      </c>
      <c r="S18" s="90">
        <v>1.1907282869794136E-3</v>
      </c>
      <c r="T18" s="90">
        <v>2.1563906758618146E-3</v>
      </c>
      <c r="U18" s="90">
        <v>9.934494650223509E-4</v>
      </c>
      <c r="V18" s="90">
        <v>2.2076963964800145E-3</v>
      </c>
      <c r="W18" s="90">
        <v>4.867902129055805E-4</v>
      </c>
      <c r="X18" s="90">
        <v>1.1358397287761208E-4</v>
      </c>
      <c r="Y18" s="90">
        <v>1.1228664871798834E-3</v>
      </c>
      <c r="Z18" s="90">
        <v>1.4196310422102943E-3</v>
      </c>
    </row>
    <row r="19" spans="1:26" ht="14" thickBot="1">
      <c r="A19" s="105"/>
      <c r="B19" s="106"/>
      <c r="C19" s="107" t="s">
        <v>200</v>
      </c>
      <c r="D19" s="108">
        <f>SUM(D8:D18)</f>
        <v>95.722699999999989</v>
      </c>
      <c r="E19" s="107"/>
      <c r="F19" s="108">
        <f>SUM(F8:F18)</f>
        <v>2.9629596276278107</v>
      </c>
      <c r="G19" s="109">
        <f>SUM(G8:G18)</f>
        <v>7.9455331858401568</v>
      </c>
      <c r="H19" s="4" t="s">
        <v>103</v>
      </c>
      <c r="I19" s="90">
        <v>5.1986908353204069E-2</v>
      </c>
      <c r="J19" s="90">
        <v>4.268645936853762E-2</v>
      </c>
      <c r="K19" s="90">
        <v>4.2239420233084121E-2</v>
      </c>
      <c r="L19" s="90">
        <v>3.1650726882279372E-2</v>
      </c>
      <c r="M19" s="90">
        <v>3.8819265420061401E-2</v>
      </c>
      <c r="N19" s="90">
        <v>3.7154568339723297E-2</v>
      </c>
      <c r="O19" s="90">
        <v>1.993531345987673E-2</v>
      </c>
      <c r="P19" s="90">
        <v>1.1020783087544669E-2</v>
      </c>
      <c r="Q19" s="90">
        <v>2.2421371492457202E-2</v>
      </c>
      <c r="R19" s="90">
        <v>3.1795270203538013E-2</v>
      </c>
      <c r="S19" s="90">
        <v>3.8923176239613185E-3</v>
      </c>
      <c r="T19" s="90">
        <v>1.8970029208210462E-2</v>
      </c>
      <c r="U19" s="90">
        <v>9.5333200402062303E-3</v>
      </c>
      <c r="V19" s="90">
        <v>1.7496726261278723E-3</v>
      </c>
      <c r="W19" s="90">
        <v>1.4391816802433205E-2</v>
      </c>
      <c r="X19" s="90">
        <v>4.3724846916322838E-3</v>
      </c>
      <c r="Y19" s="90">
        <v>1.2255596174011282E-2</v>
      </c>
      <c r="Z19" s="90">
        <v>6.6334911862647955E-4</v>
      </c>
    </row>
    <row r="20" spans="1:26">
      <c r="H20" s="4" t="s">
        <v>119</v>
      </c>
      <c r="I20" s="90">
        <v>8.89230840560001E-3</v>
      </c>
      <c r="J20" s="90">
        <v>3.9034503804522393E-3</v>
      </c>
      <c r="K20" s="90">
        <v>3.5783404066978578E-3</v>
      </c>
      <c r="L20" s="90">
        <v>4.6019011922879445E-3</v>
      </c>
      <c r="M20" s="90">
        <v>4.1467496932434461E-3</v>
      </c>
      <c r="N20" s="90">
        <v>4.9715494238146514E-3</v>
      </c>
      <c r="O20" s="90">
        <v>3.3364600626203948E-3</v>
      </c>
      <c r="P20" s="90">
        <v>1.1296171372951146E-3</v>
      </c>
      <c r="Q20" s="90">
        <v>3.4020672513881147E-3</v>
      </c>
      <c r="R20" s="90">
        <v>3.7622726787755528E-3</v>
      </c>
      <c r="S20" s="90">
        <v>0</v>
      </c>
      <c r="T20" s="90">
        <v>3.0578111106938977E-3</v>
      </c>
      <c r="U20" s="90">
        <v>3.3545417205938985E-4</v>
      </c>
      <c r="V20" s="90">
        <v>0</v>
      </c>
      <c r="W20" s="90">
        <v>2.3779459416437181E-3</v>
      </c>
      <c r="X20" s="90">
        <v>1.6280534760295805E-5</v>
      </c>
      <c r="Y20" s="90">
        <v>1.8997487329324417E-3</v>
      </c>
      <c r="Z20" s="90">
        <v>1.8386098728232408E-4</v>
      </c>
    </row>
    <row r="21" spans="1:26">
      <c r="H21" s="4" t="s">
        <v>120</v>
      </c>
      <c r="I21" s="90">
        <v>0.5602785181896347</v>
      </c>
      <c r="J21" s="90">
        <v>0.53301259470174034</v>
      </c>
      <c r="K21" s="90">
        <v>0.41885214519301522</v>
      </c>
      <c r="L21" s="90">
        <v>0.49950141996249497</v>
      </c>
      <c r="M21" s="90">
        <v>0.47472384339762624</v>
      </c>
      <c r="N21" s="90">
        <v>0.50464397150651641</v>
      </c>
      <c r="O21" s="90">
        <v>0.59434765693753666</v>
      </c>
      <c r="P21" s="90">
        <v>0.60173157706947278</v>
      </c>
      <c r="Q21" s="90">
        <v>0.5815839461493838</v>
      </c>
      <c r="R21" s="90">
        <v>0.47955144994978083</v>
      </c>
      <c r="S21" s="90">
        <v>0.61967759617985452</v>
      </c>
      <c r="T21" s="90">
        <v>0.39918808824272356</v>
      </c>
      <c r="U21" s="90">
        <v>0.48585585999056469</v>
      </c>
      <c r="V21" s="90">
        <v>0.63951850931182319</v>
      </c>
      <c r="W21" s="90">
        <v>0.55144839081825492</v>
      </c>
      <c r="X21" s="90">
        <v>0.75307718938092671</v>
      </c>
      <c r="Y21" s="90">
        <v>0.66351121721280992</v>
      </c>
      <c r="Z21" s="90">
        <v>0.48306943730766916</v>
      </c>
    </row>
    <row r="22" spans="1:26">
      <c r="H22" s="4" t="s">
        <v>121</v>
      </c>
      <c r="I22" s="90">
        <v>3.6526523074183045E-3</v>
      </c>
      <c r="J22" s="90">
        <v>2.7618842368190974E-3</v>
      </c>
      <c r="K22" s="90">
        <v>4.4717205961416449E-3</v>
      </c>
      <c r="L22" s="91">
        <v>2.5266065613104632E-3</v>
      </c>
      <c r="M22" s="90">
        <v>2.2468453859470498E-3</v>
      </c>
      <c r="N22" s="90">
        <v>4.8593357729998128E-3</v>
      </c>
      <c r="O22" s="90">
        <v>3.9269253827016312E-3</v>
      </c>
      <c r="P22" s="90">
        <v>3.9379874219222042E-3</v>
      </c>
      <c r="Q22" s="90">
        <v>1.4163138913647012E-3</v>
      </c>
      <c r="R22" s="90">
        <v>3.375321285551308E-3</v>
      </c>
      <c r="S22" s="90">
        <v>1.4563712560703753E-3</v>
      </c>
      <c r="T22" s="90">
        <v>3.0409059042967477E-3</v>
      </c>
      <c r="U22" s="90">
        <v>9.7953971260479416E-4</v>
      </c>
      <c r="V22" s="90">
        <v>2.5032180411097855E-3</v>
      </c>
      <c r="W22" s="90">
        <v>1.2116701235215129E-3</v>
      </c>
      <c r="X22" s="90">
        <v>1.4998953279298907E-3</v>
      </c>
      <c r="Y22" s="90">
        <v>1.5761354037619184E-3</v>
      </c>
      <c r="Z22" s="90">
        <v>7.593044916067832E-4</v>
      </c>
    </row>
    <row r="23" spans="1:26">
      <c r="H23" s="4" t="s">
        <v>122</v>
      </c>
      <c r="I23" s="90">
        <v>2.6512304345177666</v>
      </c>
      <c r="J23" s="90">
        <v>2.634579326807617</v>
      </c>
      <c r="K23" s="90">
        <v>2.7374384862727963</v>
      </c>
      <c r="L23" s="90">
        <v>2.6571704024531528</v>
      </c>
      <c r="M23" s="90">
        <v>2.6679427333248156</v>
      </c>
      <c r="N23" s="90">
        <v>2.6326599501142884</v>
      </c>
      <c r="O23" s="90">
        <v>2.5332248410736615</v>
      </c>
      <c r="P23" s="90">
        <v>2.4860406873445386</v>
      </c>
      <c r="Q23" s="90">
        <v>2.5223424465291693</v>
      </c>
      <c r="R23" s="90">
        <v>2.61227693754571</v>
      </c>
      <c r="S23" s="90">
        <v>2.4639496835779444</v>
      </c>
      <c r="T23" s="90">
        <v>2.6774580151862666</v>
      </c>
      <c r="U23" s="90">
        <v>2.576219503292831</v>
      </c>
      <c r="V23" s="90">
        <v>2.418448511887421</v>
      </c>
      <c r="W23" s="90">
        <v>2.5026029159669871</v>
      </c>
      <c r="X23" s="90">
        <v>2.2800405498214547</v>
      </c>
      <c r="Y23" s="90">
        <v>2.3679522274778746</v>
      </c>
      <c r="Z23" s="90">
        <v>2.5053750286762981</v>
      </c>
    </row>
    <row r="24" spans="1:26">
      <c r="H24" s="4" t="s">
        <v>105</v>
      </c>
      <c r="I24" s="90">
        <v>9.9161310169688151E-3</v>
      </c>
      <c r="J24" s="90">
        <v>7.6439371031520095E-3</v>
      </c>
      <c r="K24" s="90">
        <v>1.110485954657609E-2</v>
      </c>
      <c r="L24" s="90">
        <v>7.7152445550716627E-3</v>
      </c>
      <c r="M24" s="90">
        <v>8.5989549047721051E-3</v>
      </c>
      <c r="N24" s="90">
        <v>6.965101829680795E-3</v>
      </c>
      <c r="O24" s="90">
        <v>6.9157982336886664E-3</v>
      </c>
      <c r="P24" s="90">
        <v>3.3150495612250162E-2</v>
      </c>
      <c r="Q24" s="90">
        <v>5.802107268228651E-3</v>
      </c>
      <c r="R24" s="90">
        <v>1.3800568553346845E-2</v>
      </c>
      <c r="S24" s="90">
        <v>9.9205233779509419E-3</v>
      </c>
      <c r="T24" s="90">
        <v>3.397539250325419E-3</v>
      </c>
      <c r="U24" s="90">
        <v>1.0426009561122085E-2</v>
      </c>
      <c r="V24" s="90">
        <v>8.7699395029511192E-3</v>
      </c>
      <c r="W24" s="90">
        <v>1.2035633087914711E-2</v>
      </c>
      <c r="X24" s="90">
        <v>4.7727547918540959E-3</v>
      </c>
      <c r="Y24" s="90">
        <v>5.4847140925506572E-3</v>
      </c>
      <c r="Z24" s="90">
        <v>1.9426733708428638E-3</v>
      </c>
    </row>
    <row r="25" spans="1:26">
      <c r="H25" s="4" t="s">
        <v>107</v>
      </c>
      <c r="I25" s="90">
        <v>6.3864109013393386E-3</v>
      </c>
      <c r="J25" s="90">
        <v>5.0933429563399983E-3</v>
      </c>
      <c r="K25" s="90">
        <v>5.3942764034943559E-3</v>
      </c>
      <c r="L25" s="90">
        <v>5.1380950594323111E-3</v>
      </c>
      <c r="M25" s="90">
        <v>4.5151204508459084E-3</v>
      </c>
      <c r="N25" s="90">
        <v>5.9483248709515501E-3</v>
      </c>
      <c r="O25" s="90">
        <v>6.6140780678677312E-3</v>
      </c>
      <c r="P25" s="90">
        <v>1.5225463448854855E-3</v>
      </c>
      <c r="Q25" s="90">
        <v>4.8224843483979755E-3</v>
      </c>
      <c r="R25" s="90">
        <v>3.2215718482870043E-3</v>
      </c>
      <c r="S25" s="90">
        <v>1.5809170060264034E-3</v>
      </c>
      <c r="T25" s="90">
        <v>3.5722724584533417E-3</v>
      </c>
      <c r="U25" s="90">
        <v>1.7779099053584131E-3</v>
      </c>
      <c r="V25" s="90">
        <v>2.376572479195687E-3</v>
      </c>
      <c r="W25" s="90">
        <v>3.8963389382092157E-3</v>
      </c>
      <c r="X25" s="90">
        <v>8.5170819945095733E-4</v>
      </c>
      <c r="Y25" s="90">
        <v>2.2467223554671406E-3</v>
      </c>
      <c r="Z25" s="90">
        <v>6.9264356768810112E-4</v>
      </c>
    </row>
    <row r="26" spans="1:26">
      <c r="H26" s="4" t="s">
        <v>109</v>
      </c>
      <c r="I26" s="90">
        <v>1.8308457658164504E-3</v>
      </c>
      <c r="J26" s="90">
        <v>1.4015847248651458E-3</v>
      </c>
      <c r="K26" s="90">
        <v>1.4932456212066593E-3</v>
      </c>
      <c r="L26" s="90">
        <v>6.6374414701290279E-4</v>
      </c>
      <c r="M26" s="90">
        <v>1.0117862688499015E-3</v>
      </c>
      <c r="N26" s="90">
        <v>1.581887391727681E-3</v>
      </c>
      <c r="O26" s="90">
        <v>1.1377571968921299E-3</v>
      </c>
      <c r="P26" s="90">
        <v>0</v>
      </c>
      <c r="Q26" s="90">
        <v>1.932367797854087E-3</v>
      </c>
      <c r="R26" s="90">
        <v>2.373859366842139E-3</v>
      </c>
      <c r="S26" s="90">
        <v>5.9190328156767137E-4</v>
      </c>
      <c r="T26" s="90">
        <v>1.1169879967765045E-3</v>
      </c>
      <c r="U26" s="90">
        <v>3.7974745960753378E-4</v>
      </c>
      <c r="V26" s="90">
        <v>1.2813602520306046E-3</v>
      </c>
      <c r="W26" s="90">
        <v>1.8423461990976257E-3</v>
      </c>
      <c r="X26" s="90">
        <v>7.3113571454759194E-4</v>
      </c>
      <c r="Y26" s="90">
        <v>6.8260711564634006E-4</v>
      </c>
      <c r="Z26" s="90">
        <v>8.7277168309474271E-4</v>
      </c>
    </row>
    <row r="27" spans="1:26"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</row>
    <row r="28" spans="1:26"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</row>
    <row r="29" spans="1:26"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</row>
    <row r="30" spans="1:26"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48"/>
  <sheetViews>
    <sheetView workbookViewId="0">
      <selection activeCell="A3" sqref="A1:A3"/>
    </sheetView>
  </sheetViews>
  <sheetFormatPr baseColWidth="10" defaultRowHeight="13"/>
  <cols>
    <col min="1" max="1" width="8.83203125" customWidth="1"/>
    <col min="2" max="4" width="11" bestFit="1" customWidth="1"/>
    <col min="5" max="256" width="8.83203125" customWidth="1"/>
  </cols>
  <sheetData>
    <row r="1" spans="1:4">
      <c r="A1" s="4" t="s">
        <v>213</v>
      </c>
    </row>
    <row r="2" spans="1:4">
      <c r="A2" s="4" t="s">
        <v>212</v>
      </c>
    </row>
    <row r="3" spans="1:4" ht="16">
      <c r="A3" s="57" t="s">
        <v>211</v>
      </c>
    </row>
    <row r="4" spans="1:4">
      <c r="B4" s="10" t="s">
        <v>81</v>
      </c>
      <c r="C4" s="10" t="s">
        <v>82</v>
      </c>
      <c r="D4" s="10" t="s">
        <v>83</v>
      </c>
    </row>
    <row r="5" spans="1:4">
      <c r="A5" s="4" t="s">
        <v>0</v>
      </c>
      <c r="B5" s="2">
        <v>38.21</v>
      </c>
      <c r="C5" s="2">
        <v>38.18</v>
      </c>
      <c r="D5" s="2">
        <v>38.619999999999997</v>
      </c>
    </row>
    <row r="6" spans="1:4">
      <c r="A6" s="4" t="s">
        <v>1</v>
      </c>
      <c r="B6" s="2">
        <v>1.77</v>
      </c>
      <c r="C6" s="2">
        <v>2.27</v>
      </c>
      <c r="D6" s="2">
        <v>1.97</v>
      </c>
    </row>
    <row r="7" spans="1:4">
      <c r="A7" s="4" t="s">
        <v>2</v>
      </c>
      <c r="B7" s="2">
        <v>14.42</v>
      </c>
      <c r="C7" s="2">
        <v>14.21</v>
      </c>
      <c r="D7" s="2">
        <v>14.6</v>
      </c>
    </row>
    <row r="8" spans="1:4">
      <c r="A8" s="4" t="s">
        <v>3</v>
      </c>
      <c r="B8" s="2">
        <v>1.5</v>
      </c>
      <c r="C8" s="2">
        <v>1.47</v>
      </c>
      <c r="D8" s="2">
        <v>1.47</v>
      </c>
    </row>
    <row r="9" spans="1:4">
      <c r="A9" s="4" t="s">
        <v>4</v>
      </c>
      <c r="B9" s="2">
        <v>8.5299999999999994</v>
      </c>
      <c r="C9" s="2">
        <v>8.5500000000000007</v>
      </c>
      <c r="D9" s="2">
        <v>8.18</v>
      </c>
    </row>
    <row r="10" spans="1:4">
      <c r="A10" s="4" t="s">
        <v>5</v>
      </c>
      <c r="B10" s="2">
        <v>1.4E-3</v>
      </c>
      <c r="C10" s="2">
        <v>0</v>
      </c>
      <c r="D10" s="2">
        <v>1.3299999999999999E-2</v>
      </c>
    </row>
    <row r="11" spans="1:4">
      <c r="A11" s="4" t="s">
        <v>6</v>
      </c>
      <c r="B11" s="2">
        <v>19.920000000000002</v>
      </c>
      <c r="C11" s="2">
        <v>19.77</v>
      </c>
      <c r="D11" s="2">
        <v>19.96</v>
      </c>
    </row>
    <row r="12" spans="1:4">
      <c r="A12" s="4" t="s">
        <v>7</v>
      </c>
      <c r="B12" s="2">
        <v>1.1299999999999999E-2</v>
      </c>
      <c r="C12" s="2">
        <v>2.6700000000000002E-2</v>
      </c>
      <c r="D12" s="2">
        <v>2.3E-3</v>
      </c>
    </row>
    <row r="13" spans="1:4">
      <c r="A13" s="4" t="s">
        <v>8</v>
      </c>
      <c r="B13" s="2">
        <v>0.1827</v>
      </c>
      <c r="C13" s="2">
        <v>9.7600000000000006E-2</v>
      </c>
      <c r="D13" s="2">
        <v>0.13819999999999999</v>
      </c>
    </row>
    <row r="14" spans="1:4">
      <c r="A14" s="4" t="s">
        <v>9</v>
      </c>
      <c r="B14" s="2">
        <v>7.97</v>
      </c>
      <c r="C14" s="2">
        <v>8.08</v>
      </c>
      <c r="D14" s="2">
        <v>7.88</v>
      </c>
    </row>
    <row r="15" spans="1:4">
      <c r="A15" s="4" t="s">
        <v>10</v>
      </c>
      <c r="B15" s="2">
        <v>92.5154</v>
      </c>
      <c r="C15" s="2">
        <v>92.654300000000006</v>
      </c>
      <c r="D15" s="2">
        <v>92.833799999999997</v>
      </c>
    </row>
    <row r="16" spans="1:4" ht="14" thickBot="1"/>
    <row r="17" spans="1:30" ht="14" thickBot="1">
      <c r="A17" s="76" t="s">
        <v>81</v>
      </c>
      <c r="B17" s="77"/>
      <c r="C17" s="77"/>
      <c r="D17" s="77"/>
      <c r="E17" s="77"/>
      <c r="F17" s="77"/>
      <c r="G17" s="77"/>
      <c r="H17" s="77"/>
      <c r="I17" s="77"/>
      <c r="J17" s="78"/>
      <c r="K17" s="79" t="s">
        <v>82</v>
      </c>
      <c r="L17" s="77"/>
      <c r="M17" s="77"/>
      <c r="N17" s="77"/>
      <c r="O17" s="77"/>
      <c r="P17" s="77"/>
      <c r="Q17" s="77"/>
      <c r="R17" s="77"/>
      <c r="S17" s="77"/>
      <c r="T17" s="78"/>
      <c r="U17" s="79" t="s">
        <v>83</v>
      </c>
      <c r="V17" s="77"/>
      <c r="W17" s="77"/>
      <c r="X17" s="77"/>
      <c r="Y17" s="77"/>
      <c r="Z17" s="77"/>
      <c r="AA17" s="77"/>
      <c r="AB17" s="77"/>
      <c r="AC17" s="77"/>
      <c r="AD17" s="78"/>
    </row>
    <row r="18" spans="1:30">
      <c r="A18" s="67"/>
      <c r="B18" s="68" t="s">
        <v>181</v>
      </c>
      <c r="C18" s="68" t="s">
        <v>96</v>
      </c>
      <c r="D18" s="68" t="s">
        <v>97</v>
      </c>
      <c r="E18" s="68" t="s">
        <v>182</v>
      </c>
      <c r="F18" s="68" t="s">
        <v>183</v>
      </c>
      <c r="G18" s="68"/>
      <c r="H18" s="68"/>
      <c r="I18" s="119" t="s">
        <v>183</v>
      </c>
      <c r="J18" s="120"/>
      <c r="K18" s="67"/>
      <c r="L18" s="68" t="s">
        <v>181</v>
      </c>
      <c r="M18" s="68" t="s">
        <v>96</v>
      </c>
      <c r="N18" s="68" t="s">
        <v>97</v>
      </c>
      <c r="O18" s="68" t="s">
        <v>182</v>
      </c>
      <c r="P18" s="68" t="s">
        <v>183</v>
      </c>
      <c r="Q18" s="68"/>
      <c r="R18" s="68"/>
      <c r="S18" s="119" t="s">
        <v>183</v>
      </c>
      <c r="T18" s="120"/>
      <c r="U18" s="67"/>
      <c r="V18" s="68" t="s">
        <v>181</v>
      </c>
      <c r="W18" s="68" t="s">
        <v>96</v>
      </c>
      <c r="X18" s="68" t="s">
        <v>97</v>
      </c>
      <c r="Y18" s="68" t="s">
        <v>182</v>
      </c>
      <c r="Z18" s="68" t="s">
        <v>183</v>
      </c>
      <c r="AA18" s="68"/>
      <c r="AB18" s="68"/>
      <c r="AC18" s="119" t="s">
        <v>183</v>
      </c>
      <c r="AD18" s="120"/>
    </row>
    <row r="19" spans="1:30" ht="15">
      <c r="A19" s="70" t="s">
        <v>187</v>
      </c>
      <c r="B19" s="71">
        <v>38.21</v>
      </c>
      <c r="C19" s="72">
        <f t="shared" ref="C19:C30" si="0">B19/B36</f>
        <v>0.63598535286284952</v>
      </c>
      <c r="D19" s="72">
        <f>C19*2</f>
        <v>1.271970705725699</v>
      </c>
      <c r="E19" s="72">
        <f>D19*$E$34</f>
        <v>11.324860260600209</v>
      </c>
      <c r="F19" s="72" t="s">
        <v>99</v>
      </c>
      <c r="G19" s="72">
        <f>E19/2</f>
        <v>5.6624301303001046</v>
      </c>
      <c r="H19" s="72"/>
      <c r="I19" s="121" t="s">
        <v>99</v>
      </c>
      <c r="J19" s="122">
        <f>G19</f>
        <v>5.6624301303001046</v>
      </c>
      <c r="K19" s="70" t="s">
        <v>187</v>
      </c>
      <c r="L19" s="71">
        <v>38.18</v>
      </c>
      <c r="M19" s="72">
        <f t="shared" ref="M19:M30" si="1">L19/L36</f>
        <v>0.63548601864181098</v>
      </c>
      <c r="N19" s="72">
        <f>M19*2</f>
        <v>1.270972037283622</v>
      </c>
      <c r="O19" s="72">
        <f>N19*$O$34</f>
        <v>11.309767155433773</v>
      </c>
      <c r="P19" s="72" t="s">
        <v>99</v>
      </c>
      <c r="Q19" s="72">
        <f>O19/2</f>
        <v>5.6548835777168867</v>
      </c>
      <c r="R19" s="72"/>
      <c r="S19" s="121" t="s">
        <v>99</v>
      </c>
      <c r="T19" s="122">
        <f>Q19</f>
        <v>5.6548835777168867</v>
      </c>
      <c r="U19" s="70" t="s">
        <v>187</v>
      </c>
      <c r="V19" s="71">
        <v>38.619999999999997</v>
      </c>
      <c r="W19" s="72">
        <f t="shared" ref="W19:W30" si="2">V19/V36</f>
        <v>0.64280958721704395</v>
      </c>
      <c r="X19" s="72">
        <f>W19*2</f>
        <v>1.2856191744340879</v>
      </c>
      <c r="Y19" s="72">
        <f>X19*$Y$34</f>
        <v>11.364442529593386</v>
      </c>
      <c r="Z19" s="72" t="s">
        <v>99</v>
      </c>
      <c r="AA19" s="72">
        <f>Y19/2</f>
        <v>5.6822212647966932</v>
      </c>
      <c r="AB19" s="72"/>
      <c r="AC19" s="121" t="s">
        <v>99</v>
      </c>
      <c r="AD19" s="122">
        <f>AA19</f>
        <v>5.6822212647966932</v>
      </c>
    </row>
    <row r="20" spans="1:30" ht="15">
      <c r="A20" s="70" t="s">
        <v>188</v>
      </c>
      <c r="B20" s="71">
        <v>1.77</v>
      </c>
      <c r="C20" s="72">
        <f t="shared" si="0"/>
        <v>2.2158237356034054E-2</v>
      </c>
      <c r="D20" s="72">
        <f>C20*2</f>
        <v>4.4316474712068107E-2</v>
      </c>
      <c r="E20" s="72">
        <f t="shared" ref="E20:E30" si="3">D20*$E$34</f>
        <v>0.39456717131724917</v>
      </c>
      <c r="F20" s="72" t="s">
        <v>101</v>
      </c>
      <c r="G20" s="72">
        <f>E20/2</f>
        <v>0.19728358565862458</v>
      </c>
      <c r="H20" s="72"/>
      <c r="I20" s="121" t="s">
        <v>103</v>
      </c>
      <c r="J20" s="122">
        <f>IF(8-J19&gt;G21,G21,8-J19)</f>
        <v>2.3375698696998954</v>
      </c>
      <c r="K20" s="70" t="s">
        <v>188</v>
      </c>
      <c r="L20" s="71">
        <v>2.27</v>
      </c>
      <c r="M20" s="72">
        <f t="shared" si="1"/>
        <v>2.8417626439659491E-2</v>
      </c>
      <c r="N20" s="72">
        <f>M20*2</f>
        <v>5.6835252879318982E-2</v>
      </c>
      <c r="O20" s="72">
        <f t="shared" ref="O20:O30" si="4">N20*$O$34</f>
        <v>0.50574950308041511</v>
      </c>
      <c r="P20" s="72" t="s">
        <v>101</v>
      </c>
      <c r="Q20" s="72">
        <f>O20/2</f>
        <v>0.25287475154020755</v>
      </c>
      <c r="R20" s="72"/>
      <c r="S20" s="121" t="s">
        <v>103</v>
      </c>
      <c r="T20" s="122">
        <f>IF(8-T19&gt;Q21,Q21,8-T19)</f>
        <v>2.3451164222831133</v>
      </c>
      <c r="U20" s="70" t="s">
        <v>188</v>
      </c>
      <c r="V20" s="71">
        <v>1.97</v>
      </c>
      <c r="W20" s="72">
        <f t="shared" si="2"/>
        <v>2.4661992989484228E-2</v>
      </c>
      <c r="X20" s="72">
        <f>W20*2</f>
        <v>4.9323985978968456E-2</v>
      </c>
      <c r="Y20" s="72">
        <f t="shared" ref="Y20:Y30" si="5">X20*$Y$34</f>
        <v>0.43600750139340366</v>
      </c>
      <c r="Z20" s="72" t="s">
        <v>101</v>
      </c>
      <c r="AA20" s="72">
        <f>Y20/2</f>
        <v>0.21800375069670183</v>
      </c>
      <c r="AB20" s="72"/>
      <c r="AC20" s="121" t="s">
        <v>103</v>
      </c>
      <c r="AD20" s="122">
        <f>IF(8-AD19&gt;AA21,AA21,8-AD19)</f>
        <v>2.3177787352033068</v>
      </c>
    </row>
    <row r="21" spans="1:30" ht="15">
      <c r="A21" s="70" t="s">
        <v>189</v>
      </c>
      <c r="B21" s="71">
        <v>14.42</v>
      </c>
      <c r="C21" s="72">
        <f t="shared" si="0"/>
        <v>0.1414280109846999</v>
      </c>
      <c r="D21" s="72">
        <f>C21*3</f>
        <v>0.42428403295409967</v>
      </c>
      <c r="E21" s="72">
        <f t="shared" si="3"/>
        <v>3.7775692178914566</v>
      </c>
      <c r="F21" s="72" t="s">
        <v>103</v>
      </c>
      <c r="G21" s="72">
        <f>E21*(2/3)</f>
        <v>2.5183794785943041</v>
      </c>
      <c r="H21" s="72"/>
      <c r="I21" s="121"/>
      <c r="J21" s="122"/>
      <c r="K21" s="70" t="s">
        <v>189</v>
      </c>
      <c r="L21" s="71">
        <v>14.21</v>
      </c>
      <c r="M21" s="72">
        <f t="shared" si="1"/>
        <v>0.13936837975676739</v>
      </c>
      <c r="N21" s="72">
        <f>M21*3</f>
        <v>0.41810513927030213</v>
      </c>
      <c r="O21" s="72">
        <f t="shared" si="4"/>
        <v>3.7205159774747321</v>
      </c>
      <c r="P21" s="72" t="s">
        <v>103</v>
      </c>
      <c r="Q21" s="72">
        <f>O21*(2/3)</f>
        <v>2.4803439849831546</v>
      </c>
      <c r="R21" s="72"/>
      <c r="S21" s="121"/>
      <c r="T21" s="122"/>
      <c r="U21" s="70" t="s">
        <v>189</v>
      </c>
      <c r="V21" s="71">
        <v>14.6</v>
      </c>
      <c r="W21" s="72">
        <f t="shared" si="2"/>
        <v>0.14319340918007062</v>
      </c>
      <c r="X21" s="72">
        <f>W21*3</f>
        <v>0.42958022754021186</v>
      </c>
      <c r="Y21" s="72">
        <f t="shared" si="5"/>
        <v>3.7973452051843828</v>
      </c>
      <c r="Z21" s="72" t="s">
        <v>103</v>
      </c>
      <c r="AA21" s="72">
        <f>Y21*(2/3)</f>
        <v>2.5315634701229217</v>
      </c>
      <c r="AB21" s="72"/>
      <c r="AC21" s="121"/>
      <c r="AD21" s="122"/>
    </row>
    <row r="22" spans="1:30">
      <c r="A22" s="70" t="s">
        <v>3</v>
      </c>
      <c r="B22" s="71">
        <v>1.5</v>
      </c>
      <c r="C22" s="72">
        <f t="shared" si="0"/>
        <v>9.8690703335745766E-3</v>
      </c>
      <c r="D22" s="72">
        <f>C22*3</f>
        <v>2.9607211000723728E-2</v>
      </c>
      <c r="E22" s="72">
        <f t="shared" si="3"/>
        <v>0.26360475581707976</v>
      </c>
      <c r="F22" s="72"/>
      <c r="G22" s="72">
        <f>E22*(2/3)</f>
        <v>0.17573650387805317</v>
      </c>
      <c r="H22" s="72"/>
      <c r="I22" s="121" t="s">
        <v>119</v>
      </c>
      <c r="J22" s="122">
        <f>G22</f>
        <v>0.17573650387805317</v>
      </c>
      <c r="K22" s="70" t="s">
        <v>3</v>
      </c>
      <c r="L22" s="71">
        <v>1.47</v>
      </c>
      <c r="M22" s="72">
        <f t="shared" si="1"/>
        <v>9.671688926903085E-3</v>
      </c>
      <c r="N22" s="72">
        <f>M22*3</f>
        <v>2.9015066780709253E-2</v>
      </c>
      <c r="O22" s="72">
        <f t="shared" si="4"/>
        <v>0.25819108498289833</v>
      </c>
      <c r="P22" s="72"/>
      <c r="Q22" s="72">
        <f>O22*(2/3)</f>
        <v>0.17212738998859889</v>
      </c>
      <c r="R22" s="72"/>
      <c r="S22" s="121" t="s">
        <v>119</v>
      </c>
      <c r="T22" s="122">
        <f>Q22</f>
        <v>0.17212738998859889</v>
      </c>
      <c r="U22" s="70" t="s">
        <v>3</v>
      </c>
      <c r="V22" s="71">
        <v>1.47</v>
      </c>
      <c r="W22" s="72">
        <f t="shared" si="2"/>
        <v>9.671688926903085E-3</v>
      </c>
      <c r="X22" s="72">
        <f>W22*3</f>
        <v>2.9015066780709253E-2</v>
      </c>
      <c r="Y22" s="72">
        <f t="shared" si="5"/>
        <v>0.25648346374954434</v>
      </c>
      <c r="Z22" s="72"/>
      <c r="AA22" s="72">
        <f>Y22*(2/3)</f>
        <v>0.17098897583302955</v>
      </c>
      <c r="AB22" s="72"/>
      <c r="AC22" s="121" t="s">
        <v>119</v>
      </c>
      <c r="AD22" s="122">
        <f>AA22</f>
        <v>0.17098897583302955</v>
      </c>
    </row>
    <row r="23" spans="1:30">
      <c r="A23" s="70" t="s">
        <v>4</v>
      </c>
      <c r="B23" s="71">
        <v>8.5299999999999994</v>
      </c>
      <c r="C23" s="72">
        <f t="shared" si="0"/>
        <v>0.11871955462769659</v>
      </c>
      <c r="D23" s="72">
        <f>C23</f>
        <v>0.11871955462769659</v>
      </c>
      <c r="E23" s="72">
        <f t="shared" si="3"/>
        <v>1.057007335394794</v>
      </c>
      <c r="F23" s="72" t="s">
        <v>104</v>
      </c>
      <c r="G23" s="72">
        <f>E23</f>
        <v>1.057007335394794</v>
      </c>
      <c r="H23" s="72"/>
      <c r="I23" s="121" t="s">
        <v>103</v>
      </c>
      <c r="J23" s="122">
        <f>G21-J20</f>
        <v>0.18080960889440867</v>
      </c>
      <c r="K23" s="70" t="s">
        <v>4</v>
      </c>
      <c r="L23" s="71">
        <v>8.5500000000000007</v>
      </c>
      <c r="M23" s="72">
        <f t="shared" si="1"/>
        <v>0.11899791231732779</v>
      </c>
      <c r="N23" s="72">
        <f>M23</f>
        <v>0.11899791231732779</v>
      </c>
      <c r="O23" s="72">
        <f t="shared" si="4"/>
        <v>1.0589050276574834</v>
      </c>
      <c r="P23" s="72" t="s">
        <v>104</v>
      </c>
      <c r="Q23" s="72">
        <f>O23</f>
        <v>1.0589050276574834</v>
      </c>
      <c r="R23" s="72"/>
      <c r="S23" s="121" t="s">
        <v>103</v>
      </c>
      <c r="T23" s="122">
        <f>Q21-T20</f>
        <v>0.13522756270004122</v>
      </c>
      <c r="U23" s="70" t="s">
        <v>4</v>
      </c>
      <c r="V23" s="71">
        <v>8.18</v>
      </c>
      <c r="W23" s="72">
        <f t="shared" si="2"/>
        <v>0.11384829505915102</v>
      </c>
      <c r="X23" s="72">
        <f>W23</f>
        <v>0.11384829505915102</v>
      </c>
      <c r="Y23" s="72">
        <f t="shared" si="5"/>
        <v>1.0063807634647606</v>
      </c>
      <c r="Z23" s="72" t="s">
        <v>104</v>
      </c>
      <c r="AA23" s="72">
        <f>Y23</f>
        <v>1.0063807634647606</v>
      </c>
      <c r="AB23" s="72"/>
      <c r="AC23" s="121" t="s">
        <v>103</v>
      </c>
      <c r="AD23" s="122">
        <f>AA21-AD20</f>
        <v>0.21378473491961492</v>
      </c>
    </row>
    <row r="24" spans="1:30">
      <c r="A24" s="70" t="s">
        <v>5</v>
      </c>
      <c r="B24" s="71">
        <v>1.4E-3</v>
      </c>
      <c r="C24" s="72">
        <f t="shared" si="0"/>
        <v>1.9734987313222441E-5</v>
      </c>
      <c r="D24" s="72">
        <f t="shared" ref="D24:D29" si="6">C24</f>
        <v>1.9734987313222441E-5</v>
      </c>
      <c r="E24" s="72">
        <f t="shared" si="3"/>
        <v>1.7570842831592627E-4</v>
      </c>
      <c r="F24" s="72" t="s">
        <v>121</v>
      </c>
      <c r="G24" s="72">
        <f>E24</f>
        <v>1.7570842831592627E-4</v>
      </c>
      <c r="H24" s="72"/>
      <c r="I24" s="121" t="s">
        <v>101</v>
      </c>
      <c r="J24" s="122">
        <f>G20</f>
        <v>0.19728358565862458</v>
      </c>
      <c r="K24" s="70" t="s">
        <v>5</v>
      </c>
      <c r="L24" s="71">
        <v>0</v>
      </c>
      <c r="M24" s="72">
        <f t="shared" si="1"/>
        <v>0</v>
      </c>
      <c r="N24" s="72">
        <f t="shared" ref="N24:N29" si="7">M24</f>
        <v>0</v>
      </c>
      <c r="O24" s="72">
        <f t="shared" si="4"/>
        <v>0</v>
      </c>
      <c r="P24" s="72" t="s">
        <v>121</v>
      </c>
      <c r="Q24" s="72">
        <f>O24</f>
        <v>0</v>
      </c>
      <c r="R24" s="72"/>
      <c r="S24" s="121" t="s">
        <v>101</v>
      </c>
      <c r="T24" s="122">
        <f>Q20</f>
        <v>0.25287475154020755</v>
      </c>
      <c r="U24" s="70" t="s">
        <v>5</v>
      </c>
      <c r="V24" s="71">
        <v>1.3299999999999999E-2</v>
      </c>
      <c r="W24" s="72">
        <f t="shared" si="2"/>
        <v>1.874823794756132E-4</v>
      </c>
      <c r="X24" s="72">
        <f t="shared" ref="X24:X29" si="8">W24</f>
        <v>1.874823794756132E-4</v>
      </c>
      <c r="Y24" s="72">
        <f t="shared" si="5"/>
        <v>1.6572813856793171E-3</v>
      </c>
      <c r="Z24" s="72" t="s">
        <v>121</v>
      </c>
      <c r="AA24" s="72">
        <f>Y24</f>
        <v>1.6572813856793171E-3</v>
      </c>
      <c r="AB24" s="72"/>
      <c r="AC24" s="121" t="s">
        <v>101</v>
      </c>
      <c r="AD24" s="122">
        <f>AA20</f>
        <v>0.21800375069670183</v>
      </c>
    </row>
    <row r="25" spans="1:30">
      <c r="A25" s="70" t="s">
        <v>6</v>
      </c>
      <c r="B25" s="71">
        <v>19.920000000000002</v>
      </c>
      <c r="C25" s="72">
        <f t="shared" si="0"/>
        <v>0.4942928039702234</v>
      </c>
      <c r="D25" s="72">
        <f t="shared" si="6"/>
        <v>0.4942928039702234</v>
      </c>
      <c r="E25" s="72">
        <f t="shared" si="3"/>
        <v>4.4008851049673465</v>
      </c>
      <c r="F25" s="72" t="s">
        <v>122</v>
      </c>
      <c r="G25" s="72">
        <f>E25</f>
        <v>4.4008851049673465</v>
      </c>
      <c r="H25" s="72"/>
      <c r="I25" s="121" t="s">
        <v>104</v>
      </c>
      <c r="J25" s="122">
        <f t="shared" ref="J25:J32" si="9">G23</f>
        <v>1.057007335394794</v>
      </c>
      <c r="K25" s="70" t="s">
        <v>6</v>
      </c>
      <c r="L25" s="71">
        <v>19.77</v>
      </c>
      <c r="M25" s="72">
        <f t="shared" si="1"/>
        <v>0.49057071960297771</v>
      </c>
      <c r="N25" s="72">
        <f t="shared" si="7"/>
        <v>0.49057071960297771</v>
      </c>
      <c r="O25" s="72">
        <f t="shared" si="4"/>
        <v>4.3653522258768298</v>
      </c>
      <c r="P25" s="72" t="s">
        <v>122</v>
      </c>
      <c r="Q25" s="72">
        <f>O25</f>
        <v>4.3653522258768298</v>
      </c>
      <c r="R25" s="72"/>
      <c r="S25" s="121" t="s">
        <v>104</v>
      </c>
      <c r="T25" s="122">
        <f t="shared" ref="T25:T32" si="10">Q23</f>
        <v>1.0589050276574834</v>
      </c>
      <c r="U25" s="70" t="s">
        <v>6</v>
      </c>
      <c r="V25" s="71">
        <v>19.96</v>
      </c>
      <c r="W25" s="72">
        <f t="shared" si="2"/>
        <v>0.49528535980148891</v>
      </c>
      <c r="X25" s="72">
        <f t="shared" si="8"/>
        <v>0.49528535980148891</v>
      </c>
      <c r="Y25" s="72">
        <f t="shared" si="5"/>
        <v>4.3781565483345064</v>
      </c>
      <c r="Z25" s="72" t="s">
        <v>122</v>
      </c>
      <c r="AA25" s="72">
        <f>Y25</f>
        <v>4.3781565483345064</v>
      </c>
      <c r="AB25" s="72"/>
      <c r="AC25" s="121" t="s">
        <v>104</v>
      </c>
      <c r="AD25" s="122">
        <f t="shared" ref="AD25:AD32" si="11">AA23</f>
        <v>1.0063807634647606</v>
      </c>
    </row>
    <row r="26" spans="1:30">
      <c r="A26" s="70" t="s">
        <v>7</v>
      </c>
      <c r="B26" s="71">
        <v>1.1299999999999999E-2</v>
      </c>
      <c r="C26" s="72">
        <f t="shared" si="0"/>
        <v>2.0149786019971468E-4</v>
      </c>
      <c r="D26" s="72">
        <f t="shared" si="6"/>
        <v>2.0149786019971468E-4</v>
      </c>
      <c r="E26" s="72">
        <f t="shared" si="3"/>
        <v>1.7940154590822986E-3</v>
      </c>
      <c r="F26" s="72" t="s">
        <v>105</v>
      </c>
      <c r="G26" s="72">
        <f>E26</f>
        <v>1.7940154590822986E-3</v>
      </c>
      <c r="H26" s="72"/>
      <c r="I26" s="121" t="s">
        <v>121</v>
      </c>
      <c r="J26" s="122">
        <f t="shared" si="9"/>
        <v>1.7570842831592627E-4</v>
      </c>
      <c r="K26" s="70" t="s">
        <v>7</v>
      </c>
      <c r="L26" s="71">
        <v>2.6700000000000002E-2</v>
      </c>
      <c r="M26" s="72">
        <f t="shared" si="1"/>
        <v>4.7610556348074183E-4</v>
      </c>
      <c r="N26" s="72">
        <f t="shared" si="7"/>
        <v>4.7610556348074183E-4</v>
      </c>
      <c r="O26" s="72">
        <f t="shared" si="4"/>
        <v>4.2366337782553283E-3</v>
      </c>
      <c r="P26" s="72" t="s">
        <v>105</v>
      </c>
      <c r="Q26" s="72">
        <f>O26</f>
        <v>4.2366337782553283E-3</v>
      </c>
      <c r="R26" s="72"/>
      <c r="S26" s="121" t="s">
        <v>121</v>
      </c>
      <c r="T26" s="122">
        <f t="shared" si="10"/>
        <v>0</v>
      </c>
      <c r="U26" s="70" t="s">
        <v>7</v>
      </c>
      <c r="V26" s="71">
        <v>2.3E-3</v>
      </c>
      <c r="W26" s="72">
        <f t="shared" si="2"/>
        <v>4.1012838801711838E-5</v>
      </c>
      <c r="X26" s="72">
        <f t="shared" si="8"/>
        <v>4.1012838801711838E-5</v>
      </c>
      <c r="Y26" s="72">
        <f t="shared" si="5"/>
        <v>3.625397464553977E-4</v>
      </c>
      <c r="Z26" s="72" t="s">
        <v>105</v>
      </c>
      <c r="AA26" s="72">
        <f>Y26</f>
        <v>3.625397464553977E-4</v>
      </c>
      <c r="AB26" s="72"/>
      <c r="AC26" s="121" t="s">
        <v>121</v>
      </c>
      <c r="AD26" s="122">
        <f t="shared" si="11"/>
        <v>1.6572813856793171E-3</v>
      </c>
    </row>
    <row r="27" spans="1:30" ht="15">
      <c r="A27" s="70" t="s">
        <v>190</v>
      </c>
      <c r="B27" s="71">
        <v>0.1827</v>
      </c>
      <c r="C27" s="72">
        <f t="shared" si="0"/>
        <v>2.947725072604066E-3</v>
      </c>
      <c r="D27" s="72">
        <f t="shared" si="6"/>
        <v>2.947725072604066E-3</v>
      </c>
      <c r="E27" s="72">
        <f t="shared" si="3"/>
        <v>2.6244766788762523E-2</v>
      </c>
      <c r="F27" s="72" t="s">
        <v>107</v>
      </c>
      <c r="G27" s="72">
        <f>E27*2</f>
        <v>5.2489533577525047E-2</v>
      </c>
      <c r="H27" s="72"/>
      <c r="I27" s="121" t="s">
        <v>122</v>
      </c>
      <c r="J27" s="122">
        <f t="shared" si="9"/>
        <v>4.4008851049673465</v>
      </c>
      <c r="K27" s="70" t="s">
        <v>190</v>
      </c>
      <c r="L27" s="71">
        <v>9.7600000000000006E-2</v>
      </c>
      <c r="M27" s="72">
        <f t="shared" si="1"/>
        <v>1.5747015166182642E-3</v>
      </c>
      <c r="N27" s="72">
        <f t="shared" si="7"/>
        <v>1.5747015166182642E-3</v>
      </c>
      <c r="O27" s="72">
        <f t="shared" si="4"/>
        <v>1.4012509299830283E-2</v>
      </c>
      <c r="P27" s="72" t="s">
        <v>107</v>
      </c>
      <c r="Q27" s="72">
        <f>O27*2</f>
        <v>2.8025018599660566E-2</v>
      </c>
      <c r="R27" s="72"/>
      <c r="S27" s="121" t="s">
        <v>122</v>
      </c>
      <c r="T27" s="122">
        <f t="shared" si="10"/>
        <v>4.3653522258768298</v>
      </c>
      <c r="U27" s="70" t="s">
        <v>190</v>
      </c>
      <c r="V27" s="71">
        <v>0.13819999999999999</v>
      </c>
      <c r="W27" s="72">
        <f t="shared" si="2"/>
        <v>2.2297515327525008E-3</v>
      </c>
      <c r="X27" s="72">
        <f t="shared" si="8"/>
        <v>2.2297515327525008E-3</v>
      </c>
      <c r="Y27" s="72">
        <f t="shared" si="5"/>
        <v>1.9710256079832379E-2</v>
      </c>
      <c r="Z27" s="72" t="s">
        <v>107</v>
      </c>
      <c r="AA27" s="72">
        <f>Y27*2</f>
        <v>3.9420512159664758E-2</v>
      </c>
      <c r="AB27" s="72"/>
      <c r="AC27" s="121" t="s">
        <v>122</v>
      </c>
      <c r="AD27" s="122">
        <f t="shared" si="11"/>
        <v>4.3781565483345064</v>
      </c>
    </row>
    <row r="28" spans="1:30" ht="15">
      <c r="A28" s="70" t="s">
        <v>191</v>
      </c>
      <c r="B28" s="71">
        <v>7.97</v>
      </c>
      <c r="C28" s="72">
        <f t="shared" si="0"/>
        <v>8.46072186836518E-2</v>
      </c>
      <c r="D28" s="72">
        <f t="shared" si="6"/>
        <v>8.46072186836518E-2</v>
      </c>
      <c r="E28" s="72">
        <f t="shared" si="3"/>
        <v>0.75329166333570297</v>
      </c>
      <c r="F28" s="72" t="s">
        <v>109</v>
      </c>
      <c r="G28" s="72">
        <f>E28*2</f>
        <v>1.5065833266714059</v>
      </c>
      <c r="H28" s="72"/>
      <c r="I28" s="121" t="s">
        <v>105</v>
      </c>
      <c r="J28" s="122">
        <f>G26</f>
        <v>1.7940154590822986E-3</v>
      </c>
      <c r="K28" s="70" t="s">
        <v>191</v>
      </c>
      <c r="L28" s="71">
        <v>8.08</v>
      </c>
      <c r="M28" s="72">
        <f t="shared" si="1"/>
        <v>8.5774946921443732E-2</v>
      </c>
      <c r="N28" s="72">
        <f t="shared" si="7"/>
        <v>8.5774946921443732E-2</v>
      </c>
      <c r="O28" s="72">
        <f t="shared" si="4"/>
        <v>0.76326988241578397</v>
      </c>
      <c r="P28" s="72" t="s">
        <v>109</v>
      </c>
      <c r="Q28" s="72">
        <f>O28*2</f>
        <v>1.5265397648315679</v>
      </c>
      <c r="R28" s="72"/>
      <c r="S28" s="121" t="s">
        <v>105</v>
      </c>
      <c r="T28" s="122">
        <f>Q26</f>
        <v>4.2366337782553283E-3</v>
      </c>
      <c r="U28" s="70" t="s">
        <v>191</v>
      </c>
      <c r="V28" s="71">
        <v>7.88</v>
      </c>
      <c r="W28" s="72">
        <f t="shared" si="2"/>
        <v>8.3651804670912946E-2</v>
      </c>
      <c r="X28" s="72">
        <f t="shared" si="8"/>
        <v>8.3651804670912946E-2</v>
      </c>
      <c r="Y28" s="72">
        <f t="shared" si="5"/>
        <v>0.73945391106804836</v>
      </c>
      <c r="Z28" s="72" t="s">
        <v>109</v>
      </c>
      <c r="AA28" s="72">
        <f>Y28*2</f>
        <v>1.4789078221360967</v>
      </c>
      <c r="AB28" s="72"/>
      <c r="AC28" s="121" t="s">
        <v>105</v>
      </c>
      <c r="AD28" s="122">
        <f>AA26</f>
        <v>3.625397464553977E-4</v>
      </c>
    </row>
    <row r="29" spans="1:30">
      <c r="A29" s="70" t="s">
        <v>94</v>
      </c>
      <c r="B29" s="71">
        <v>0</v>
      </c>
      <c r="C29" s="72">
        <f t="shared" si="0"/>
        <v>0</v>
      </c>
      <c r="D29" s="72">
        <f t="shared" si="6"/>
        <v>0</v>
      </c>
      <c r="E29" s="72">
        <f>D29*$E$34</f>
        <v>0</v>
      </c>
      <c r="F29" s="72" t="s">
        <v>94</v>
      </c>
      <c r="G29" s="72">
        <f>E29</f>
        <v>0</v>
      </c>
      <c r="H29" s="72"/>
      <c r="I29" s="121" t="s">
        <v>107</v>
      </c>
      <c r="J29" s="122">
        <f>G27</f>
        <v>5.2489533577525047E-2</v>
      </c>
      <c r="K29" s="70" t="s">
        <v>94</v>
      </c>
      <c r="L29" s="71">
        <v>0</v>
      </c>
      <c r="M29" s="72">
        <f t="shared" si="1"/>
        <v>0</v>
      </c>
      <c r="N29" s="72">
        <f t="shared" si="7"/>
        <v>0</v>
      </c>
      <c r="O29" s="72">
        <f t="shared" si="4"/>
        <v>0</v>
      </c>
      <c r="P29" s="72" t="s">
        <v>94</v>
      </c>
      <c r="Q29" s="72">
        <f>O29</f>
        <v>0</v>
      </c>
      <c r="R29" s="72"/>
      <c r="S29" s="121" t="s">
        <v>107</v>
      </c>
      <c r="T29" s="122">
        <f>Q27</f>
        <v>2.8025018599660566E-2</v>
      </c>
      <c r="U29" s="70" t="s">
        <v>94</v>
      </c>
      <c r="V29" s="71">
        <v>0</v>
      </c>
      <c r="W29" s="72">
        <f t="shared" si="2"/>
        <v>0</v>
      </c>
      <c r="X29" s="72">
        <f t="shared" si="8"/>
        <v>0</v>
      </c>
      <c r="Y29" s="72">
        <f t="shared" si="5"/>
        <v>0</v>
      </c>
      <c r="Z29" s="72" t="s">
        <v>94</v>
      </c>
      <c r="AA29" s="72">
        <f>Y29</f>
        <v>0</v>
      </c>
      <c r="AB29" s="72"/>
      <c r="AC29" s="121" t="s">
        <v>107</v>
      </c>
      <c r="AD29" s="122">
        <f>AA27</f>
        <v>3.9420512159664758E-2</v>
      </c>
    </row>
    <row r="30" spans="1:30">
      <c r="A30" s="70" t="s">
        <v>176</v>
      </c>
      <c r="B30" s="71">
        <v>0</v>
      </c>
      <c r="C30" s="72">
        <f t="shared" si="0"/>
        <v>0</v>
      </c>
      <c r="D30" s="72">
        <f>C30</f>
        <v>0</v>
      </c>
      <c r="E30" s="72">
        <f t="shared" si="3"/>
        <v>0</v>
      </c>
      <c r="F30" s="72" t="s">
        <v>176</v>
      </c>
      <c r="G30" s="72">
        <f>E30</f>
        <v>0</v>
      </c>
      <c r="H30" s="72"/>
      <c r="I30" s="121" t="s">
        <v>109</v>
      </c>
      <c r="J30" s="122">
        <f t="shared" si="9"/>
        <v>1.5065833266714059</v>
      </c>
      <c r="K30" s="70" t="s">
        <v>176</v>
      </c>
      <c r="L30" s="71">
        <v>0</v>
      </c>
      <c r="M30" s="72">
        <f t="shared" si="1"/>
        <v>0</v>
      </c>
      <c r="N30" s="72">
        <f>M30</f>
        <v>0</v>
      </c>
      <c r="O30" s="72">
        <f t="shared" si="4"/>
        <v>0</v>
      </c>
      <c r="P30" s="72" t="s">
        <v>176</v>
      </c>
      <c r="Q30" s="72">
        <f>O30</f>
        <v>0</v>
      </c>
      <c r="R30" s="72"/>
      <c r="S30" s="121" t="s">
        <v>109</v>
      </c>
      <c r="T30" s="122">
        <f t="shared" si="10"/>
        <v>1.5265397648315679</v>
      </c>
      <c r="U30" s="70" t="s">
        <v>176</v>
      </c>
      <c r="V30" s="71">
        <v>0</v>
      </c>
      <c r="W30" s="72">
        <f t="shared" si="2"/>
        <v>0</v>
      </c>
      <c r="X30" s="72">
        <f>W30</f>
        <v>0</v>
      </c>
      <c r="Y30" s="72">
        <f t="shared" si="5"/>
        <v>0</v>
      </c>
      <c r="Z30" s="72" t="s">
        <v>176</v>
      </c>
      <c r="AA30" s="72">
        <f>Y30</f>
        <v>0</v>
      </c>
      <c r="AB30" s="72"/>
      <c r="AC30" s="121" t="s">
        <v>109</v>
      </c>
      <c r="AD30" s="122">
        <f t="shared" si="11"/>
        <v>1.4789078221360967</v>
      </c>
    </row>
    <row r="31" spans="1:30">
      <c r="A31" s="70" t="s">
        <v>110</v>
      </c>
      <c r="B31" s="71">
        <f>SUM(B19:B30)</f>
        <v>92.515400000000014</v>
      </c>
      <c r="C31" s="72"/>
      <c r="D31" s="72">
        <f>SUM(D19:D29)-(0.5*D29)</f>
        <v>2.4709669595942794</v>
      </c>
      <c r="E31" s="72"/>
      <c r="F31" s="72" t="s">
        <v>110</v>
      </c>
      <c r="G31" s="72">
        <f>SUM(G19:G28)</f>
        <v>15.572764722929552</v>
      </c>
      <c r="H31" s="72"/>
      <c r="I31" s="121" t="s">
        <v>94</v>
      </c>
      <c r="J31" s="122">
        <f t="shared" si="9"/>
        <v>0</v>
      </c>
      <c r="K31" s="70" t="s">
        <v>110</v>
      </c>
      <c r="L31" s="71">
        <f>SUM(L19:L30)</f>
        <v>92.654300000000006</v>
      </c>
      <c r="M31" s="72"/>
      <c r="N31" s="72">
        <f>SUM(N19:N29)-(0.5*N29)</f>
        <v>2.4723218821358004</v>
      </c>
      <c r="O31" s="72"/>
      <c r="P31" s="72" t="s">
        <v>110</v>
      </c>
      <c r="Q31" s="72">
        <f>SUM(Q19:Q28)</f>
        <v>15.543288374972644</v>
      </c>
      <c r="R31" s="72"/>
      <c r="S31" s="121" t="s">
        <v>94</v>
      </c>
      <c r="T31" s="122">
        <f t="shared" si="10"/>
        <v>0</v>
      </c>
      <c r="U31" s="70" t="s">
        <v>110</v>
      </c>
      <c r="V31" s="71">
        <f>SUM(V19:V30)</f>
        <v>92.833799999999997</v>
      </c>
      <c r="W31" s="72"/>
      <c r="X31" s="72">
        <f>SUM(X19:X29)-(0.5*X29)</f>
        <v>2.4887821610165601</v>
      </c>
      <c r="Y31" s="72"/>
      <c r="Z31" s="72" t="s">
        <v>110</v>
      </c>
      <c r="AA31" s="72">
        <f>SUM(AA19:AA28)</f>
        <v>15.50766292867651</v>
      </c>
      <c r="AB31" s="72"/>
      <c r="AC31" s="121" t="s">
        <v>94</v>
      </c>
      <c r="AD31" s="122">
        <f t="shared" si="11"/>
        <v>0</v>
      </c>
    </row>
    <row r="32" spans="1:30">
      <c r="A32" s="67" t="s">
        <v>184</v>
      </c>
      <c r="B32" s="71">
        <f>(B29*(16/70.9))+(B30*(16/38))</f>
        <v>0</v>
      </c>
      <c r="C32" s="72"/>
      <c r="D32" s="72"/>
      <c r="E32" s="72"/>
      <c r="F32" s="72"/>
      <c r="G32" s="72"/>
      <c r="H32" s="72"/>
      <c r="I32" s="121" t="s">
        <v>176</v>
      </c>
      <c r="J32" s="122">
        <f t="shared" si="9"/>
        <v>0</v>
      </c>
      <c r="K32" s="67" t="s">
        <v>184</v>
      </c>
      <c r="L32" s="71">
        <f>(L29*(16/70.9))+(L30*(16/38))</f>
        <v>0</v>
      </c>
      <c r="M32" s="72"/>
      <c r="N32" s="72"/>
      <c r="O32" s="72"/>
      <c r="P32" s="72"/>
      <c r="Q32" s="72"/>
      <c r="R32" s="72"/>
      <c r="S32" s="121" t="s">
        <v>176</v>
      </c>
      <c r="T32" s="122">
        <f t="shared" si="10"/>
        <v>0</v>
      </c>
      <c r="U32" s="67" t="s">
        <v>184</v>
      </c>
      <c r="V32" s="71">
        <f>(V29*(16/70.9))+(V30*(16/38))</f>
        <v>0</v>
      </c>
      <c r="W32" s="72"/>
      <c r="X32" s="72"/>
      <c r="Y32" s="72"/>
      <c r="Z32" s="72"/>
      <c r="AA32" s="72"/>
      <c r="AB32" s="72"/>
      <c r="AC32" s="121" t="s">
        <v>176</v>
      </c>
      <c r="AD32" s="122">
        <f t="shared" si="11"/>
        <v>0</v>
      </c>
    </row>
    <row r="33" spans="1:30" ht="14" thickBot="1">
      <c r="A33" s="67" t="s">
        <v>110</v>
      </c>
      <c r="B33" s="71">
        <f>B31-B32</f>
        <v>92.515400000000014</v>
      </c>
      <c r="C33" s="72"/>
      <c r="D33" s="72" t="s">
        <v>185</v>
      </c>
      <c r="E33" s="118">
        <v>22</v>
      </c>
      <c r="F33" s="72"/>
      <c r="G33" s="72"/>
      <c r="H33" s="72"/>
      <c r="I33" s="123" t="s">
        <v>110</v>
      </c>
      <c r="J33" s="124">
        <f>SUM(J19:J30)</f>
        <v>15.572764722929552</v>
      </c>
      <c r="K33" s="67" t="s">
        <v>110</v>
      </c>
      <c r="L33" s="71">
        <f>L31-L32</f>
        <v>92.654300000000006</v>
      </c>
      <c r="M33" s="72"/>
      <c r="N33" s="72" t="s">
        <v>185</v>
      </c>
      <c r="O33" s="118">
        <v>22</v>
      </c>
      <c r="P33" s="72"/>
      <c r="Q33" s="72"/>
      <c r="R33" s="72"/>
      <c r="S33" s="123" t="s">
        <v>110</v>
      </c>
      <c r="T33" s="124">
        <f>SUM(T19:T30)</f>
        <v>15.543288374972645</v>
      </c>
      <c r="U33" s="67" t="s">
        <v>110</v>
      </c>
      <c r="V33" s="71">
        <f>V31-V32</f>
        <v>92.833799999999997</v>
      </c>
      <c r="W33" s="72"/>
      <c r="X33" s="72" t="s">
        <v>185</v>
      </c>
      <c r="Y33" s="118">
        <v>22</v>
      </c>
      <c r="Z33" s="72"/>
      <c r="AA33" s="72"/>
      <c r="AB33" s="72"/>
      <c r="AC33" s="123" t="s">
        <v>110</v>
      </c>
      <c r="AD33" s="124">
        <f>SUM(AD19:AD30)</f>
        <v>15.50766292867651</v>
      </c>
    </row>
    <row r="34" spans="1:30">
      <c r="A34" s="67"/>
      <c r="B34" s="72"/>
      <c r="C34" s="72"/>
      <c r="D34" s="72" t="s">
        <v>112</v>
      </c>
      <c r="E34" s="72">
        <f>E33/D31</f>
        <v>8.903397074808435</v>
      </c>
      <c r="F34" s="72"/>
      <c r="G34" s="72"/>
      <c r="H34" s="72"/>
      <c r="I34" s="72"/>
      <c r="J34" s="117"/>
      <c r="K34" s="67"/>
      <c r="L34" s="72"/>
      <c r="M34" s="72"/>
      <c r="N34" s="72" t="s">
        <v>112</v>
      </c>
      <c r="O34" s="72">
        <f>O33/N31</f>
        <v>8.8985176885602542</v>
      </c>
      <c r="P34" s="72"/>
      <c r="Q34" s="72"/>
      <c r="R34" s="72"/>
      <c r="S34" s="72"/>
      <c r="T34" s="117"/>
      <c r="U34" s="67"/>
      <c r="V34" s="72"/>
      <c r="W34" s="72"/>
      <c r="X34" s="72" t="s">
        <v>112</v>
      </c>
      <c r="Y34" s="72">
        <f>Y33/X31</f>
        <v>8.8396647744429142</v>
      </c>
      <c r="Z34" s="72"/>
      <c r="AA34" s="72"/>
      <c r="AB34" s="72"/>
      <c r="AC34" s="72"/>
      <c r="AD34" s="117"/>
    </row>
    <row r="35" spans="1:30">
      <c r="A35" s="67" t="s">
        <v>186</v>
      </c>
      <c r="B35" s="68"/>
      <c r="C35" s="68"/>
      <c r="D35" s="68"/>
      <c r="E35" s="68"/>
      <c r="F35" s="68"/>
      <c r="G35" s="68"/>
      <c r="H35" s="68"/>
      <c r="I35" s="68"/>
      <c r="J35" s="69"/>
      <c r="K35" s="67" t="s">
        <v>186</v>
      </c>
      <c r="L35" s="68"/>
      <c r="M35" s="68"/>
      <c r="N35" s="68"/>
      <c r="O35" s="68"/>
      <c r="P35" s="68"/>
      <c r="Q35" s="68"/>
      <c r="R35" s="68"/>
      <c r="S35" s="68"/>
      <c r="T35" s="69"/>
      <c r="U35" s="67" t="s">
        <v>186</v>
      </c>
      <c r="V35" s="68"/>
      <c r="W35" s="68"/>
      <c r="X35" s="68"/>
      <c r="Y35" s="68"/>
      <c r="Z35" s="68"/>
      <c r="AA35" s="68"/>
      <c r="AB35" s="68"/>
      <c r="AC35" s="68"/>
      <c r="AD35" s="69"/>
    </row>
    <row r="36" spans="1:30">
      <c r="A36" s="67" t="s">
        <v>0</v>
      </c>
      <c r="B36" s="68">
        <v>60.08</v>
      </c>
      <c r="C36" s="68"/>
      <c r="D36" s="68"/>
      <c r="E36" s="68"/>
      <c r="F36" s="68"/>
      <c r="G36" s="68"/>
      <c r="H36" s="68"/>
      <c r="I36" s="68"/>
      <c r="J36" s="69"/>
      <c r="K36" s="67" t="s">
        <v>0</v>
      </c>
      <c r="L36" s="68">
        <v>60.08</v>
      </c>
      <c r="M36" s="68"/>
      <c r="N36" s="68"/>
      <c r="O36" s="68"/>
      <c r="P36" s="68"/>
      <c r="Q36" s="68"/>
      <c r="R36" s="68"/>
      <c r="S36" s="68"/>
      <c r="T36" s="69"/>
      <c r="U36" s="67" t="s">
        <v>0</v>
      </c>
      <c r="V36" s="68">
        <v>60.08</v>
      </c>
      <c r="W36" s="68"/>
      <c r="X36" s="68"/>
      <c r="Y36" s="68"/>
      <c r="Z36" s="68"/>
      <c r="AA36" s="68"/>
      <c r="AB36" s="68"/>
      <c r="AC36" s="68"/>
      <c r="AD36" s="69"/>
    </row>
    <row r="37" spans="1:30">
      <c r="A37" s="67" t="s">
        <v>1</v>
      </c>
      <c r="B37" s="68">
        <v>79.88</v>
      </c>
      <c r="C37" s="68"/>
      <c r="D37" s="68"/>
      <c r="E37" s="68"/>
      <c r="F37" s="68"/>
      <c r="G37" s="68"/>
      <c r="H37" s="68"/>
      <c r="I37" s="68"/>
      <c r="J37" s="69"/>
      <c r="K37" s="67" t="s">
        <v>1</v>
      </c>
      <c r="L37" s="68">
        <v>79.88</v>
      </c>
      <c r="M37" s="68"/>
      <c r="N37" s="68"/>
      <c r="O37" s="68"/>
      <c r="P37" s="68"/>
      <c r="Q37" s="68"/>
      <c r="R37" s="68"/>
      <c r="S37" s="68"/>
      <c r="T37" s="69"/>
      <c r="U37" s="67" t="s">
        <v>1</v>
      </c>
      <c r="V37" s="68">
        <v>79.88</v>
      </c>
      <c r="W37" s="68"/>
      <c r="X37" s="68"/>
      <c r="Y37" s="68"/>
      <c r="Z37" s="68"/>
      <c r="AA37" s="68"/>
      <c r="AB37" s="68"/>
      <c r="AC37" s="68"/>
      <c r="AD37" s="69"/>
    </row>
    <row r="38" spans="1:30">
      <c r="A38" s="67" t="s">
        <v>2</v>
      </c>
      <c r="B38" s="68">
        <v>101.96</v>
      </c>
      <c r="C38" s="68"/>
      <c r="D38" s="68"/>
      <c r="E38" s="68"/>
      <c r="F38" s="68"/>
      <c r="G38" s="68"/>
      <c r="H38" s="68"/>
      <c r="I38" s="68"/>
      <c r="J38" s="69"/>
      <c r="K38" s="67" t="s">
        <v>2</v>
      </c>
      <c r="L38" s="68">
        <v>101.96</v>
      </c>
      <c r="M38" s="68"/>
      <c r="N38" s="68"/>
      <c r="O38" s="68"/>
      <c r="P38" s="68"/>
      <c r="Q38" s="68"/>
      <c r="R38" s="68"/>
      <c r="S38" s="68"/>
      <c r="T38" s="69"/>
      <c r="U38" s="67" t="s">
        <v>2</v>
      </c>
      <c r="V38" s="68">
        <v>101.96</v>
      </c>
      <c r="W38" s="68"/>
      <c r="X38" s="68"/>
      <c r="Y38" s="68"/>
      <c r="Z38" s="68"/>
      <c r="AA38" s="68"/>
      <c r="AB38" s="68"/>
      <c r="AC38" s="68"/>
      <c r="AD38" s="69"/>
    </row>
    <row r="39" spans="1:30">
      <c r="A39" s="67" t="s">
        <v>3</v>
      </c>
      <c r="B39" s="68">
        <v>151.99</v>
      </c>
      <c r="C39" s="68"/>
      <c r="D39" s="68"/>
      <c r="E39" s="68"/>
      <c r="F39" s="68"/>
      <c r="G39" s="68"/>
      <c r="H39" s="68"/>
      <c r="I39" s="68"/>
      <c r="J39" s="69"/>
      <c r="K39" s="67" t="s">
        <v>3</v>
      </c>
      <c r="L39" s="68">
        <v>151.99</v>
      </c>
      <c r="M39" s="68"/>
      <c r="N39" s="68"/>
      <c r="O39" s="68"/>
      <c r="P39" s="68"/>
      <c r="Q39" s="68"/>
      <c r="R39" s="68"/>
      <c r="S39" s="68"/>
      <c r="T39" s="69"/>
      <c r="U39" s="67" t="s">
        <v>3</v>
      </c>
      <c r="V39" s="68">
        <v>151.99</v>
      </c>
      <c r="W39" s="68"/>
      <c r="X39" s="68"/>
      <c r="Y39" s="68"/>
      <c r="Z39" s="68"/>
      <c r="AA39" s="68"/>
      <c r="AB39" s="68"/>
      <c r="AC39" s="68"/>
      <c r="AD39" s="69"/>
    </row>
    <row r="40" spans="1:30">
      <c r="A40" s="67" t="s">
        <v>4</v>
      </c>
      <c r="B40" s="68">
        <v>71.849999999999994</v>
      </c>
      <c r="C40" s="68"/>
      <c r="D40" s="68"/>
      <c r="E40" s="68"/>
      <c r="F40" s="68"/>
      <c r="G40" s="68"/>
      <c r="H40" s="68"/>
      <c r="I40" s="68"/>
      <c r="J40" s="69"/>
      <c r="K40" s="67" t="s">
        <v>4</v>
      </c>
      <c r="L40" s="68">
        <v>71.849999999999994</v>
      </c>
      <c r="M40" s="68"/>
      <c r="N40" s="68"/>
      <c r="O40" s="68"/>
      <c r="P40" s="68"/>
      <c r="Q40" s="68"/>
      <c r="R40" s="68"/>
      <c r="S40" s="68"/>
      <c r="T40" s="69"/>
      <c r="U40" s="67" t="s">
        <v>4</v>
      </c>
      <c r="V40" s="68">
        <v>71.849999999999994</v>
      </c>
      <c r="W40" s="68"/>
      <c r="X40" s="68"/>
      <c r="Y40" s="68"/>
      <c r="Z40" s="68"/>
      <c r="AA40" s="68"/>
      <c r="AB40" s="68"/>
      <c r="AC40" s="68"/>
      <c r="AD40" s="69"/>
    </row>
    <row r="41" spans="1:30">
      <c r="A41" s="67" t="s">
        <v>5</v>
      </c>
      <c r="B41" s="68">
        <v>70.94</v>
      </c>
      <c r="C41" s="68"/>
      <c r="D41" s="68"/>
      <c r="E41" s="68"/>
      <c r="F41" s="68"/>
      <c r="G41" s="68"/>
      <c r="H41" s="68"/>
      <c r="I41" s="68"/>
      <c r="J41" s="69"/>
      <c r="K41" s="67" t="s">
        <v>5</v>
      </c>
      <c r="L41" s="68">
        <v>70.94</v>
      </c>
      <c r="M41" s="68"/>
      <c r="N41" s="68"/>
      <c r="O41" s="68"/>
      <c r="P41" s="68"/>
      <c r="Q41" s="68"/>
      <c r="R41" s="68"/>
      <c r="S41" s="68"/>
      <c r="T41" s="69"/>
      <c r="U41" s="67" t="s">
        <v>5</v>
      </c>
      <c r="V41" s="68">
        <v>70.94</v>
      </c>
      <c r="W41" s="68"/>
      <c r="X41" s="68"/>
      <c r="Y41" s="68"/>
      <c r="Z41" s="68"/>
      <c r="AA41" s="68"/>
      <c r="AB41" s="68"/>
      <c r="AC41" s="68"/>
      <c r="AD41" s="69"/>
    </row>
    <row r="42" spans="1:30">
      <c r="A42" s="67" t="s">
        <v>6</v>
      </c>
      <c r="B42" s="68">
        <v>40.299999999999997</v>
      </c>
      <c r="C42" s="68"/>
      <c r="D42" s="68"/>
      <c r="E42" s="68"/>
      <c r="F42" s="68"/>
      <c r="G42" s="68"/>
      <c r="H42" s="68"/>
      <c r="I42" s="68"/>
      <c r="J42" s="69"/>
      <c r="K42" s="67" t="s">
        <v>6</v>
      </c>
      <c r="L42" s="68">
        <v>40.299999999999997</v>
      </c>
      <c r="M42" s="68"/>
      <c r="N42" s="68"/>
      <c r="O42" s="68"/>
      <c r="P42" s="68"/>
      <c r="Q42" s="68"/>
      <c r="R42" s="68"/>
      <c r="S42" s="68"/>
      <c r="T42" s="69"/>
      <c r="U42" s="67" t="s">
        <v>6</v>
      </c>
      <c r="V42" s="68">
        <v>40.299999999999997</v>
      </c>
      <c r="W42" s="68"/>
      <c r="X42" s="68"/>
      <c r="Y42" s="68"/>
      <c r="Z42" s="68"/>
      <c r="AA42" s="68"/>
      <c r="AB42" s="68"/>
      <c r="AC42" s="68"/>
      <c r="AD42" s="69"/>
    </row>
    <row r="43" spans="1:30">
      <c r="A43" s="67" t="s">
        <v>7</v>
      </c>
      <c r="B43" s="68">
        <v>56.08</v>
      </c>
      <c r="C43" s="68"/>
      <c r="D43" s="68"/>
      <c r="E43" s="68"/>
      <c r="F43" s="68"/>
      <c r="G43" s="68"/>
      <c r="H43" s="68"/>
      <c r="I43" s="68"/>
      <c r="J43" s="69"/>
      <c r="K43" s="67" t="s">
        <v>7</v>
      </c>
      <c r="L43" s="68">
        <v>56.08</v>
      </c>
      <c r="M43" s="68"/>
      <c r="N43" s="68"/>
      <c r="O43" s="68"/>
      <c r="P43" s="68"/>
      <c r="Q43" s="68"/>
      <c r="R43" s="68"/>
      <c r="S43" s="68"/>
      <c r="T43" s="69"/>
      <c r="U43" s="67" t="s">
        <v>7</v>
      </c>
      <c r="V43" s="68">
        <v>56.08</v>
      </c>
      <c r="W43" s="68"/>
      <c r="X43" s="68"/>
      <c r="Y43" s="68"/>
      <c r="Z43" s="68"/>
      <c r="AA43" s="68"/>
      <c r="AB43" s="68"/>
      <c r="AC43" s="68"/>
      <c r="AD43" s="69"/>
    </row>
    <row r="44" spans="1:30">
      <c r="A44" s="67" t="s">
        <v>8</v>
      </c>
      <c r="B44" s="68">
        <v>61.98</v>
      </c>
      <c r="C44" s="68"/>
      <c r="D44" s="68"/>
      <c r="E44" s="68"/>
      <c r="F44" s="68"/>
      <c r="G44" s="68"/>
      <c r="H44" s="68"/>
      <c r="I44" s="68"/>
      <c r="J44" s="69"/>
      <c r="K44" s="67" t="s">
        <v>8</v>
      </c>
      <c r="L44" s="68">
        <v>61.98</v>
      </c>
      <c r="M44" s="68"/>
      <c r="N44" s="68"/>
      <c r="O44" s="68"/>
      <c r="P44" s="68"/>
      <c r="Q44" s="68"/>
      <c r="R44" s="68"/>
      <c r="S44" s="68"/>
      <c r="T44" s="69"/>
      <c r="U44" s="67" t="s">
        <v>8</v>
      </c>
      <c r="V44" s="68">
        <v>61.98</v>
      </c>
      <c r="W44" s="68"/>
      <c r="X44" s="68"/>
      <c r="Y44" s="68"/>
      <c r="Z44" s="68"/>
      <c r="AA44" s="68"/>
      <c r="AB44" s="68"/>
      <c r="AC44" s="68"/>
      <c r="AD44" s="69"/>
    </row>
    <row r="45" spans="1:30">
      <c r="A45" s="67" t="s">
        <v>9</v>
      </c>
      <c r="B45" s="68">
        <v>94.2</v>
      </c>
      <c r="C45" s="68"/>
      <c r="D45" s="68"/>
      <c r="E45" s="68"/>
      <c r="F45" s="68"/>
      <c r="G45" s="68"/>
      <c r="H45" s="68"/>
      <c r="I45" s="68"/>
      <c r="J45" s="69"/>
      <c r="K45" s="67" t="s">
        <v>9</v>
      </c>
      <c r="L45" s="68">
        <v>94.2</v>
      </c>
      <c r="M45" s="68"/>
      <c r="N45" s="68"/>
      <c r="O45" s="68"/>
      <c r="P45" s="68"/>
      <c r="Q45" s="68"/>
      <c r="R45" s="68"/>
      <c r="S45" s="68"/>
      <c r="T45" s="69"/>
      <c r="U45" s="67" t="s">
        <v>9</v>
      </c>
      <c r="V45" s="68">
        <v>94.2</v>
      </c>
      <c r="W45" s="68"/>
      <c r="X45" s="68"/>
      <c r="Y45" s="68"/>
      <c r="Z45" s="68"/>
      <c r="AA45" s="68"/>
      <c r="AB45" s="68"/>
      <c r="AC45" s="68"/>
      <c r="AD45" s="69"/>
    </row>
    <row r="46" spans="1:30">
      <c r="A46" s="67" t="s">
        <v>94</v>
      </c>
      <c r="B46" s="68">
        <v>35.450000000000003</v>
      </c>
      <c r="C46" s="68"/>
      <c r="D46" s="68"/>
      <c r="E46" s="68"/>
      <c r="F46" s="68"/>
      <c r="G46" s="68"/>
      <c r="H46" s="68"/>
      <c r="I46" s="68"/>
      <c r="J46" s="69"/>
      <c r="K46" s="67" t="s">
        <v>94</v>
      </c>
      <c r="L46" s="68">
        <v>35.450000000000003</v>
      </c>
      <c r="M46" s="68"/>
      <c r="N46" s="68"/>
      <c r="O46" s="68"/>
      <c r="P46" s="68"/>
      <c r="Q46" s="68"/>
      <c r="R46" s="68"/>
      <c r="S46" s="68"/>
      <c r="T46" s="69"/>
      <c r="U46" s="67" t="s">
        <v>94</v>
      </c>
      <c r="V46" s="68">
        <v>35.450000000000003</v>
      </c>
      <c r="W46" s="68"/>
      <c r="X46" s="68"/>
      <c r="Y46" s="68"/>
      <c r="Z46" s="68"/>
      <c r="AA46" s="68"/>
      <c r="AB46" s="68"/>
      <c r="AC46" s="68"/>
      <c r="AD46" s="69"/>
    </row>
    <row r="47" spans="1:30">
      <c r="A47" s="67" t="s">
        <v>176</v>
      </c>
      <c r="B47" s="68">
        <v>19</v>
      </c>
      <c r="C47" s="68"/>
      <c r="D47" s="68"/>
      <c r="E47" s="68"/>
      <c r="F47" s="68"/>
      <c r="G47" s="68"/>
      <c r="H47" s="68"/>
      <c r="I47" s="68"/>
      <c r="J47" s="69"/>
      <c r="K47" s="67" t="s">
        <v>176</v>
      </c>
      <c r="L47" s="68">
        <v>19</v>
      </c>
      <c r="M47" s="68"/>
      <c r="N47" s="68"/>
      <c r="O47" s="68"/>
      <c r="P47" s="68"/>
      <c r="Q47" s="68"/>
      <c r="R47" s="68"/>
      <c r="S47" s="68"/>
      <c r="T47" s="69"/>
      <c r="U47" s="67" t="s">
        <v>176</v>
      </c>
      <c r="V47" s="68">
        <v>19</v>
      </c>
      <c r="W47" s="68"/>
      <c r="X47" s="68"/>
      <c r="Y47" s="68"/>
      <c r="Z47" s="68"/>
      <c r="AA47" s="68"/>
      <c r="AB47" s="68"/>
      <c r="AC47" s="68"/>
      <c r="AD47" s="69"/>
    </row>
    <row r="48" spans="1:30" ht="14" thickBot="1">
      <c r="A48" s="73"/>
      <c r="B48" s="74"/>
      <c r="C48" s="74"/>
      <c r="D48" s="74"/>
      <c r="E48" s="74"/>
      <c r="F48" s="74"/>
      <c r="G48" s="74"/>
      <c r="H48" s="74"/>
      <c r="I48" s="74"/>
      <c r="J48" s="75"/>
      <c r="K48" s="73"/>
      <c r="L48" s="74"/>
      <c r="M48" s="74"/>
      <c r="N48" s="74"/>
      <c r="O48" s="74"/>
      <c r="P48" s="74"/>
      <c r="Q48" s="74"/>
      <c r="R48" s="74"/>
      <c r="S48" s="74"/>
      <c r="T48" s="75"/>
      <c r="U48" s="73"/>
      <c r="V48" s="74"/>
      <c r="W48" s="74"/>
      <c r="X48" s="74"/>
      <c r="Y48" s="74"/>
      <c r="Z48" s="74"/>
      <c r="AA48" s="74"/>
      <c r="AB48" s="74"/>
      <c r="AC48" s="74"/>
      <c r="AD48" s="75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workbookViewId="0">
      <selection activeCell="A3" sqref="A1:A3"/>
    </sheetView>
  </sheetViews>
  <sheetFormatPr baseColWidth="10" defaultRowHeight="13"/>
  <cols>
    <col min="1" max="1" width="8.83203125" customWidth="1"/>
    <col min="2" max="2" width="11" bestFit="1" customWidth="1"/>
    <col min="3" max="3" width="11" customWidth="1"/>
    <col min="4" max="4" width="11" bestFit="1" customWidth="1"/>
    <col min="5" max="5" width="11" customWidth="1"/>
    <col min="6" max="6" width="11" bestFit="1" customWidth="1"/>
    <col min="7" max="258" width="8.83203125" customWidth="1"/>
  </cols>
  <sheetData>
    <row r="1" spans="1:6">
      <c r="A1" s="4" t="s">
        <v>213</v>
      </c>
    </row>
    <row r="2" spans="1:6">
      <c r="A2" s="4" t="s">
        <v>212</v>
      </c>
    </row>
    <row r="3" spans="1:6" ht="16">
      <c r="A3" s="57" t="s">
        <v>211</v>
      </c>
    </row>
    <row r="4" spans="1:6">
      <c r="B4" s="7" t="s">
        <v>84</v>
      </c>
      <c r="C4" s="7"/>
      <c r="D4" s="7" t="s">
        <v>85</v>
      </c>
      <c r="E4" s="7"/>
      <c r="F4" s="7" t="s">
        <v>86</v>
      </c>
    </row>
    <row r="5" spans="1:6">
      <c r="A5" s="4" t="s">
        <v>0</v>
      </c>
      <c r="B5" s="2">
        <v>0.66759999999999997</v>
      </c>
      <c r="C5" s="2"/>
      <c r="D5" s="2">
        <v>6.8500000000000005E-2</v>
      </c>
      <c r="E5" s="2"/>
      <c r="F5" s="2">
        <v>4.7699999999999996</v>
      </c>
    </row>
    <row r="6" spans="1:6">
      <c r="A6" s="4" t="s">
        <v>1</v>
      </c>
      <c r="B6" s="2">
        <v>1.2800000000000001E-2</v>
      </c>
      <c r="C6" s="2"/>
      <c r="D6" s="2">
        <v>0</v>
      </c>
      <c r="E6" s="2"/>
      <c r="F6" s="2">
        <v>0</v>
      </c>
    </row>
    <row r="7" spans="1:6">
      <c r="A7" s="4" t="s">
        <v>2</v>
      </c>
      <c r="B7" s="2">
        <v>0</v>
      </c>
      <c r="C7" s="2"/>
      <c r="D7" s="2">
        <v>2.6800000000000001E-2</v>
      </c>
      <c r="E7" s="2"/>
      <c r="F7" s="2">
        <v>4.6199999999999998E-2</v>
      </c>
    </row>
    <row r="8" spans="1:6">
      <c r="A8" s="4" t="s">
        <v>3</v>
      </c>
      <c r="B8" s="2">
        <v>1.9900000000000001E-2</v>
      </c>
      <c r="C8" s="2"/>
      <c r="D8" s="2">
        <v>0</v>
      </c>
      <c r="E8" s="2"/>
      <c r="F8" s="2">
        <v>1.5800000000000002E-2</v>
      </c>
    </row>
    <row r="9" spans="1:6">
      <c r="A9" s="4" t="s">
        <v>4</v>
      </c>
      <c r="B9" s="2">
        <v>2.0299999999999998</v>
      </c>
      <c r="C9" s="2"/>
      <c r="D9" s="2">
        <v>3.96</v>
      </c>
      <c r="E9" s="2"/>
      <c r="F9" s="2">
        <v>1.2123999999999999</v>
      </c>
    </row>
    <row r="10" spans="1:6">
      <c r="A10" s="4" t="s">
        <v>5</v>
      </c>
      <c r="B10" s="2">
        <v>0.60209999999999997</v>
      </c>
      <c r="C10" s="2"/>
      <c r="D10" s="2">
        <v>1.2527999999999999</v>
      </c>
      <c r="E10" s="2"/>
      <c r="F10" s="2">
        <v>0.25190000000000001</v>
      </c>
    </row>
    <row r="11" spans="1:6">
      <c r="A11" s="4" t="s">
        <v>6</v>
      </c>
      <c r="B11" s="2">
        <v>0.66569999999999996</v>
      </c>
      <c r="C11" s="2"/>
      <c r="D11" s="2">
        <v>19.64</v>
      </c>
      <c r="E11" s="2"/>
      <c r="F11" s="2">
        <v>2.1</v>
      </c>
    </row>
    <row r="12" spans="1:6">
      <c r="A12" s="4" t="s">
        <v>7</v>
      </c>
      <c r="B12" s="2">
        <v>53.48</v>
      </c>
      <c r="C12" s="2"/>
      <c r="D12" s="2">
        <v>29.39</v>
      </c>
      <c r="E12" s="2"/>
      <c r="F12" s="2">
        <v>53.72</v>
      </c>
    </row>
    <row r="13" spans="1:6">
      <c r="A13" s="4" t="s">
        <v>8</v>
      </c>
      <c r="B13" s="2">
        <v>0</v>
      </c>
      <c r="C13" s="2"/>
      <c r="D13" s="2">
        <v>3.7000000000000002E-3</v>
      </c>
      <c r="E13" s="2"/>
      <c r="F13" s="2">
        <v>1.12E-2</v>
      </c>
    </row>
    <row r="14" spans="1:6">
      <c r="A14" s="4" t="s">
        <v>9</v>
      </c>
      <c r="B14" s="2">
        <v>1.7299999999999999E-2</v>
      </c>
      <c r="C14" s="2"/>
      <c r="D14" s="2">
        <v>6.3E-3</v>
      </c>
      <c r="E14" s="2"/>
      <c r="F14" s="2">
        <v>1.6000000000000001E-3</v>
      </c>
    </row>
    <row r="15" spans="1:6">
      <c r="A15" s="4" t="s">
        <v>10</v>
      </c>
      <c r="B15" s="2">
        <v>57.495399999999997</v>
      </c>
      <c r="C15" s="2"/>
      <c r="D15" s="2">
        <v>54.348100000000002</v>
      </c>
      <c r="E15" s="2"/>
      <c r="F15" s="2">
        <v>62.129100000000001</v>
      </c>
    </row>
    <row r="16" spans="1:6" ht="14" thickBot="1"/>
    <row r="17" spans="1:6">
      <c r="A17" s="110" t="s">
        <v>183</v>
      </c>
      <c r="B17" s="111"/>
      <c r="C17" s="110" t="s">
        <v>183</v>
      </c>
      <c r="D17" s="111"/>
      <c r="E17" s="110" t="s">
        <v>183</v>
      </c>
      <c r="F17" s="111"/>
    </row>
    <row r="18" spans="1:6">
      <c r="A18" s="116"/>
      <c r="B18" s="113"/>
      <c r="C18" s="116"/>
      <c r="D18" s="113"/>
      <c r="E18" s="116"/>
      <c r="F18" s="113"/>
    </row>
    <row r="19" spans="1:6">
      <c r="A19" s="112" t="s">
        <v>99</v>
      </c>
      <c r="B19" s="114">
        <v>6.4205563700132015E-2</v>
      </c>
      <c r="C19" s="112" t="s">
        <v>99</v>
      </c>
      <c r="D19" s="114">
        <v>6.202704387107935E-3</v>
      </c>
      <c r="E19" s="112" t="s">
        <v>99</v>
      </c>
      <c r="F19" s="114">
        <v>0.39823127994962526</v>
      </c>
    </row>
    <row r="20" spans="1:6">
      <c r="A20" s="112" t="s">
        <v>122</v>
      </c>
      <c r="B20" s="114">
        <v>3.353929703723272E-2</v>
      </c>
      <c r="C20" s="112" t="s">
        <v>122</v>
      </c>
      <c r="D20" s="114">
        <v>0.92898760687718573</v>
      </c>
      <c r="E20" s="112" t="s">
        <v>122</v>
      </c>
      <c r="F20" s="114">
        <v>0.105782981422945</v>
      </c>
    </row>
    <row r="21" spans="1:6">
      <c r="A21" s="112" t="s">
        <v>105</v>
      </c>
      <c r="B21" s="114">
        <v>1.9362607352624643</v>
      </c>
      <c r="C21" s="112" t="s">
        <v>105</v>
      </c>
      <c r="D21" s="114">
        <v>0.9989990245011634</v>
      </c>
      <c r="E21" s="112" t="s">
        <v>105</v>
      </c>
      <c r="F21" s="114">
        <v>1.9445967411371201</v>
      </c>
    </row>
    <row r="22" spans="1:6">
      <c r="A22" s="112" t="s">
        <v>121</v>
      </c>
      <c r="B22" s="114">
        <v>1.7232880961900284E-2</v>
      </c>
      <c r="C22" s="112" t="s">
        <v>121</v>
      </c>
      <c r="D22" s="114">
        <v>3.3663870200684676E-2</v>
      </c>
      <c r="E22" s="112" t="s">
        <v>121</v>
      </c>
      <c r="F22" s="114">
        <v>7.2083943555501344E-3</v>
      </c>
    </row>
    <row r="23" spans="1:6">
      <c r="A23" s="112" t="s">
        <v>120</v>
      </c>
      <c r="B23" s="114">
        <v>5.7365358293930621E-2</v>
      </c>
      <c r="C23" s="112" t="s">
        <v>120</v>
      </c>
      <c r="D23" s="114">
        <v>0.10506108860414129</v>
      </c>
      <c r="E23" s="112" t="s">
        <v>120</v>
      </c>
      <c r="F23" s="114">
        <v>3.425474270530731E-2</v>
      </c>
    </row>
    <row r="24" spans="1:6">
      <c r="A24" s="112" t="s">
        <v>206</v>
      </c>
      <c r="B24" s="114">
        <v>1.9778008642222364</v>
      </c>
      <c r="C24" s="112" t="s">
        <v>206</v>
      </c>
      <c r="D24" s="114">
        <v>1.9666442049084127</v>
      </c>
      <c r="E24" s="112" t="s">
        <v>206</v>
      </c>
      <c r="F24" s="114">
        <v>1.9540785701895382</v>
      </c>
    </row>
    <row r="25" spans="1:6">
      <c r="A25" s="112"/>
      <c r="B25" s="114"/>
      <c r="C25" s="112"/>
      <c r="D25" s="114"/>
      <c r="E25" s="112"/>
      <c r="F25" s="114"/>
    </row>
    <row r="26" spans="1:6">
      <c r="A26" s="112"/>
      <c r="B26" s="113"/>
      <c r="C26" s="112"/>
      <c r="D26" s="113"/>
      <c r="E26" s="112"/>
      <c r="F26" s="113"/>
    </row>
    <row r="27" spans="1:6">
      <c r="A27" s="112" t="s">
        <v>202</v>
      </c>
      <c r="B27" s="114">
        <v>1.6405461452339013E-2</v>
      </c>
      <c r="C27" s="112" t="s">
        <v>202</v>
      </c>
      <c r="D27" s="114">
        <v>0.44950036148723033</v>
      </c>
      <c r="E27" s="112" t="s">
        <v>202</v>
      </c>
      <c r="F27" s="114">
        <v>5.0569277198056199E-2</v>
      </c>
    </row>
    <row r="28" spans="1:6">
      <c r="A28" s="112" t="s">
        <v>203</v>
      </c>
      <c r="B28" s="114">
        <v>0.94710544525613172</v>
      </c>
      <c r="C28" s="112" t="s">
        <v>203</v>
      </c>
      <c r="D28" s="114">
        <v>0.48337611752233944</v>
      </c>
      <c r="E28" s="112" t="s">
        <v>203</v>
      </c>
      <c r="F28" s="114">
        <v>0.92960937873197325</v>
      </c>
    </row>
    <row r="29" spans="1:6">
      <c r="A29" s="112" t="s">
        <v>204</v>
      </c>
      <c r="B29" s="114">
        <v>8.4293169299092807E-3</v>
      </c>
      <c r="C29" s="112" t="s">
        <v>204</v>
      </c>
      <c r="D29" s="114">
        <v>1.6288615383291585E-2</v>
      </c>
      <c r="E29" s="112" t="s">
        <v>204</v>
      </c>
      <c r="F29" s="114">
        <v>3.445954041144571E-3</v>
      </c>
    </row>
    <row r="30" spans="1:6" ht="14" thickBot="1">
      <c r="A30" s="73" t="s">
        <v>205</v>
      </c>
      <c r="B30" s="115">
        <v>2.8059776361620017E-2</v>
      </c>
      <c r="C30" s="73" t="s">
        <v>205</v>
      </c>
      <c r="D30" s="115">
        <v>5.0834905607138735E-2</v>
      </c>
      <c r="E30" s="73" t="s">
        <v>205</v>
      </c>
      <c r="F30" s="115">
        <v>1.6375390028825994E-2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Plagioclase</vt:lpstr>
      <vt:lpstr>Orthopyroxene</vt:lpstr>
      <vt:lpstr>Fe-Mg-Mn amphibole</vt:lpstr>
      <vt:lpstr>Fe-Mg-Mn-Figure</vt:lpstr>
      <vt:lpstr>Ca-amphibole</vt:lpstr>
      <vt:lpstr>Ca-amphibole-Figure</vt:lpstr>
      <vt:lpstr>Talc</vt:lpstr>
      <vt:lpstr>Biotite</vt:lpstr>
      <vt:lpstr>Carbonate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Christine Elrod</cp:lastModifiedBy>
  <dcterms:created xsi:type="dcterms:W3CDTF">2020-10-06T12:38:24Z</dcterms:created>
  <dcterms:modified xsi:type="dcterms:W3CDTF">2022-03-02T22:59:44Z</dcterms:modified>
</cp:coreProperties>
</file>