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Volumes/newactivefiles/19-02 February 2019/6733R Griffin-SC41/AM-19-26733/"/>
    </mc:Choice>
  </mc:AlternateContent>
  <xr:revisionPtr revIDLastSave="0" documentId="13_ncr:1_{5602C52A-0C12-0A4B-A1A2-C6F21B48F59C}" xr6:coauthVersionLast="36" xr6:coauthVersionMax="36" xr10:uidLastSave="{00000000-0000-0000-0000-000000000000}"/>
  <bookViews>
    <workbookView xWindow="8660" yWindow="900" windowWidth="31560" windowHeight="27720" tabRatio="500" xr2:uid="{00000000-000D-0000-FFFF-FFFF00000000}"/>
  </bookViews>
  <sheets>
    <sheet name="Sheet1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D89" i="1" l="1"/>
  <c r="C89" i="1"/>
  <c r="B89" i="1"/>
  <c r="K28" i="1"/>
  <c r="I28" i="1"/>
  <c r="E96" i="1"/>
  <c r="E97" i="1"/>
  <c r="E99" i="1"/>
  <c r="E101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F98" i="1"/>
  <c r="G104" i="1"/>
  <c r="G108" i="1"/>
  <c r="G109" i="1"/>
  <c r="G110" i="1"/>
  <c r="G116" i="1"/>
  <c r="G99" i="1"/>
  <c r="F100" i="1"/>
  <c r="F101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99" i="1"/>
  <c r="J116" i="1"/>
  <c r="J110" i="1"/>
  <c r="J109" i="1"/>
  <c r="J108" i="1"/>
  <c r="J104" i="1"/>
  <c r="I118" i="1"/>
  <c r="J99" i="1"/>
  <c r="H10" i="1"/>
  <c r="H28" i="1" s="1"/>
  <c r="H12" i="1"/>
  <c r="H13" i="1"/>
  <c r="H21" i="1"/>
  <c r="H22" i="1"/>
  <c r="G13" i="1"/>
  <c r="G21" i="1"/>
  <c r="G22" i="1"/>
  <c r="F28" i="1"/>
  <c r="B28" i="1"/>
  <c r="C24" i="1"/>
  <c r="C22" i="1"/>
  <c r="C21" i="1"/>
  <c r="C16" i="1"/>
  <c r="C15" i="1"/>
  <c r="C13" i="1"/>
  <c r="C12" i="1"/>
  <c r="C11" i="1"/>
  <c r="C10" i="1"/>
  <c r="D39" i="1"/>
  <c r="D40" i="1"/>
  <c r="D41" i="1"/>
  <c r="D42" i="1"/>
  <c r="D43" i="1"/>
  <c r="D44" i="1"/>
  <c r="D45" i="1"/>
  <c r="D48" i="1"/>
  <c r="D50" i="1"/>
  <c r="D51" i="1"/>
  <c r="D53" i="1"/>
  <c r="D54" i="1"/>
  <c r="D55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6" i="1"/>
  <c r="D77" i="1"/>
  <c r="D36" i="1"/>
  <c r="D37" i="1"/>
  <c r="D38" i="1"/>
  <c r="D35" i="1"/>
  <c r="E37" i="1"/>
  <c r="E38" i="1"/>
  <c r="E39" i="1"/>
  <c r="E40" i="1"/>
  <c r="E42" i="1"/>
  <c r="E43" i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6" i="1"/>
  <c r="E77" i="1"/>
  <c r="E36" i="1"/>
  <c r="G28" i="1" l="1"/>
</calcChain>
</file>

<file path=xl/sharedStrings.xml><?xml version="1.0" encoding="utf-8"?>
<sst xmlns="http://schemas.openxmlformats.org/spreadsheetml/2006/main" count="194" uniqueCount="107">
  <si>
    <t>Li</t>
  </si>
  <si>
    <t xml:space="preserve"> </t>
  </si>
  <si>
    <t>Be</t>
  </si>
  <si>
    <t>B</t>
  </si>
  <si>
    <t>Na</t>
  </si>
  <si>
    <t>P</t>
  </si>
  <si>
    <t>K</t>
  </si>
  <si>
    <t>Sc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</si>
  <si>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</si>
  <si>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</si>
  <si>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</si>
  <si>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</si>
  <si>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</si>
  <si>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</si>
  <si>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</si>
  <si>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</si>
  <si>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</si>
  <si>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</si>
  <si>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</si>
  <si>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</si>
  <si>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</si>
  <si>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</si>
  <si>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</si>
  <si>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</si>
  <si>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</si>
  <si>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</si>
  <si>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</si>
  <si>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</si>
  <si>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</si>
  <si>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</si>
  <si>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</si>
  <si>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</si>
  <si>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</si>
  <si>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</si>
  <si>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</si>
  <si>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</si>
  <si>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</si>
  <si>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</si>
  <si>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</si>
  <si>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</si>
  <si>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</si>
  <si>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</si>
  <si>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</si>
  <si>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</si>
  <si>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hib in agg</t>
  </si>
  <si>
    <t>n=22</t>
  </si>
  <si>
    <t>n=6</t>
  </si>
  <si>
    <t>&lt;20</t>
  </si>
  <si>
    <t>&lt;0.1</t>
  </si>
  <si>
    <t>&lt;0.2</t>
  </si>
  <si>
    <t>&lt;0.5</t>
  </si>
  <si>
    <t>n=2</t>
  </si>
  <si>
    <t>Melt</t>
  </si>
  <si>
    <t>n=24</t>
  </si>
  <si>
    <t>stdev</t>
  </si>
  <si>
    <t>Kennedy</t>
  </si>
  <si>
    <t>analyzed</t>
  </si>
  <si>
    <t>n=48</t>
  </si>
  <si>
    <t>SiO2</t>
  </si>
  <si>
    <t>ZrO2</t>
  </si>
  <si>
    <t>Ti2O3</t>
  </si>
  <si>
    <t>Al2O3</t>
  </si>
  <si>
    <t>Cr2O3</t>
  </si>
  <si>
    <t>La2O3</t>
  </si>
  <si>
    <t>Ce2O3</t>
  </si>
  <si>
    <t>V2O5</t>
  </si>
  <si>
    <t>FeO</t>
  </si>
  <si>
    <t>MnO</t>
  </si>
  <si>
    <t>MgO</t>
  </si>
  <si>
    <t>CaO</t>
  </si>
  <si>
    <t>SrO</t>
  </si>
  <si>
    <t>K2O</t>
  </si>
  <si>
    <t>Na2O</t>
  </si>
  <si>
    <t>sum</t>
  </si>
  <si>
    <t xml:space="preserve">Kennedy </t>
  </si>
  <si>
    <t xml:space="preserve">Ireland </t>
  </si>
  <si>
    <t>this work</t>
  </si>
  <si>
    <t>Major Elements</t>
  </si>
  <si>
    <t>Trace elements</t>
  </si>
  <si>
    <t>n=8</t>
  </si>
  <si>
    <t>hi-Ce glass</t>
  </si>
  <si>
    <t>hi-Ba glass</t>
  </si>
  <si>
    <t>SO2</t>
  </si>
  <si>
    <t>n=65</t>
  </si>
  <si>
    <t>n=25</t>
  </si>
  <si>
    <t>BaO</t>
  </si>
  <si>
    <t>Dr/Boyn</t>
  </si>
  <si>
    <t>(Ireland et al., 1991)</t>
  </si>
  <si>
    <t>Lance</t>
  </si>
  <si>
    <t xml:space="preserve">hibonite in </t>
  </si>
  <si>
    <t>corundum</t>
  </si>
  <si>
    <t>aggregates</t>
  </si>
  <si>
    <t>Mur 7-228</t>
  </si>
  <si>
    <t>Mur 7-753</t>
  </si>
  <si>
    <t>Calculated melts - trace elements</t>
  </si>
  <si>
    <t>Partition coefficients hibonite/melt</t>
  </si>
  <si>
    <t>analyzed glasses Mt Carmel</t>
  </si>
  <si>
    <t xml:space="preserve">meteoritic glasses with hibonite </t>
  </si>
  <si>
    <r>
      <t>Sc</t>
    </r>
    <r>
      <rPr>
        <vertAlign val="subscript"/>
        <sz val="12"/>
        <rFont val="Calibri (Body)"/>
      </rPr>
      <t>2</t>
    </r>
    <r>
      <rPr>
        <sz val="12"/>
        <rFont val="Calibri"/>
        <family val="2"/>
        <scheme val="minor"/>
      </rPr>
      <t>O</t>
    </r>
    <r>
      <rPr>
        <vertAlign val="subscript"/>
        <sz val="12"/>
        <rFont val="Calibri (Body)"/>
      </rPr>
      <t>3</t>
    </r>
  </si>
  <si>
    <t>melt with Hbn in Crn</t>
  </si>
  <si>
    <t>melt w/ Hbn in aggregates</t>
  </si>
  <si>
    <t>Hbn in Crn</t>
  </si>
  <si>
    <t>Hbn in agg</t>
  </si>
  <si>
    <t>Calc.</t>
  </si>
  <si>
    <t>Supplemental Table 2.  Analyzed glasses and calculated melts</t>
  </si>
  <si>
    <t>American Mineralogist: February 2019 Deposit AM-19-26733</t>
  </si>
  <si>
    <t>GRIFFIN ET AL.: TERRESTRIAL HIBONITE-GROSSITE-VANADIUM ASSEMBLAGE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</si>
</sst>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vertAlign val="subscript"/>
      <sz val="12"/>
      <name val="Calibri (Body)"/>
    </font>
    <font>
      <i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/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/>
    <xf numFmtId="0" fontId="0" fillId="0" borderId="0" xfId="0" applyBorder="1"/>
    <xf numFmtId="2" fontId="0" fillId="0" borderId="0" xfId="0" applyNumberFormat="1" applyBorder="1" applyAlignment="1">
      <alignment horizontal="center"/>
    </xf>
    <xf numFmtId="1" fontId="0" fillId="0" borderId="0" xfId="0" applyNumberFormat="1"/>
    <xf numFmtId="0" fontId="1" fillId="0" borderId="0" xfId="0" applyFont="1"/>
    <xf numFmtId="0" fontId="6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Border="1" applyAlignment="1"/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left"/>
    </xf>
    <xf numFmtId="1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/>
    <xf numFmtId="0" fontId="0" fillId="0" borderId="1" xfId="0" applyBorder="1" applyAlignment="1"/>
    <xf numFmtId="0" fontId="0" fillId="0" borderId="0" xfId="0" applyAlignment="1"/>
    <xf numFmtId="165" fontId="0" fillId="0" borderId="1" xfId="0" applyNumberFormat="1" applyFont="1" applyBorder="1" applyAlignment="1">
      <alignment horizontal="center"/>
    </xf>
    <xf numFmtId="165" fontId="0" fillId="0" borderId="0" xfId="0" applyNumberFormat="1" applyFont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166" fontId="0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3"/>
  <sheetViews>
    <sheetView tabSelected="1" workbookViewId="0">
      <pane xSplit="1" ySplit="32" topLeftCell="B33" activePane="bottomRight" state="frozen"/>
      <selection pane="topRight" activeCell="B1" sqref="B1"/>
      <selection pane="bottomLeft" activeCell="A2" sqref="A2"/>
      <selection pane="bottomRight" sqref="A1:A2"/>
    </sheetView>
  </sheetViews>
  <sheetFormatPr baseColWidth="10" defaultRowHeight="16"/>
  <cols>
    <col min="1" max="1" width="6.5" customWidth="1"/>
    <col min="2" max="3" width="9.5" customWidth="1"/>
    <col min="4" max="4" width="10.1640625" customWidth="1"/>
    <col min="5" max="5" width="9.83203125" style="1" customWidth="1"/>
    <col min="6" max="6" width="10.83203125" style="1" customWidth="1"/>
    <col min="7" max="7" width="9.83203125" style="7" customWidth="1"/>
    <col min="8" max="8" width="8.6640625" style="1" customWidth="1"/>
    <col min="9" max="9" width="9" style="1" customWidth="1"/>
    <col min="10" max="10" width="7.6640625" style="7" customWidth="1"/>
    <col min="11" max="11" width="8" style="1" customWidth="1"/>
    <col min="12" max="12" width="6" style="1" customWidth="1"/>
    <col min="13" max="14" width="9.33203125" customWidth="1"/>
    <col min="15" max="15" width="9.6640625" customWidth="1"/>
    <col min="16" max="16" width="8.83203125" customWidth="1"/>
    <col min="17" max="17" width="8" customWidth="1"/>
    <col min="18" max="18" width="7.6640625" customWidth="1"/>
    <col min="19" max="19" width="7.5" customWidth="1"/>
    <col min="20" max="20" width="8" customWidth="1"/>
    <col min="21" max="21" width="8.33203125" customWidth="1"/>
  </cols>
  <sheetData>
    <row r="1" spans="1:12">
      <c r="A1" s="60" t="s">
        <v>105</v>
      </c>
      <c r="E1" s="16"/>
      <c r="F1" s="16"/>
      <c r="G1" s="51"/>
      <c r="H1" s="16"/>
      <c r="I1" s="16"/>
      <c r="J1" s="51"/>
      <c r="K1" s="16"/>
      <c r="L1" s="16"/>
    </row>
    <row r="2" spans="1:12">
      <c r="A2" s="61" t="s">
        <v>106</v>
      </c>
      <c r="E2" s="16"/>
      <c r="F2" s="16"/>
      <c r="G2" s="51"/>
      <c r="H2" s="16"/>
      <c r="I2" s="16"/>
      <c r="J2" s="51"/>
      <c r="K2" s="16"/>
      <c r="L2" s="16"/>
    </row>
    <row r="3" spans="1:12">
      <c r="A3" s="27" t="s">
        <v>104</v>
      </c>
      <c r="G3" s="18"/>
      <c r="J3" s="15"/>
      <c r="K3" s="18"/>
      <c r="L3" s="15"/>
    </row>
    <row r="4" spans="1:12">
      <c r="E4" s="1" t="s">
        <v>1</v>
      </c>
      <c r="G4" s="18"/>
      <c r="J4" s="15"/>
      <c r="K4" s="18"/>
      <c r="L4" s="15"/>
    </row>
    <row r="5" spans="1:12">
      <c r="A5" s="27" t="s">
        <v>77</v>
      </c>
      <c r="G5" s="18"/>
      <c r="J5" s="15"/>
      <c r="K5" s="18"/>
      <c r="L5" s="15"/>
    </row>
    <row r="6" spans="1:12">
      <c r="B6" s="42" t="s">
        <v>89</v>
      </c>
      <c r="C6" s="16" t="s">
        <v>103</v>
      </c>
      <c r="D6" s="16" t="s">
        <v>103</v>
      </c>
      <c r="E6" s="1" t="s">
        <v>52</v>
      </c>
      <c r="F6" s="41" t="s">
        <v>89</v>
      </c>
      <c r="G6" s="16" t="s">
        <v>103</v>
      </c>
      <c r="H6" s="1" t="s">
        <v>103</v>
      </c>
      <c r="I6" s="55" t="s">
        <v>96</v>
      </c>
      <c r="J6" s="56"/>
      <c r="K6" s="56"/>
      <c r="L6" s="57"/>
    </row>
    <row r="7" spans="1:12">
      <c r="B7" t="s">
        <v>90</v>
      </c>
      <c r="C7" s="16" t="s">
        <v>52</v>
      </c>
      <c r="D7" s="1" t="s">
        <v>52</v>
      </c>
      <c r="E7" s="1" t="s">
        <v>56</v>
      </c>
      <c r="F7" s="34" t="s">
        <v>91</v>
      </c>
      <c r="G7" s="16" t="s">
        <v>52</v>
      </c>
      <c r="H7" s="1" t="s">
        <v>52</v>
      </c>
      <c r="I7" s="55" t="s">
        <v>80</v>
      </c>
      <c r="J7" s="56"/>
      <c r="K7" s="58" t="s">
        <v>81</v>
      </c>
      <c r="L7" s="59"/>
    </row>
    <row r="8" spans="1:12">
      <c r="B8" s="1" t="s">
        <v>53</v>
      </c>
      <c r="C8" s="1" t="s">
        <v>55</v>
      </c>
      <c r="D8" s="1" t="s">
        <v>76</v>
      </c>
      <c r="E8" s="1" t="s">
        <v>46</v>
      </c>
      <c r="F8" s="7" t="s">
        <v>57</v>
      </c>
      <c r="G8" s="16" t="s">
        <v>55</v>
      </c>
      <c r="H8" s="1" t="s">
        <v>76</v>
      </c>
      <c r="I8" s="7" t="s">
        <v>83</v>
      </c>
      <c r="J8" s="15" t="s">
        <v>54</v>
      </c>
      <c r="K8" s="33" t="s">
        <v>84</v>
      </c>
      <c r="L8" s="14" t="s">
        <v>54</v>
      </c>
    </row>
    <row r="9" spans="1:12">
      <c r="B9" s="1"/>
      <c r="C9" s="1"/>
      <c r="D9" s="1"/>
      <c r="F9" s="7"/>
      <c r="G9"/>
      <c r="H9"/>
      <c r="I9" s="11"/>
      <c r="J9" s="24"/>
      <c r="K9" s="11"/>
      <c r="L9"/>
    </row>
    <row r="10" spans="1:12">
      <c r="A10" s="19" t="s">
        <v>58</v>
      </c>
      <c r="B10" s="1">
        <v>0.43</v>
      </c>
      <c r="C10" s="52">
        <f>B10/0.002</f>
        <v>215</v>
      </c>
      <c r="D10" s="2">
        <v>27.777777777777779</v>
      </c>
      <c r="E10" s="50">
        <v>30.98</v>
      </c>
      <c r="F10" s="33">
        <v>0.3</v>
      </c>
      <c r="G10"/>
      <c r="H10" s="1">
        <f>F10/0.02</f>
        <v>15</v>
      </c>
      <c r="I10" s="8">
        <v>45</v>
      </c>
      <c r="J10" s="31">
        <v>2.8</v>
      </c>
      <c r="K10" s="17">
        <v>43.6</v>
      </c>
      <c r="L10" s="2">
        <v>2.15</v>
      </c>
    </row>
    <row r="11" spans="1:12">
      <c r="A11" s="19" t="s">
        <v>59</v>
      </c>
      <c r="B11" s="1">
        <v>0.59</v>
      </c>
      <c r="C11" s="2">
        <f>B11/0.4</f>
        <v>1.4749999999999999</v>
      </c>
      <c r="D11" s="2">
        <v>2.5409130060292848</v>
      </c>
      <c r="E11" s="2">
        <v>0.36</v>
      </c>
      <c r="F11" s="33"/>
      <c r="G11"/>
      <c r="I11" s="7">
        <v>1.94</v>
      </c>
      <c r="J11" s="15">
        <v>1.3</v>
      </c>
      <c r="K11" s="17">
        <v>8.24</v>
      </c>
      <c r="L11" s="2">
        <v>1.91</v>
      </c>
    </row>
    <row r="12" spans="1:12">
      <c r="A12" s="19" t="s">
        <v>60</v>
      </c>
      <c r="B12" s="1">
        <v>2.95</v>
      </c>
      <c r="C12" s="2">
        <f>B12/1.3</f>
        <v>2.2692307692307692</v>
      </c>
      <c r="D12" s="2">
        <v>2.2419820641434867</v>
      </c>
      <c r="E12" s="2">
        <v>0.49</v>
      </c>
      <c r="F12" s="33">
        <v>0.03</v>
      </c>
      <c r="G12"/>
      <c r="H12" s="3">
        <f>F12/1.7</f>
        <v>1.7647058823529412E-2</v>
      </c>
      <c r="I12" s="7">
        <v>1.95</v>
      </c>
      <c r="J12" s="15">
        <v>1.2</v>
      </c>
      <c r="K12" s="10">
        <v>1.24</v>
      </c>
      <c r="L12" s="2">
        <v>0.28000000000000003</v>
      </c>
    </row>
    <row r="13" spans="1:12">
      <c r="A13" s="19" t="s">
        <v>61</v>
      </c>
      <c r="B13" s="20">
        <v>83.17</v>
      </c>
      <c r="C13" s="4">
        <f>B13/2</f>
        <v>41.585000000000001</v>
      </c>
      <c r="D13" s="2">
        <v>44.772825150732132</v>
      </c>
      <c r="E13" s="2">
        <v>40.630000000000003</v>
      </c>
      <c r="F13" s="8">
        <v>90.1</v>
      </c>
      <c r="G13" s="4">
        <f>F13/2</f>
        <v>45.05</v>
      </c>
      <c r="H13" s="4">
        <f>F13/2.4</f>
        <v>37.541666666666664</v>
      </c>
      <c r="I13" s="7">
        <v>26.3</v>
      </c>
      <c r="J13" s="15">
        <v>6.1</v>
      </c>
      <c r="K13" s="8">
        <v>34</v>
      </c>
      <c r="L13" s="2">
        <v>2.29</v>
      </c>
    </row>
    <row r="14" spans="1:12">
      <c r="A14" s="19" t="s">
        <v>62</v>
      </c>
      <c r="B14" s="21">
        <v>1</v>
      </c>
      <c r="C14" s="1" t="s">
        <v>1</v>
      </c>
      <c r="D14" s="2" t="s">
        <v>1</v>
      </c>
      <c r="F14" s="7"/>
      <c r="G14"/>
      <c r="H14"/>
      <c r="I14" s="7"/>
      <c r="J14" s="15"/>
      <c r="K14" s="17"/>
      <c r="L14" s="2"/>
    </row>
    <row r="15" spans="1:12">
      <c r="A15" s="19" t="s">
        <v>63</v>
      </c>
      <c r="B15" s="21">
        <v>0.19</v>
      </c>
      <c r="C15" s="3">
        <f>B15/7</f>
        <v>2.7142857142857142E-2</v>
      </c>
      <c r="D15" s="2" t="s">
        <v>1</v>
      </c>
      <c r="E15" s="3"/>
      <c r="F15" s="7"/>
      <c r="G15"/>
      <c r="H15"/>
      <c r="I15" s="7">
        <v>0.42</v>
      </c>
      <c r="J15" s="15">
        <v>0.7</v>
      </c>
      <c r="K15" s="17"/>
      <c r="L15" s="2"/>
    </row>
    <row r="16" spans="1:12">
      <c r="A16" s="19" t="s">
        <v>64</v>
      </c>
      <c r="B16" s="22">
        <v>1.18</v>
      </c>
      <c r="C16" s="3">
        <f>B16/5</f>
        <v>0.23599999999999999</v>
      </c>
      <c r="D16" s="2" t="s">
        <v>1</v>
      </c>
      <c r="E16" s="3"/>
      <c r="F16" s="7"/>
      <c r="G16"/>
      <c r="H16"/>
      <c r="I16" s="7">
        <v>1.72</v>
      </c>
      <c r="J16" s="15">
        <v>1.3</v>
      </c>
      <c r="K16" s="17"/>
      <c r="L16" s="2"/>
    </row>
    <row r="17" spans="1:12" ht="18">
      <c r="A17" s="19" t="s">
        <v>98</v>
      </c>
      <c r="B17" s="22"/>
      <c r="C17" s="3"/>
      <c r="D17" s="2"/>
      <c r="E17" s="3">
        <v>0.69</v>
      </c>
      <c r="F17" s="34"/>
      <c r="G17"/>
      <c r="H17"/>
      <c r="I17" s="34"/>
      <c r="J17" s="35"/>
      <c r="K17" s="34"/>
      <c r="L17" s="2"/>
    </row>
    <row r="18" spans="1:12">
      <c r="A18" s="19" t="s">
        <v>65</v>
      </c>
      <c r="C18" s="1"/>
      <c r="D18" s="2" t="s">
        <v>1</v>
      </c>
      <c r="F18" s="10">
        <v>0.9</v>
      </c>
      <c r="G18"/>
      <c r="H18"/>
      <c r="I18" s="7"/>
      <c r="J18" s="15"/>
      <c r="K18" s="17"/>
      <c r="L18" s="2"/>
    </row>
    <row r="19" spans="1:12">
      <c r="A19" s="19" t="s">
        <v>66</v>
      </c>
      <c r="C19" s="1"/>
      <c r="D19" s="2" t="s">
        <v>1</v>
      </c>
      <c r="F19" s="7"/>
      <c r="G19"/>
      <c r="H19"/>
      <c r="I19" s="7"/>
      <c r="J19" s="15"/>
      <c r="K19" s="17"/>
      <c r="L19" s="2"/>
    </row>
    <row r="20" spans="1:12">
      <c r="A20" s="19" t="s">
        <v>67</v>
      </c>
      <c r="C20" s="1"/>
      <c r="D20" s="2" t="s">
        <v>1</v>
      </c>
      <c r="F20" s="7"/>
      <c r="G20"/>
      <c r="H20"/>
      <c r="I20" s="7"/>
      <c r="J20" s="15"/>
      <c r="K20" s="17"/>
      <c r="L20" s="2"/>
    </row>
    <row r="21" spans="1:12">
      <c r="A21" s="19" t="s">
        <v>68</v>
      </c>
      <c r="B21" s="1">
        <v>2.0699999999999998</v>
      </c>
      <c r="C21" s="2">
        <f>B21/0.5</f>
        <v>4.1399999999999997</v>
      </c>
      <c r="D21" s="2">
        <v>1.6715116279069764</v>
      </c>
      <c r="E21" s="2">
        <v>0.84</v>
      </c>
      <c r="F21" s="7">
        <v>0.51</v>
      </c>
      <c r="G21" s="2">
        <f>F21/0.5</f>
        <v>1.02</v>
      </c>
      <c r="H21" s="2">
        <f>F21/1.6</f>
        <v>0.31874999999999998</v>
      </c>
      <c r="I21" s="8">
        <v>4.59</v>
      </c>
      <c r="J21" s="31">
        <v>3</v>
      </c>
      <c r="K21" s="17">
        <v>0.12</v>
      </c>
      <c r="L21" s="2">
        <v>0.15</v>
      </c>
    </row>
    <row r="22" spans="1:12">
      <c r="A22" s="19" t="s">
        <v>69</v>
      </c>
      <c r="B22" s="1">
        <v>6.49</v>
      </c>
      <c r="C22" s="4">
        <f>B22/0.32</f>
        <v>20.28125</v>
      </c>
      <c r="D22" s="2">
        <v>20.9625322997416</v>
      </c>
      <c r="E22" s="2">
        <v>19.2</v>
      </c>
      <c r="F22" s="7">
        <v>8.31</v>
      </c>
      <c r="G22" s="4">
        <f>F22/0.32</f>
        <v>25.96875</v>
      </c>
      <c r="H22" s="4">
        <f>F22/0.4</f>
        <v>20.774999999999999</v>
      </c>
      <c r="I22" s="8">
        <v>14</v>
      </c>
      <c r="J22" s="31">
        <v>3.2</v>
      </c>
      <c r="K22" s="17">
        <v>4.38</v>
      </c>
      <c r="L22" s="2">
        <v>0.66</v>
      </c>
    </row>
    <row r="23" spans="1:12">
      <c r="A23" s="19" t="s">
        <v>85</v>
      </c>
      <c r="B23" s="1"/>
      <c r="C23" s="4"/>
      <c r="D23" s="2"/>
      <c r="E23" s="2">
        <v>0.91</v>
      </c>
      <c r="F23" s="7"/>
      <c r="G23" s="4"/>
      <c r="H23" s="4"/>
      <c r="I23" s="8"/>
      <c r="J23" s="31"/>
      <c r="K23" s="17">
        <v>4.04</v>
      </c>
      <c r="L23" s="2">
        <v>0.54</v>
      </c>
    </row>
    <row r="24" spans="1:12">
      <c r="A24" s="19" t="s">
        <v>70</v>
      </c>
      <c r="B24" s="1">
        <v>0.6</v>
      </c>
      <c r="C24" s="2">
        <f>B24/0.8</f>
        <v>0.74999999999999989</v>
      </c>
      <c r="D24" s="2" t="s">
        <v>1</v>
      </c>
      <c r="E24" s="2"/>
      <c r="F24" s="7"/>
      <c r="G24"/>
      <c r="H24"/>
      <c r="I24" s="7"/>
      <c r="J24" s="15"/>
      <c r="K24" s="17"/>
      <c r="L24" s="2"/>
    </row>
    <row r="25" spans="1:12">
      <c r="A25" s="19" t="s">
        <v>71</v>
      </c>
      <c r="D25" s="23" t="s">
        <v>1</v>
      </c>
      <c r="E25" s="1">
        <v>3.2</v>
      </c>
      <c r="F25" s="11"/>
      <c r="G25"/>
      <c r="H25"/>
      <c r="I25" s="7">
        <v>1.22</v>
      </c>
      <c r="J25" s="15">
        <v>1.2</v>
      </c>
      <c r="K25" s="17">
        <v>0.41</v>
      </c>
      <c r="L25" s="2">
        <v>7.0000000000000007E-2</v>
      </c>
    </row>
    <row r="26" spans="1:12">
      <c r="A26" s="19" t="s">
        <v>72</v>
      </c>
      <c r="D26" s="23" t="s">
        <v>1</v>
      </c>
      <c r="E26" s="2">
        <v>1</v>
      </c>
      <c r="F26" s="11"/>
      <c r="G26"/>
      <c r="H26"/>
      <c r="I26" s="7">
        <v>0.41</v>
      </c>
      <c r="J26" s="15">
        <v>0.3</v>
      </c>
      <c r="K26" s="17">
        <v>3.76</v>
      </c>
      <c r="L26" s="2">
        <v>1.1200000000000001</v>
      </c>
    </row>
    <row r="27" spans="1:12">
      <c r="A27" s="19" t="s">
        <v>82</v>
      </c>
      <c r="D27" s="23"/>
      <c r="E27" s="1">
        <v>0.7</v>
      </c>
      <c r="F27" s="11"/>
      <c r="G27"/>
      <c r="H27"/>
      <c r="I27" s="7">
        <v>1.34</v>
      </c>
      <c r="J27" s="15">
        <v>0.9</v>
      </c>
      <c r="K27" s="17"/>
      <c r="L27"/>
    </row>
    <row r="28" spans="1:12">
      <c r="A28" s="19" t="s">
        <v>73</v>
      </c>
      <c r="B28" s="2">
        <f>SUM(B10:B26)</f>
        <v>98.669999999999987</v>
      </c>
      <c r="C28" s="2" t="s">
        <v>1</v>
      </c>
      <c r="D28" s="2">
        <v>99.967541926331251</v>
      </c>
      <c r="E28" s="2">
        <f>SUM(E10:E27)</f>
        <v>99.000000000000014</v>
      </c>
      <c r="F28" s="8">
        <f>SUM(F10:F26)</f>
        <v>100.15</v>
      </c>
      <c r="G28" s="2">
        <f>SUM(G10:G26)</f>
        <v>72.038749999999993</v>
      </c>
      <c r="H28" s="2">
        <f>SUM(H10:H26)</f>
        <v>73.653063725490199</v>
      </c>
      <c r="I28" s="8">
        <f>SUM(I10:I26)</f>
        <v>97.55</v>
      </c>
      <c r="J28" s="31"/>
      <c r="K28" s="8">
        <f>SUM(K10:K26)</f>
        <v>99.79000000000002</v>
      </c>
      <c r="L28"/>
    </row>
    <row r="29" spans="1:12">
      <c r="A29" s="19"/>
      <c r="B29" s="2"/>
      <c r="C29" s="2"/>
      <c r="D29" s="2"/>
      <c r="E29" s="2"/>
      <c r="F29" s="2"/>
      <c r="G29" s="2"/>
      <c r="H29" s="2"/>
      <c r="I29" s="8"/>
      <c r="J29"/>
      <c r="K29" s="11"/>
      <c r="L29"/>
    </row>
    <row r="30" spans="1:12">
      <c r="A30" s="28" t="s">
        <v>78</v>
      </c>
      <c r="B30" s="2"/>
      <c r="C30" s="2"/>
      <c r="D30" s="2"/>
      <c r="E30" s="2"/>
      <c r="F30" s="2"/>
      <c r="G30" s="2"/>
      <c r="H30" s="2"/>
      <c r="I30" s="8"/>
      <c r="J30" s="2"/>
      <c r="K30" s="49"/>
      <c r="L30" s="2"/>
    </row>
    <row r="31" spans="1:12">
      <c r="A31" s="19"/>
      <c r="B31" s="8"/>
      <c r="C31" s="2"/>
      <c r="D31" s="53" t="s">
        <v>95</v>
      </c>
      <c r="E31" s="54"/>
      <c r="F31" s="54"/>
      <c r="G31" s="54"/>
      <c r="H31" s="54"/>
      <c r="I31" s="40"/>
      <c r="J31" s="30"/>
      <c r="K31" s="40"/>
      <c r="L31" s="30"/>
    </row>
    <row r="32" spans="1:12">
      <c r="B32" s="11" t="s">
        <v>101</v>
      </c>
      <c r="C32" s="7" t="s">
        <v>102</v>
      </c>
      <c r="D32" s="7" t="s">
        <v>101</v>
      </c>
      <c r="E32" s="1" t="s">
        <v>44</v>
      </c>
      <c r="F32" s="18" t="s">
        <v>74</v>
      </c>
      <c r="G32" s="14" t="s">
        <v>75</v>
      </c>
      <c r="H32" s="14" t="s">
        <v>86</v>
      </c>
      <c r="I32" s="36" t="s">
        <v>1</v>
      </c>
      <c r="J32" s="32"/>
      <c r="K32" s="48" t="s">
        <v>1</v>
      </c>
      <c r="L32" s="32"/>
    </row>
    <row r="33" spans="1:12">
      <c r="B33" s="7" t="s">
        <v>51</v>
      </c>
      <c r="C33" s="7" t="s">
        <v>79</v>
      </c>
      <c r="D33" s="7" t="s">
        <v>80</v>
      </c>
      <c r="E33" s="15" t="s">
        <v>81</v>
      </c>
      <c r="F33" s="18"/>
      <c r="G33" s="1"/>
      <c r="I33" s="17" t="s">
        <v>46</v>
      </c>
      <c r="J33" s="16"/>
      <c r="K33" s="47" t="s">
        <v>45</v>
      </c>
      <c r="L33" s="16"/>
    </row>
    <row r="34" spans="1:12">
      <c r="B34" s="7"/>
      <c r="C34" s="7"/>
      <c r="D34" s="7"/>
      <c r="E34" s="15"/>
      <c r="F34" s="18"/>
      <c r="G34" s="1"/>
      <c r="I34" s="17"/>
      <c r="J34" s="16"/>
      <c r="K34" s="47"/>
      <c r="L34" s="16"/>
    </row>
    <row r="35" spans="1:12">
      <c r="A35" t="s">
        <v>0</v>
      </c>
      <c r="B35" s="8">
        <v>59.064999999999998</v>
      </c>
      <c r="C35" s="7" t="s">
        <v>50</v>
      </c>
      <c r="D35" s="39">
        <f t="shared" ref="D35:D45" si="0">B35/I35</f>
        <v>0.24672612209945907</v>
      </c>
      <c r="E35" s="5" t="s">
        <v>1</v>
      </c>
      <c r="F35" s="24"/>
      <c r="G35" s="1"/>
      <c r="I35" s="37">
        <v>239.39499999999998</v>
      </c>
      <c r="J35" s="16"/>
      <c r="K35" s="38">
        <v>14.67136363636364</v>
      </c>
      <c r="L35" s="16"/>
    </row>
    <row r="36" spans="1:12">
      <c r="A36" t="s">
        <v>2</v>
      </c>
      <c r="B36" s="8">
        <v>9.9749999999999996</v>
      </c>
      <c r="C36" s="8">
        <v>0.14099999999999999</v>
      </c>
      <c r="D36" s="39">
        <f t="shared" si="0"/>
        <v>0.32255456750202099</v>
      </c>
      <c r="E36" s="5">
        <f>C36/K36</f>
        <v>0.12995391705069123</v>
      </c>
      <c r="F36" s="24"/>
      <c r="G36" s="1"/>
      <c r="I36" s="37">
        <v>30.925000000000001</v>
      </c>
      <c r="J36" s="16"/>
      <c r="K36" s="38">
        <v>1.085</v>
      </c>
      <c r="L36" s="16"/>
    </row>
    <row r="37" spans="1:12">
      <c r="A37" t="s">
        <v>3</v>
      </c>
      <c r="B37" s="8">
        <v>19.184999999999999</v>
      </c>
      <c r="C37" s="8">
        <v>33.971428571428568</v>
      </c>
      <c r="D37" s="43">
        <f t="shared" si="0"/>
        <v>4.707178416415379E-3</v>
      </c>
      <c r="E37" s="44">
        <f>C37/K37</f>
        <v>3.4219076695713177E-3</v>
      </c>
      <c r="F37" s="24"/>
      <c r="G37" s="1"/>
      <c r="H37" s="1" t="s">
        <v>1</v>
      </c>
      <c r="I37" s="37">
        <v>4075.6900000000005</v>
      </c>
      <c r="J37" s="16"/>
      <c r="K37" s="37">
        <v>9927.6286363636355</v>
      </c>
      <c r="L37" s="16"/>
    </row>
    <row r="38" spans="1:12">
      <c r="A38" t="s">
        <v>4</v>
      </c>
      <c r="B38" s="9">
        <v>45.415000000000006</v>
      </c>
      <c r="C38" s="8">
        <v>24.841250000000002</v>
      </c>
      <c r="D38" s="43">
        <f t="shared" si="0"/>
        <v>1.8418704627489155E-2</v>
      </c>
      <c r="E38" s="44">
        <f>C38/K38</f>
        <v>2.1283380762362187E-3</v>
      </c>
      <c r="F38" s="24"/>
      <c r="G38" s="1"/>
      <c r="I38" s="37">
        <v>2465.6999999999998</v>
      </c>
      <c r="J38" s="16"/>
      <c r="K38" s="37">
        <v>11671.665454545453</v>
      </c>
      <c r="L38" s="16"/>
    </row>
    <row r="39" spans="1:12">
      <c r="A39" t="s">
        <v>5</v>
      </c>
      <c r="B39" s="8">
        <v>3.41</v>
      </c>
      <c r="C39" s="8">
        <v>57.487142857142871</v>
      </c>
      <c r="D39" s="43">
        <f t="shared" si="0"/>
        <v>1.7998205457520365E-2</v>
      </c>
      <c r="E39" s="5">
        <f>C39/K39</f>
        <v>0.90404742332259413</v>
      </c>
      <c r="F39" s="18"/>
      <c r="G39" s="1"/>
      <c r="I39" s="37">
        <v>189.46333333333334</v>
      </c>
      <c r="J39" s="16"/>
      <c r="K39" s="37">
        <v>63.588636363636368</v>
      </c>
      <c r="L39" s="16"/>
    </row>
    <row r="40" spans="1:12">
      <c r="A40" t="s">
        <v>6</v>
      </c>
      <c r="B40" s="9">
        <v>103.815</v>
      </c>
      <c r="C40" s="8">
        <v>15.219999999999999</v>
      </c>
      <c r="D40" s="43">
        <f t="shared" si="0"/>
        <v>9.9859082448791131E-2</v>
      </c>
      <c r="E40" s="44">
        <f>C40/K40</f>
        <v>1.1537513976538369E-2</v>
      </c>
      <c r="F40" s="18"/>
      <c r="G40" s="1"/>
      <c r="I40" s="37">
        <v>1039.615</v>
      </c>
      <c r="J40" s="16"/>
      <c r="K40" s="37">
        <v>1319.1749999999997</v>
      </c>
      <c r="L40" s="16"/>
    </row>
    <row r="41" spans="1:12">
      <c r="A41" t="s">
        <v>7</v>
      </c>
      <c r="B41" s="9">
        <v>171.27</v>
      </c>
      <c r="C41" s="13" t="s">
        <v>49</v>
      </c>
      <c r="D41" s="39">
        <f t="shared" si="0"/>
        <v>0.67016656014816933</v>
      </c>
      <c r="E41" s="5"/>
      <c r="F41" s="18">
        <v>0.31</v>
      </c>
      <c r="G41" s="1">
        <v>1.4</v>
      </c>
      <c r="I41" s="37">
        <v>255.56333333333336</v>
      </c>
      <c r="J41" s="16"/>
      <c r="K41" s="37">
        <v>33.765454545454546</v>
      </c>
      <c r="L41" s="16"/>
    </row>
    <row r="42" spans="1:12">
      <c r="A42" t="s">
        <v>8</v>
      </c>
      <c r="B42" s="9">
        <v>16776.665000000001</v>
      </c>
      <c r="C42" s="9">
        <v>237.70499999999998</v>
      </c>
      <c r="D42" s="39">
        <f t="shared" si="0"/>
        <v>0.19799844909723144</v>
      </c>
      <c r="E42" s="44">
        <f t="shared" ref="E42:E48" si="1">C42/K42</f>
        <v>7.0817867275152532E-2</v>
      </c>
      <c r="F42" s="18">
        <v>1.25</v>
      </c>
      <c r="G42" s="1"/>
      <c r="I42" s="37">
        <v>84731.294999999998</v>
      </c>
      <c r="J42" s="16"/>
      <c r="K42" s="37">
        <v>3356.5681818181811</v>
      </c>
      <c r="L42" s="16"/>
    </row>
    <row r="43" spans="1:12">
      <c r="A43" t="s">
        <v>9</v>
      </c>
      <c r="B43" s="8">
        <v>1.7549999999999999</v>
      </c>
      <c r="C43" s="9">
        <v>5091.8062499999996</v>
      </c>
      <c r="D43" s="43">
        <f t="shared" si="0"/>
        <v>1.0011218649578822E-2</v>
      </c>
      <c r="E43" s="6">
        <f t="shared" si="1"/>
        <v>127.67819082246741</v>
      </c>
      <c r="F43" s="18"/>
      <c r="G43" s="3">
        <v>0.3</v>
      </c>
      <c r="I43" s="37">
        <v>175.30333333333337</v>
      </c>
      <c r="J43" s="16"/>
      <c r="K43" s="37">
        <v>39.879999999999995</v>
      </c>
      <c r="L43" s="16"/>
    </row>
    <row r="44" spans="1:12">
      <c r="A44" t="s">
        <v>10</v>
      </c>
      <c r="B44" s="8">
        <v>0.18999999999999995</v>
      </c>
      <c r="C44" s="9">
        <v>10.941428571428572</v>
      </c>
      <c r="D44" s="43">
        <f t="shared" si="0"/>
        <v>6.8575553416746855E-3</v>
      </c>
      <c r="E44" s="5">
        <f t="shared" si="1"/>
        <v>0.31972509008385058</v>
      </c>
      <c r="F44" s="18"/>
      <c r="G44" s="1"/>
      <c r="I44" s="37">
        <v>27.706666666666667</v>
      </c>
      <c r="J44" s="16"/>
      <c r="K44" s="37">
        <v>34.221363636363634</v>
      </c>
      <c r="L44" s="16"/>
    </row>
    <row r="45" spans="1:12">
      <c r="A45" t="s">
        <v>11</v>
      </c>
      <c r="B45" s="9">
        <v>34.260000000000005</v>
      </c>
      <c r="C45" s="9">
        <v>159.40875</v>
      </c>
      <c r="D45" s="43">
        <f t="shared" si="0"/>
        <v>8.2006518712374785E-2</v>
      </c>
      <c r="E45" s="5">
        <f t="shared" si="1"/>
        <v>7.0803991439704426</v>
      </c>
      <c r="F45" s="18"/>
      <c r="G45" s="1"/>
      <c r="I45" s="37">
        <v>417.7716666666667</v>
      </c>
      <c r="J45" s="16"/>
      <c r="K45" s="37">
        <v>22.51409090909091</v>
      </c>
      <c r="L45" s="16"/>
    </row>
    <row r="46" spans="1:12">
      <c r="A46" t="s">
        <v>12</v>
      </c>
      <c r="B46" s="8" t="s">
        <v>47</v>
      </c>
      <c r="C46" s="9">
        <v>69.608571428571423</v>
      </c>
      <c r="D46" s="39"/>
      <c r="E46" s="44">
        <f t="shared" si="1"/>
        <v>7.7534264964648658E-2</v>
      </c>
      <c r="F46" s="18"/>
      <c r="G46" s="1"/>
      <c r="I46" s="37">
        <v>3032.16</v>
      </c>
      <c r="J46" s="16"/>
      <c r="K46" s="37">
        <v>897.77818181818179</v>
      </c>
      <c r="L46" s="16"/>
    </row>
    <row r="47" spans="1:12">
      <c r="A47" t="s">
        <v>13</v>
      </c>
      <c r="B47" s="10" t="s">
        <v>48</v>
      </c>
      <c r="C47" s="8">
        <v>0.14299999999999999</v>
      </c>
      <c r="D47" s="39"/>
      <c r="E47" s="5">
        <f t="shared" si="1"/>
        <v>0.13112704234744915</v>
      </c>
      <c r="F47" s="18"/>
      <c r="G47" s="1"/>
      <c r="I47" s="38">
        <v>3.855</v>
      </c>
      <c r="J47" s="16"/>
      <c r="K47" s="38">
        <v>1.0905454545454545</v>
      </c>
      <c r="L47" s="16"/>
    </row>
    <row r="48" spans="1:12">
      <c r="A48" t="s">
        <v>14</v>
      </c>
      <c r="B48" s="8">
        <v>3.46</v>
      </c>
      <c r="C48" s="8">
        <v>0.78333333333333333</v>
      </c>
      <c r="D48" s="43">
        <f>B48/I48</f>
        <v>9.75059884458222E-2</v>
      </c>
      <c r="E48" s="44">
        <f t="shared" si="1"/>
        <v>4.6650965954720597E-2</v>
      </c>
      <c r="F48" s="18"/>
      <c r="G48" s="1"/>
      <c r="I48" s="37">
        <v>35.484999999999992</v>
      </c>
      <c r="J48" s="16"/>
      <c r="K48" s="37">
        <v>16.791363636363634</v>
      </c>
      <c r="L48" s="16"/>
    </row>
    <row r="49" spans="1:12">
      <c r="A49" t="s">
        <v>15</v>
      </c>
      <c r="B49" s="12" t="s">
        <v>49</v>
      </c>
      <c r="C49" s="12" t="s">
        <v>49</v>
      </c>
      <c r="D49" s="43"/>
      <c r="E49" s="5" t="s">
        <v>1</v>
      </c>
      <c r="F49" s="18"/>
      <c r="G49" s="1"/>
      <c r="I49" s="38">
        <v>2.61</v>
      </c>
      <c r="J49" s="16"/>
      <c r="K49" s="38">
        <v>1.0213636363636363</v>
      </c>
      <c r="L49" s="16"/>
    </row>
    <row r="50" spans="1:12">
      <c r="A50" t="s">
        <v>16</v>
      </c>
      <c r="B50" s="10">
        <v>2.4999999999999911E-2</v>
      </c>
      <c r="C50" s="10">
        <v>1.02</v>
      </c>
      <c r="D50" s="43">
        <f>B50/I50</f>
        <v>2.4145374470612579E-5</v>
      </c>
      <c r="E50" s="44">
        <f t="shared" ref="E50:E71" si="2">C50/K50</f>
        <v>8.9089335482487827E-4</v>
      </c>
      <c r="F50" s="18"/>
      <c r="G50" s="1"/>
      <c r="I50" s="37">
        <v>1035.395</v>
      </c>
      <c r="J50" s="16"/>
      <c r="K50" s="37">
        <v>1144.9181818181819</v>
      </c>
      <c r="L50" s="16"/>
    </row>
    <row r="51" spans="1:12">
      <c r="A51" t="s">
        <v>17</v>
      </c>
      <c r="B51" s="8">
        <v>7.625</v>
      </c>
      <c r="C51" s="10">
        <v>0.61925000000000008</v>
      </c>
      <c r="D51" s="39">
        <f>B51/I51</f>
        <v>0.40775401069518713</v>
      </c>
      <c r="E51" s="44">
        <f t="shared" si="2"/>
        <v>8.9716825814948969E-2</v>
      </c>
      <c r="F51" s="18"/>
      <c r="G51" s="1"/>
      <c r="I51" s="38">
        <v>18.700000000000003</v>
      </c>
      <c r="J51" s="16"/>
      <c r="K51" s="38">
        <v>6.9022727272727273</v>
      </c>
      <c r="L51" s="16"/>
    </row>
    <row r="52" spans="1:12">
      <c r="A52" t="s">
        <v>18</v>
      </c>
      <c r="B52" s="8" t="s">
        <v>50</v>
      </c>
      <c r="C52" s="10">
        <v>0.314</v>
      </c>
      <c r="D52" s="39"/>
      <c r="E52" s="5">
        <f t="shared" si="2"/>
        <v>0.26635820320030851</v>
      </c>
      <c r="F52" s="18"/>
      <c r="G52" s="1"/>
      <c r="I52" s="38">
        <v>2.4539999999999997</v>
      </c>
      <c r="J52" s="16"/>
      <c r="K52" s="38">
        <v>1.1788636363636362</v>
      </c>
      <c r="L52" s="16"/>
    </row>
    <row r="53" spans="1:12">
      <c r="A53" t="s">
        <v>19</v>
      </c>
      <c r="B53" s="9">
        <v>9888.9249999999993</v>
      </c>
      <c r="C53" s="8">
        <v>72.882499999999993</v>
      </c>
      <c r="D53" s="45">
        <f>B53/I53</f>
        <v>8.2815228269107557</v>
      </c>
      <c r="E53" s="5">
        <f t="shared" si="2"/>
        <v>0.35649189818932092</v>
      </c>
      <c r="F53" s="18">
        <v>0.63</v>
      </c>
      <c r="G53" s="1">
        <v>0.86</v>
      </c>
      <c r="H53" s="1">
        <v>0.53</v>
      </c>
      <c r="I53" s="37">
        <v>1194.095</v>
      </c>
      <c r="J53" s="16"/>
      <c r="K53" s="37">
        <v>204.44363636363633</v>
      </c>
      <c r="L53" s="16"/>
    </row>
    <row r="54" spans="1:12">
      <c r="A54" t="s">
        <v>20</v>
      </c>
      <c r="B54" s="9">
        <v>407.30500000000001</v>
      </c>
      <c r="C54" s="10">
        <v>3.0962499999999995</v>
      </c>
      <c r="D54" s="39">
        <f>B54/I54</f>
        <v>0.53416465393820833</v>
      </c>
      <c r="E54" s="44">
        <f t="shared" si="2"/>
        <v>4.1379886401603734E-2</v>
      </c>
      <c r="F54" s="18"/>
      <c r="G54" s="1">
        <v>1.1000000000000001</v>
      </c>
      <c r="I54" s="37">
        <v>762.50833333333333</v>
      </c>
      <c r="J54" s="16"/>
      <c r="K54" s="37">
        <v>74.825000000000003</v>
      </c>
      <c r="L54" s="16"/>
    </row>
    <row r="55" spans="1:12">
      <c r="A55" t="s">
        <v>21</v>
      </c>
      <c r="B55" s="9">
        <v>3467.7350000000001</v>
      </c>
      <c r="C55" s="10">
        <v>4.3187499999999996</v>
      </c>
      <c r="D55" s="39">
        <f>B55/I55</f>
        <v>0.35248236309982534</v>
      </c>
      <c r="E55" s="44">
        <f t="shared" si="2"/>
        <v>1.6353399699894352E-4</v>
      </c>
      <c r="F55" s="18">
        <v>0.36</v>
      </c>
      <c r="G55" s="1">
        <v>1.2</v>
      </c>
      <c r="I55" s="37">
        <v>9838.038333333332</v>
      </c>
      <c r="J55" s="16"/>
      <c r="K55" s="37">
        <v>26408.881818181821</v>
      </c>
      <c r="L55" s="16"/>
    </row>
    <row r="56" spans="1:12">
      <c r="A56" t="s">
        <v>22</v>
      </c>
      <c r="B56" s="8" t="s">
        <v>48</v>
      </c>
      <c r="C56" s="10">
        <v>0.13233333333333333</v>
      </c>
      <c r="D56" s="39"/>
      <c r="E56" s="5">
        <f t="shared" si="2"/>
        <v>3.4616284000967064E-2</v>
      </c>
      <c r="F56" s="18">
        <v>0.18</v>
      </c>
      <c r="G56" s="1">
        <v>0.19</v>
      </c>
      <c r="I56" s="38">
        <v>12.972333333333333</v>
      </c>
      <c r="J56" s="16"/>
      <c r="K56" s="38">
        <v>3.8228636363636368</v>
      </c>
      <c r="L56" s="16"/>
    </row>
    <row r="57" spans="1:12">
      <c r="A57" t="s">
        <v>23</v>
      </c>
      <c r="B57" s="8" t="s">
        <v>48</v>
      </c>
      <c r="C57" s="10">
        <v>7.8750000000000014E-2</v>
      </c>
      <c r="D57" s="39"/>
      <c r="E57" s="5">
        <f t="shared" si="2"/>
        <v>0.6614867702645949</v>
      </c>
      <c r="F57" s="18"/>
      <c r="G57" s="1"/>
      <c r="I57" s="39">
        <v>0.13566666666666669</v>
      </c>
      <c r="J57" s="16"/>
      <c r="K57" s="39">
        <v>0.11904999999999999</v>
      </c>
      <c r="L57" s="16"/>
    </row>
    <row r="58" spans="1:12">
      <c r="A58" t="s">
        <v>24</v>
      </c>
      <c r="B58" s="9">
        <v>153.47</v>
      </c>
      <c r="C58" s="8">
        <v>10.215000000000002</v>
      </c>
      <c r="D58" s="43">
        <f t="shared" ref="D58:D73" si="3">B58/I58</f>
        <v>8.4039810348682784E-2</v>
      </c>
      <c r="E58" s="44">
        <f t="shared" si="2"/>
        <v>7.9064989042675418E-4</v>
      </c>
      <c r="F58" s="18">
        <v>0.03</v>
      </c>
      <c r="G58" s="2">
        <v>2.5</v>
      </c>
      <c r="I58" s="37">
        <v>1826.1583333333335</v>
      </c>
      <c r="J58" s="16"/>
      <c r="K58" s="37">
        <v>12919.751363636367</v>
      </c>
      <c r="L58" s="16"/>
    </row>
    <row r="59" spans="1:12">
      <c r="A59" t="s">
        <v>25</v>
      </c>
      <c r="B59" s="9">
        <v>5758.43</v>
      </c>
      <c r="C59" s="10">
        <v>7.8587499999999988</v>
      </c>
      <c r="D59" s="39">
        <f t="shared" si="3"/>
        <v>7.3380567962433183</v>
      </c>
      <c r="E59" s="5">
        <f t="shared" si="2"/>
        <v>0.35134325021845597</v>
      </c>
      <c r="F59" s="25">
        <v>6.2</v>
      </c>
      <c r="G59" s="2">
        <v>6</v>
      </c>
      <c r="H59" s="1">
        <v>7.2</v>
      </c>
      <c r="I59" s="37">
        <v>784.73500000000001</v>
      </c>
      <c r="J59" s="16"/>
      <c r="K59" s="37">
        <v>22.367727272727269</v>
      </c>
      <c r="L59" s="16"/>
    </row>
    <row r="60" spans="1:12">
      <c r="A60" t="s">
        <v>26</v>
      </c>
      <c r="B60" s="9">
        <v>15222.035</v>
      </c>
      <c r="C60" s="8">
        <v>20.49925</v>
      </c>
      <c r="D60" s="39">
        <f t="shared" si="3"/>
        <v>9.6557108241144807</v>
      </c>
      <c r="E60" s="5">
        <f t="shared" si="2"/>
        <v>0.45511136003552222</v>
      </c>
      <c r="F60" s="18">
        <v>5.15</v>
      </c>
      <c r="G60" s="2">
        <v>4.5</v>
      </c>
      <c r="I60" s="37">
        <v>1576.4800000000002</v>
      </c>
      <c r="J60" s="16"/>
      <c r="K60" s="38">
        <v>45.042272727272724</v>
      </c>
      <c r="L60" s="16"/>
    </row>
    <row r="61" spans="1:12">
      <c r="A61" t="s">
        <v>27</v>
      </c>
      <c r="B61" s="9">
        <v>1180.865</v>
      </c>
      <c r="C61" s="10">
        <v>3.5458750000000006</v>
      </c>
      <c r="D61" s="39">
        <f t="shared" si="3"/>
        <v>7.6299698470816288</v>
      </c>
      <c r="E61" s="5">
        <f t="shared" si="2"/>
        <v>0.76101388197879183</v>
      </c>
      <c r="F61" s="18">
        <v>4.3499999999999996</v>
      </c>
      <c r="G61" s="2">
        <v>4.5</v>
      </c>
      <c r="I61" s="37">
        <v>154.76666666666665</v>
      </c>
      <c r="J61" s="16"/>
      <c r="K61" s="38">
        <v>4.6594090909090911</v>
      </c>
      <c r="L61" s="16"/>
    </row>
    <row r="62" spans="1:12">
      <c r="A62" t="s">
        <v>28</v>
      </c>
      <c r="B62" s="9">
        <v>3716.38</v>
      </c>
      <c r="C62" s="10">
        <v>5.8</v>
      </c>
      <c r="D62" s="39">
        <f t="shared" si="3"/>
        <v>6.6482647584973167</v>
      </c>
      <c r="E62" s="5">
        <f t="shared" si="2"/>
        <v>0.34612776346127766</v>
      </c>
      <c r="F62" s="18">
        <v>3.55</v>
      </c>
      <c r="G62" s="2">
        <v>4</v>
      </c>
      <c r="I62" s="37">
        <v>559</v>
      </c>
      <c r="J62" s="16"/>
      <c r="K62" s="38">
        <v>16.756818181818179</v>
      </c>
      <c r="L62" s="16"/>
    </row>
    <row r="63" spans="1:12">
      <c r="A63" t="s">
        <v>29</v>
      </c>
      <c r="B63" s="9">
        <v>493.48</v>
      </c>
      <c r="C63" s="10">
        <v>1.4473750000000001</v>
      </c>
      <c r="D63" s="39">
        <f t="shared" si="3"/>
        <v>4.4886982096023527</v>
      </c>
      <c r="E63" s="5">
        <f t="shared" si="2"/>
        <v>0.41192013143256317</v>
      </c>
      <c r="F63" s="25">
        <v>1.7</v>
      </c>
      <c r="G63" s="2">
        <v>2.9</v>
      </c>
      <c r="H63" s="1">
        <v>2.7</v>
      </c>
      <c r="I63" s="37">
        <v>109.93833333333333</v>
      </c>
      <c r="J63" s="16"/>
      <c r="K63" s="38">
        <v>3.513727272727273</v>
      </c>
      <c r="L63" s="16"/>
    </row>
    <row r="64" spans="1:12">
      <c r="A64" t="s">
        <v>30</v>
      </c>
      <c r="B64" s="9">
        <v>53.86</v>
      </c>
      <c r="C64" s="10">
        <v>0.21614285714285716</v>
      </c>
      <c r="D64" s="45">
        <f t="shared" si="3"/>
        <v>2.4687547746371274</v>
      </c>
      <c r="E64" s="5">
        <f t="shared" si="2"/>
        <v>0.23640960809102401</v>
      </c>
      <c r="F64" s="25">
        <v>1.3</v>
      </c>
      <c r="G64" s="2">
        <v>0.42</v>
      </c>
      <c r="H64" s="1">
        <v>0.53</v>
      </c>
      <c r="I64" s="37">
        <v>21.816666666666666</v>
      </c>
      <c r="J64" s="16"/>
      <c r="K64" s="38">
        <v>0.91427272727272735</v>
      </c>
      <c r="L64" s="16"/>
    </row>
    <row r="65" spans="1:13">
      <c r="A65" t="s">
        <v>31</v>
      </c>
      <c r="B65" s="9">
        <v>277.495</v>
      </c>
      <c r="C65" s="10">
        <v>0.85816666666666652</v>
      </c>
      <c r="D65" s="39">
        <f t="shared" si="3"/>
        <v>2.8475141523148233</v>
      </c>
      <c r="E65" s="5">
        <f t="shared" si="2"/>
        <v>0.20138311111111101</v>
      </c>
      <c r="F65" s="18">
        <v>0.92</v>
      </c>
      <c r="G65" s="2">
        <v>3</v>
      </c>
      <c r="H65" s="1">
        <v>1.49</v>
      </c>
      <c r="I65" s="37">
        <v>97.451666666666654</v>
      </c>
      <c r="J65" s="16"/>
      <c r="K65" s="38">
        <v>4.2613636363636376</v>
      </c>
      <c r="L65" s="16"/>
    </row>
    <row r="66" spans="1:13">
      <c r="A66" t="s">
        <v>32</v>
      </c>
      <c r="B66" s="8">
        <v>30.65</v>
      </c>
      <c r="C66" s="10">
        <v>0.16085714285714284</v>
      </c>
      <c r="D66" s="39">
        <f t="shared" si="3"/>
        <v>1.8609593199757135</v>
      </c>
      <c r="E66" s="5">
        <f t="shared" si="2"/>
        <v>0.16708485093754216</v>
      </c>
      <c r="F66" s="18">
        <v>0.64</v>
      </c>
      <c r="G66" s="1">
        <v>2.2000000000000002</v>
      </c>
      <c r="I66" s="37">
        <v>16.47</v>
      </c>
      <c r="J66" s="16"/>
      <c r="K66" s="38">
        <v>0.96272727272727254</v>
      </c>
      <c r="L66" s="16"/>
    </row>
    <row r="67" spans="1:13">
      <c r="A67" t="s">
        <v>33</v>
      </c>
      <c r="B67" s="9">
        <v>135.81</v>
      </c>
      <c r="C67" s="10">
        <v>0.54350000000000009</v>
      </c>
      <c r="D67" s="39">
        <f t="shared" si="3"/>
        <v>1.1814188160584578</v>
      </c>
      <c r="E67" s="44">
        <f t="shared" si="2"/>
        <v>6.1233164336559662E-2</v>
      </c>
      <c r="F67" s="18">
        <v>0.38</v>
      </c>
      <c r="G67" s="1">
        <v>1.4</v>
      </c>
      <c r="I67" s="37">
        <v>114.95499999999998</v>
      </c>
      <c r="J67" s="16"/>
      <c r="K67" s="38">
        <v>8.8759090909090883</v>
      </c>
      <c r="L67" s="16"/>
    </row>
    <row r="68" spans="1:13">
      <c r="A68" t="s">
        <v>34</v>
      </c>
      <c r="B68" s="8">
        <v>19.895000000000003</v>
      </c>
      <c r="C68" s="10">
        <v>0.18099999999999999</v>
      </c>
      <c r="D68" s="39">
        <f t="shared" si="3"/>
        <v>0.77872007306412694</v>
      </c>
      <c r="E68" s="5">
        <f t="shared" si="2"/>
        <v>7.1119842829076615E-2</v>
      </c>
      <c r="F68" s="25">
        <v>0.255</v>
      </c>
      <c r="G68" s="1">
        <v>1.1000000000000001</v>
      </c>
      <c r="I68" s="37">
        <v>25.548333333333332</v>
      </c>
      <c r="J68" s="16"/>
      <c r="K68" s="38">
        <v>2.5449999999999999</v>
      </c>
      <c r="L68" s="16"/>
    </row>
    <row r="69" spans="1:13">
      <c r="A69" t="s">
        <v>35</v>
      </c>
      <c r="B69" s="9">
        <v>41.814999999999998</v>
      </c>
      <c r="C69" s="10">
        <v>0.18819999999999998</v>
      </c>
      <c r="D69" s="39">
        <f t="shared" si="3"/>
        <v>0.5591486516603521</v>
      </c>
      <c r="E69" s="44">
        <f t="shared" si="2"/>
        <v>1.9067882472137785E-2</v>
      </c>
      <c r="F69" s="25">
        <v>0.2</v>
      </c>
      <c r="G69" s="1">
        <v>0.57999999999999996</v>
      </c>
      <c r="I69" s="37">
        <v>74.783333333333331</v>
      </c>
      <c r="J69" s="16"/>
      <c r="K69" s="38">
        <v>9.8700000000000028</v>
      </c>
      <c r="L69" s="16"/>
    </row>
    <row r="70" spans="1:13">
      <c r="A70" t="s">
        <v>36</v>
      </c>
      <c r="B70" s="8">
        <v>3.4699999999999998</v>
      </c>
      <c r="C70" s="10">
        <v>4.1499999999999995E-2</v>
      </c>
      <c r="D70" s="39">
        <f t="shared" si="3"/>
        <v>0.30296856810244471</v>
      </c>
      <c r="E70" s="44">
        <f t="shared" si="2"/>
        <v>2.1911824705402354E-2</v>
      </c>
      <c r="F70" s="25">
        <v>0.115</v>
      </c>
      <c r="G70" s="1">
        <v>0.34</v>
      </c>
      <c r="I70" s="37">
        <v>11.453333333333333</v>
      </c>
      <c r="J70" s="16"/>
      <c r="K70" s="38">
        <v>1.8939545454545454</v>
      </c>
      <c r="L70" s="16"/>
    </row>
    <row r="71" spans="1:13">
      <c r="A71" t="s">
        <v>37</v>
      </c>
      <c r="B71" s="9">
        <v>45.68</v>
      </c>
      <c r="C71" s="10">
        <v>0.15633333333333332</v>
      </c>
      <c r="D71" s="39">
        <f t="shared" si="3"/>
        <v>0.5582418477707396</v>
      </c>
      <c r="E71" s="44">
        <f t="shared" si="2"/>
        <v>9.5082752773784536E-3</v>
      </c>
      <c r="F71" s="18">
        <v>0.06</v>
      </c>
      <c r="G71" s="1">
        <v>0.22</v>
      </c>
      <c r="H71" s="1">
        <v>0.1</v>
      </c>
      <c r="I71" s="37">
        <v>81.828333333333333</v>
      </c>
      <c r="J71" s="16"/>
      <c r="K71" s="38">
        <v>16.441818181818178</v>
      </c>
      <c r="L71" s="16"/>
    </row>
    <row r="72" spans="1:13">
      <c r="A72" t="s">
        <v>38</v>
      </c>
      <c r="B72" s="8">
        <v>1.54</v>
      </c>
      <c r="C72" s="9" t="s">
        <v>49</v>
      </c>
      <c r="D72" s="39">
        <f t="shared" si="3"/>
        <v>0.1314366998577525</v>
      </c>
      <c r="E72" s="5" t="s">
        <v>1</v>
      </c>
      <c r="F72" s="18">
        <v>0.04</v>
      </c>
      <c r="G72" s="1">
        <v>0.22</v>
      </c>
      <c r="I72" s="37">
        <v>11.716666666666667</v>
      </c>
      <c r="J72" s="16"/>
      <c r="K72" s="38">
        <v>3.024227272727273</v>
      </c>
      <c r="L72" s="16"/>
    </row>
    <row r="73" spans="1:13">
      <c r="A73" t="s">
        <v>39</v>
      </c>
      <c r="B73" s="9">
        <v>226.66000000000003</v>
      </c>
      <c r="C73" s="10">
        <v>0.26016666666666671</v>
      </c>
      <c r="D73" s="39">
        <f t="shared" si="3"/>
        <v>0.911574657479154</v>
      </c>
      <c r="E73" s="46">
        <f>C73/K73</f>
        <v>4.149111895296723E-4</v>
      </c>
      <c r="F73" s="18">
        <v>0.73</v>
      </c>
      <c r="G73" s="2">
        <v>4</v>
      </c>
      <c r="I73" s="37">
        <v>248.64666666666665</v>
      </c>
      <c r="J73" s="16"/>
      <c r="K73" s="37">
        <v>627.04181818181826</v>
      </c>
      <c r="L73" s="16"/>
    </row>
    <row r="74" spans="1:13">
      <c r="A74" t="s">
        <v>40</v>
      </c>
      <c r="B74" s="8" t="s">
        <v>48</v>
      </c>
      <c r="C74" s="10">
        <v>0.15142857142857144</v>
      </c>
      <c r="D74" s="39" t="s">
        <v>1</v>
      </c>
      <c r="E74" s="5">
        <f>C74/K74</f>
        <v>0.29620597238628715</v>
      </c>
      <c r="F74" s="18"/>
      <c r="G74" s="1"/>
      <c r="I74" s="38">
        <v>1.2455000000000001</v>
      </c>
      <c r="J74" s="16"/>
      <c r="K74" s="38">
        <v>0.51122727272727275</v>
      </c>
      <c r="L74" s="16"/>
    </row>
    <row r="75" spans="1:13">
      <c r="A75" t="s">
        <v>41</v>
      </c>
      <c r="B75" s="9" t="s">
        <v>49</v>
      </c>
      <c r="C75" s="9" t="s">
        <v>49</v>
      </c>
      <c r="D75" s="39" t="s">
        <v>1</v>
      </c>
      <c r="E75" s="5" t="s">
        <v>1</v>
      </c>
      <c r="F75" s="18"/>
      <c r="G75" s="1"/>
      <c r="I75" s="38">
        <v>3.9231666666666665</v>
      </c>
      <c r="J75" s="16"/>
      <c r="K75" s="38">
        <v>8.3054545454545448</v>
      </c>
      <c r="L75" s="16"/>
    </row>
    <row r="76" spans="1:13">
      <c r="A76" t="s">
        <v>42</v>
      </c>
      <c r="B76" s="9">
        <v>2807.3450000000003</v>
      </c>
      <c r="C76" s="10">
        <v>9.7530000000000001</v>
      </c>
      <c r="D76" s="39">
        <f>B76/I76</f>
        <v>3.9402715884767887</v>
      </c>
      <c r="E76" s="5">
        <f>C76/K76</f>
        <v>0.41208012445024866</v>
      </c>
      <c r="F76" s="18">
        <v>1.1499999999999999</v>
      </c>
      <c r="G76" s="1"/>
      <c r="I76" s="37">
        <v>712.47500000000002</v>
      </c>
      <c r="J76" s="16"/>
      <c r="K76" s="38">
        <v>23.667727272727276</v>
      </c>
      <c r="L76" s="16"/>
    </row>
    <row r="77" spans="1:13">
      <c r="A77" t="s">
        <v>43</v>
      </c>
      <c r="B77" s="9">
        <v>443.495</v>
      </c>
      <c r="C77" s="10">
        <v>2.1413750000000005</v>
      </c>
      <c r="D77" s="39">
        <f>B77/I77</f>
        <v>3.2940950730378811</v>
      </c>
      <c r="E77" s="5">
        <f>C77/K77</f>
        <v>0.11044484820067989</v>
      </c>
      <c r="F77" s="18">
        <v>7.0000000000000007E-2</v>
      </c>
      <c r="G77" s="1"/>
      <c r="I77" s="37">
        <v>134.63333333333333</v>
      </c>
      <c r="J77" s="16"/>
      <c r="K77" s="38">
        <v>19.388636363636365</v>
      </c>
      <c r="L77" s="16"/>
    </row>
    <row r="78" spans="1:13">
      <c r="E78"/>
      <c r="F78" s="24"/>
      <c r="G78"/>
      <c r="H78"/>
      <c r="I78"/>
      <c r="J78"/>
      <c r="K78"/>
      <c r="L78"/>
    </row>
    <row r="79" spans="1:13">
      <c r="B79" s="1"/>
      <c r="F79"/>
      <c r="G79"/>
      <c r="H79"/>
      <c r="I79"/>
      <c r="J79"/>
      <c r="K79"/>
      <c r="L79"/>
      <c r="M79" s="1"/>
    </row>
    <row r="80" spans="1:13">
      <c r="B80" s="55" t="s">
        <v>97</v>
      </c>
      <c r="C80" s="56"/>
      <c r="D80" s="56"/>
      <c r="E80" s="41"/>
      <c r="F80"/>
      <c r="G80"/>
      <c r="H80"/>
      <c r="I80"/>
      <c r="J80"/>
      <c r="K80"/>
      <c r="L80"/>
    </row>
    <row r="81" spans="1:12">
      <c r="B81" s="11"/>
      <c r="C81" s="16" t="s">
        <v>87</v>
      </c>
      <c r="E81" s="11"/>
      <c r="F81"/>
      <c r="G81"/>
      <c r="H81"/>
      <c r="I81"/>
      <c r="J81"/>
      <c r="K81"/>
      <c r="L81"/>
    </row>
    <row r="82" spans="1:12">
      <c r="B82" s="17" t="s">
        <v>88</v>
      </c>
      <c r="C82" s="16" t="s">
        <v>92</v>
      </c>
      <c r="D82" s="16" t="s">
        <v>93</v>
      </c>
      <c r="E82" s="11"/>
      <c r="F82"/>
      <c r="G82"/>
      <c r="H82"/>
      <c r="I82"/>
      <c r="J82"/>
      <c r="K82"/>
      <c r="L82"/>
    </row>
    <row r="83" spans="1:12">
      <c r="B83" s="11"/>
      <c r="C83" s="1"/>
      <c r="E83" s="11"/>
      <c r="F83"/>
      <c r="G83"/>
      <c r="H83"/>
      <c r="I83"/>
      <c r="J83"/>
      <c r="K83"/>
      <c r="L83"/>
    </row>
    <row r="84" spans="1:12">
      <c r="A84" s="19" t="s">
        <v>58</v>
      </c>
      <c r="B84" s="17">
        <v>36.700000000000003</v>
      </c>
      <c r="C84" s="1">
        <v>40.200000000000003</v>
      </c>
      <c r="D84" s="32">
        <v>40.1</v>
      </c>
      <c r="E84" s="11"/>
      <c r="F84"/>
      <c r="G84"/>
      <c r="H84"/>
      <c r="I84"/>
      <c r="J84"/>
      <c r="K84"/>
      <c r="L84"/>
    </row>
    <row r="85" spans="1:12">
      <c r="A85" s="19" t="s">
        <v>60</v>
      </c>
      <c r="B85" s="17">
        <v>1.3</v>
      </c>
      <c r="C85" s="1">
        <v>1.6</v>
      </c>
      <c r="D85" s="32">
        <v>2.7</v>
      </c>
      <c r="E85" s="11"/>
      <c r="F85"/>
      <c r="G85"/>
      <c r="H85"/>
      <c r="I85"/>
      <c r="J85"/>
      <c r="K85"/>
      <c r="L85"/>
    </row>
    <row r="86" spans="1:12">
      <c r="A86" s="19" t="s">
        <v>61</v>
      </c>
      <c r="B86" s="17">
        <v>29.2</v>
      </c>
      <c r="C86" s="1">
        <v>27.7</v>
      </c>
      <c r="D86" s="32">
        <v>27</v>
      </c>
      <c r="E86" s="11"/>
      <c r="F86"/>
      <c r="G86"/>
      <c r="H86"/>
      <c r="I86"/>
      <c r="J86"/>
      <c r="K86"/>
      <c r="L86"/>
    </row>
    <row r="87" spans="1:12">
      <c r="A87" s="19" t="s">
        <v>68</v>
      </c>
      <c r="B87" s="17">
        <v>6.8</v>
      </c>
      <c r="C87" s="1">
        <v>7.3</v>
      </c>
      <c r="D87" s="32">
        <v>7.3</v>
      </c>
      <c r="E87" s="11"/>
      <c r="F87"/>
      <c r="G87"/>
      <c r="H87"/>
      <c r="I87"/>
      <c r="J87"/>
      <c r="K87"/>
      <c r="L87"/>
    </row>
    <row r="88" spans="1:12">
      <c r="A88" s="19" t="s">
        <v>69</v>
      </c>
      <c r="B88" s="17">
        <v>25.5</v>
      </c>
      <c r="C88" s="1">
        <v>22.9</v>
      </c>
      <c r="D88" s="32">
        <v>22.6</v>
      </c>
      <c r="E88" s="11"/>
      <c r="F88"/>
      <c r="G88"/>
      <c r="H88"/>
      <c r="I88"/>
      <c r="J88"/>
      <c r="K88"/>
      <c r="L88"/>
    </row>
    <row r="89" spans="1:12">
      <c r="A89" s="19" t="s">
        <v>73</v>
      </c>
      <c r="B89" s="8">
        <f>SUM(B84:B88)</f>
        <v>99.5</v>
      </c>
      <c r="C89" s="31">
        <f>SUM(C84:C88)</f>
        <v>99.699999999999989</v>
      </c>
      <c r="D89" s="31">
        <f>SUM(D84:D88)</f>
        <v>99.700000000000017</v>
      </c>
      <c r="E89" s="11"/>
      <c r="F89"/>
      <c r="G89"/>
      <c r="H89"/>
      <c r="I89"/>
      <c r="J89"/>
      <c r="K89"/>
      <c r="L89"/>
    </row>
    <row r="90" spans="1:12">
      <c r="A90" s="19"/>
      <c r="B90" s="11"/>
      <c r="C90" s="1"/>
      <c r="E90" s="11"/>
      <c r="F90"/>
      <c r="G90"/>
      <c r="H90"/>
      <c r="I90"/>
      <c r="J90"/>
      <c r="K90"/>
      <c r="L90"/>
    </row>
    <row r="91" spans="1:12">
      <c r="B91" s="8"/>
      <c r="C91" s="2"/>
      <c r="E91" s="11"/>
      <c r="F91"/>
      <c r="G91"/>
      <c r="I91"/>
      <c r="J91"/>
      <c r="K91"/>
      <c r="L91"/>
    </row>
    <row r="92" spans="1:12">
      <c r="A92" s="19"/>
      <c r="B92" s="40"/>
      <c r="C92" s="30"/>
      <c r="D92" s="30"/>
      <c r="E92" s="55" t="s">
        <v>94</v>
      </c>
      <c r="F92" s="56"/>
      <c r="G92" s="56"/>
      <c r="H92" s="56"/>
      <c r="I92" s="56"/>
      <c r="J92" s="56"/>
      <c r="K92" s="11"/>
      <c r="L92"/>
    </row>
    <row r="93" spans="1:12">
      <c r="B93" s="33"/>
      <c r="C93" s="32"/>
      <c r="D93" s="32"/>
      <c r="E93" s="55" t="s">
        <v>99</v>
      </c>
      <c r="F93" s="56"/>
      <c r="G93" s="57"/>
      <c r="H93" s="55" t="s">
        <v>100</v>
      </c>
      <c r="I93" s="56"/>
      <c r="J93" s="56"/>
      <c r="K93" s="11"/>
      <c r="L93"/>
    </row>
    <row r="94" spans="1:12">
      <c r="B94" s="17"/>
      <c r="C94" s="16"/>
      <c r="D94" s="16"/>
      <c r="E94" s="7" t="s">
        <v>74</v>
      </c>
      <c r="F94" s="14" t="s">
        <v>75</v>
      </c>
      <c r="G94" s="32" t="s">
        <v>86</v>
      </c>
      <c r="H94" s="7" t="s">
        <v>74</v>
      </c>
      <c r="I94" s="14" t="s">
        <v>75</v>
      </c>
      <c r="J94" s="32" t="s">
        <v>86</v>
      </c>
      <c r="K94" s="11"/>
      <c r="L94"/>
    </row>
    <row r="95" spans="1:12">
      <c r="A95" s="28" t="s">
        <v>78</v>
      </c>
      <c r="B95" s="17"/>
      <c r="C95" s="16"/>
      <c r="D95" s="16"/>
      <c r="E95" s="7"/>
      <c r="F95"/>
      <c r="G95"/>
      <c r="H95" s="11"/>
      <c r="I95"/>
      <c r="J95"/>
      <c r="K95" s="11"/>
      <c r="L95"/>
    </row>
    <row r="96" spans="1:12">
      <c r="A96" t="s">
        <v>7</v>
      </c>
      <c r="B96" s="17">
        <v>81</v>
      </c>
      <c r="C96" s="16">
        <v>37</v>
      </c>
      <c r="D96" s="16">
        <v>6.6</v>
      </c>
      <c r="E96" s="9">
        <f>B41/F41</f>
        <v>552.48387096774195</v>
      </c>
      <c r="F96" s="29">
        <v>122</v>
      </c>
      <c r="G96"/>
      <c r="H96" s="9"/>
      <c r="J96"/>
      <c r="K96" s="11"/>
      <c r="L96"/>
    </row>
    <row r="97" spans="1:12">
      <c r="A97" t="s">
        <v>8</v>
      </c>
      <c r="B97" s="17"/>
      <c r="C97" s="16"/>
      <c r="D97" s="16"/>
      <c r="E97" s="9">
        <f>B42/F42</f>
        <v>13421.332</v>
      </c>
      <c r="G97"/>
      <c r="H97" s="9">
        <v>190.16399999999999</v>
      </c>
      <c r="J97"/>
      <c r="K97" s="11"/>
      <c r="L97"/>
    </row>
    <row r="98" spans="1:12">
      <c r="A98" t="s">
        <v>9</v>
      </c>
      <c r="B98" s="17">
        <v>848</v>
      </c>
      <c r="C98" s="16">
        <v>864</v>
      </c>
      <c r="D98" s="16">
        <v>1154</v>
      </c>
      <c r="E98" s="7" t="s">
        <v>1</v>
      </c>
      <c r="F98" s="4">
        <f>B43/G43</f>
        <v>5.85</v>
      </c>
      <c r="G98"/>
      <c r="H98" s="9"/>
      <c r="I98" s="4">
        <f>C43/G43</f>
        <v>16972.6875</v>
      </c>
      <c r="J98"/>
      <c r="K98" s="11"/>
      <c r="L98"/>
    </row>
    <row r="99" spans="1:12">
      <c r="A99" t="s">
        <v>19</v>
      </c>
      <c r="B99" s="17">
        <v>307</v>
      </c>
      <c r="C99" s="16">
        <v>37</v>
      </c>
      <c r="D99" s="16">
        <v>27</v>
      </c>
      <c r="E99" s="9">
        <f>B53/F53</f>
        <v>15696.706349206348</v>
      </c>
      <c r="F99" s="4">
        <f>B53/G53</f>
        <v>11498.75</v>
      </c>
      <c r="G99" s="4">
        <f>B53/H53</f>
        <v>18658.349056603773</v>
      </c>
      <c r="H99" s="9">
        <v>115.68650793650792</v>
      </c>
      <c r="I99" s="4">
        <f>C53/G53</f>
        <v>84.7470930232558</v>
      </c>
      <c r="J99" s="4">
        <f>C53/H53</f>
        <v>137.5141509433962</v>
      </c>
      <c r="K99" s="11"/>
      <c r="L99"/>
    </row>
    <row r="100" spans="1:12">
      <c r="A100" t="s">
        <v>20</v>
      </c>
      <c r="B100" s="17">
        <v>18</v>
      </c>
      <c r="C100" s="16">
        <v>28</v>
      </c>
      <c r="D100" s="16">
        <v>2.7</v>
      </c>
      <c r="E100" s="9" t="s">
        <v>1</v>
      </c>
      <c r="F100" s="4">
        <f>B54/G54</f>
        <v>370.2772727272727</v>
      </c>
      <c r="G100" s="4"/>
      <c r="H100" s="10"/>
      <c r="I100" s="2">
        <f>C54/G54</f>
        <v>2.8147727272727265</v>
      </c>
      <c r="J100" s="26"/>
      <c r="K100" s="11"/>
      <c r="L100"/>
    </row>
    <row r="101" spans="1:12">
      <c r="A101" t="s">
        <v>21</v>
      </c>
      <c r="B101" s="17">
        <v>169</v>
      </c>
      <c r="C101" s="16">
        <v>83</v>
      </c>
      <c r="D101" s="16">
        <v>16</v>
      </c>
      <c r="E101" s="9">
        <f>B55/F55</f>
        <v>9632.5972222222226</v>
      </c>
      <c r="F101" s="4">
        <f>B55/G55</f>
        <v>2889.7791666666667</v>
      </c>
      <c r="G101" s="4"/>
      <c r="H101" s="8">
        <v>11.996527777777777</v>
      </c>
      <c r="I101" s="2">
        <f>C55/G55</f>
        <v>3.598958333333333</v>
      </c>
      <c r="J101" s="26"/>
      <c r="K101" s="11"/>
      <c r="L101"/>
    </row>
    <row r="102" spans="1:12">
      <c r="A102" t="s">
        <v>22</v>
      </c>
      <c r="B102" s="17">
        <v>8.6</v>
      </c>
      <c r="C102" s="16">
        <v>8.9</v>
      </c>
      <c r="D102" s="16">
        <v>9.8000000000000007</v>
      </c>
      <c r="E102" s="9"/>
      <c r="F102" s="4"/>
      <c r="G102" s="4"/>
      <c r="H102" s="10">
        <v>0.73518518518518516</v>
      </c>
      <c r="I102" s="3">
        <f>C56/G56</f>
        <v>0.69649122807017538</v>
      </c>
      <c r="J102"/>
      <c r="K102" s="11"/>
      <c r="L102"/>
    </row>
    <row r="103" spans="1:12">
      <c r="A103" t="s">
        <v>24</v>
      </c>
      <c r="B103" s="17">
        <v>27</v>
      </c>
      <c r="C103" s="16">
        <v>0.59</v>
      </c>
      <c r="D103" s="16">
        <v>5.9</v>
      </c>
      <c r="E103" s="9">
        <f t="shared" ref="E103:E118" si="4">B58/F58</f>
        <v>5115.666666666667</v>
      </c>
      <c r="F103" s="4">
        <f t="shared" ref="F103:F118" si="5">B58/G58</f>
        <v>61.387999999999998</v>
      </c>
      <c r="G103" s="4"/>
      <c r="H103" s="9">
        <v>340.50000000000006</v>
      </c>
      <c r="I103" s="2">
        <f t="shared" ref="I103:I116" si="6">C58/G58</f>
        <v>4.0860000000000003</v>
      </c>
      <c r="J103"/>
      <c r="K103" s="11"/>
      <c r="L103"/>
    </row>
    <row r="104" spans="1:12">
      <c r="A104" t="s">
        <v>25</v>
      </c>
      <c r="B104" s="17">
        <v>6.4</v>
      </c>
      <c r="C104" s="2">
        <v>1.8</v>
      </c>
      <c r="D104" s="16">
        <v>0.25</v>
      </c>
      <c r="E104" s="9">
        <f t="shared" si="4"/>
        <v>928.77903225806449</v>
      </c>
      <c r="F104" s="4">
        <f t="shared" si="5"/>
        <v>959.73833333333334</v>
      </c>
      <c r="G104" s="4">
        <f>B59/H59</f>
        <v>799.78194444444443</v>
      </c>
      <c r="H104" s="10">
        <v>1.267540322580645</v>
      </c>
      <c r="I104" s="3">
        <f t="shared" si="6"/>
        <v>1.3097916666666665</v>
      </c>
      <c r="J104" s="3">
        <f>C59/H59</f>
        <v>1.0914930555555553</v>
      </c>
      <c r="K104" s="11"/>
      <c r="L104"/>
    </row>
    <row r="105" spans="1:12">
      <c r="A105" t="s">
        <v>26</v>
      </c>
      <c r="B105" s="17">
        <v>17</v>
      </c>
      <c r="C105" s="16">
        <v>5.6</v>
      </c>
      <c r="D105" s="16">
        <v>1.2</v>
      </c>
      <c r="E105" s="9">
        <f t="shared" si="4"/>
        <v>2955.7349514563102</v>
      </c>
      <c r="F105" s="4">
        <f t="shared" si="5"/>
        <v>3382.6744444444444</v>
      </c>
      <c r="G105" s="4"/>
      <c r="H105" s="10">
        <v>3.9804368932038834</v>
      </c>
      <c r="I105" s="3">
        <f t="shared" si="6"/>
        <v>4.5553888888888885</v>
      </c>
      <c r="J105" s="3"/>
      <c r="K105" s="11"/>
      <c r="L105"/>
    </row>
    <row r="106" spans="1:12">
      <c r="A106" t="s">
        <v>27</v>
      </c>
      <c r="B106" s="17">
        <v>2.5</v>
      </c>
      <c r="C106" s="16">
        <v>0.86</v>
      </c>
      <c r="D106" s="16">
        <v>0.16</v>
      </c>
      <c r="E106" s="9">
        <f t="shared" si="4"/>
        <v>271.46321839080463</v>
      </c>
      <c r="F106" s="4">
        <f t="shared" si="5"/>
        <v>262.41444444444443</v>
      </c>
      <c r="G106" s="4"/>
      <c r="H106" s="10">
        <v>0.8151436781609197</v>
      </c>
      <c r="I106" s="3">
        <f t="shared" si="6"/>
        <v>0.7879722222222223</v>
      </c>
      <c r="J106" s="3"/>
      <c r="K106" s="11"/>
      <c r="L106"/>
    </row>
    <row r="107" spans="1:12">
      <c r="A107" t="s">
        <v>28</v>
      </c>
      <c r="B107" s="17">
        <v>13</v>
      </c>
      <c r="C107" s="16">
        <v>4.7</v>
      </c>
      <c r="D107" s="16">
        <v>0.71</v>
      </c>
      <c r="E107" s="9">
        <f t="shared" si="4"/>
        <v>1046.8676056338029</v>
      </c>
      <c r="F107" s="4">
        <f t="shared" si="5"/>
        <v>929.09500000000003</v>
      </c>
      <c r="G107" s="4"/>
      <c r="H107" s="10">
        <v>1.6338028169014085</v>
      </c>
      <c r="I107" s="3">
        <f t="shared" si="6"/>
        <v>1.45</v>
      </c>
      <c r="J107" s="3"/>
      <c r="K107" s="11"/>
      <c r="L107"/>
    </row>
    <row r="108" spans="1:12">
      <c r="A108" t="s">
        <v>29</v>
      </c>
      <c r="B108" s="17">
        <v>4.3</v>
      </c>
      <c r="C108" s="16">
        <v>1.8</v>
      </c>
      <c r="D108" s="16">
        <v>0.71</v>
      </c>
      <c r="E108" s="9">
        <f t="shared" si="4"/>
        <v>290.2823529411765</v>
      </c>
      <c r="F108" s="4">
        <f t="shared" si="5"/>
        <v>170.16551724137932</v>
      </c>
      <c r="G108" s="4">
        <f>B63/H63</f>
        <v>182.77037037037036</v>
      </c>
      <c r="H108" s="10">
        <v>0.85139705882352945</v>
      </c>
      <c r="I108" s="3">
        <f t="shared" si="6"/>
        <v>0.49909482758620693</v>
      </c>
      <c r="J108" s="3">
        <f>C63/H63</f>
        <v>0.53606481481481483</v>
      </c>
      <c r="K108" s="11"/>
      <c r="L108"/>
    </row>
    <row r="109" spans="1:12">
      <c r="A109" t="s">
        <v>30</v>
      </c>
      <c r="B109" s="17">
        <v>0.49</v>
      </c>
      <c r="C109" s="16">
        <v>0.66</v>
      </c>
      <c r="D109" s="16">
        <v>25</v>
      </c>
      <c r="E109" s="9">
        <f t="shared" si="4"/>
        <v>41.430769230769229</v>
      </c>
      <c r="F109" s="4">
        <f t="shared" si="5"/>
        <v>128.23809523809524</v>
      </c>
      <c r="G109" s="4">
        <f>B64/H64</f>
        <v>101.62264150943396</v>
      </c>
      <c r="H109" s="10">
        <v>0.16626373626373628</v>
      </c>
      <c r="I109" s="3">
        <f t="shared" si="6"/>
        <v>0.51462585034013608</v>
      </c>
      <c r="J109" s="3">
        <f>C64/H64</f>
        <v>0.40781671159029653</v>
      </c>
      <c r="K109" s="11"/>
      <c r="L109"/>
    </row>
    <row r="110" spans="1:12">
      <c r="A110" t="s">
        <v>31</v>
      </c>
      <c r="B110" s="17">
        <v>4.4000000000000004</v>
      </c>
      <c r="C110" s="16">
        <v>2.9</v>
      </c>
      <c r="D110" s="16">
        <v>0.18</v>
      </c>
      <c r="E110" s="9">
        <f t="shared" si="4"/>
        <v>301.625</v>
      </c>
      <c r="F110" s="4">
        <f t="shared" si="5"/>
        <v>92.498333333333335</v>
      </c>
      <c r="G110" s="4">
        <f>B65/H65</f>
        <v>186.23825503355704</v>
      </c>
      <c r="H110" s="10">
        <v>0.93278985507246359</v>
      </c>
      <c r="I110" s="3">
        <f t="shared" si="6"/>
        <v>0.28605555555555551</v>
      </c>
      <c r="J110" s="3">
        <f>C65/H65</f>
        <v>0.57595078299776281</v>
      </c>
      <c r="K110" s="11"/>
      <c r="L110"/>
    </row>
    <row r="111" spans="1:12">
      <c r="A111" t="s">
        <v>32</v>
      </c>
      <c r="B111" s="17">
        <v>0.83</v>
      </c>
      <c r="C111" s="16">
        <v>0.6</v>
      </c>
      <c r="D111" s="16">
        <v>7.0000000000000007E-2</v>
      </c>
      <c r="E111" s="9">
        <f t="shared" si="4"/>
        <v>47.890625</v>
      </c>
      <c r="F111" s="4">
        <f t="shared" si="5"/>
        <v>13.93181818181818</v>
      </c>
      <c r="G111" s="4"/>
      <c r="H111" s="10">
        <v>0.25133928571428565</v>
      </c>
      <c r="I111" s="3">
        <f t="shared" si="6"/>
        <v>7.3116883116883108E-2</v>
      </c>
      <c r="J111" s="3"/>
      <c r="K111" s="11"/>
      <c r="L111"/>
    </row>
    <row r="112" spans="1:12">
      <c r="A112" t="s">
        <v>33</v>
      </c>
      <c r="B112" s="17">
        <v>5.8</v>
      </c>
      <c r="C112" s="16">
        <v>4.5</v>
      </c>
      <c r="D112" s="16">
        <v>0.41</v>
      </c>
      <c r="E112" s="9">
        <f t="shared" si="4"/>
        <v>357.39473684210526</v>
      </c>
      <c r="F112" s="4">
        <f t="shared" si="5"/>
        <v>97.007142857142867</v>
      </c>
      <c r="G112" s="4"/>
      <c r="H112" s="10">
        <v>1.4302631578947371</v>
      </c>
      <c r="I112" s="3">
        <f t="shared" si="6"/>
        <v>0.38821428571428579</v>
      </c>
      <c r="J112" s="3"/>
      <c r="K112" s="11"/>
      <c r="L112"/>
    </row>
    <row r="113" spans="1:12">
      <c r="A113" t="s">
        <v>34</v>
      </c>
      <c r="B113" s="17">
        <v>0.99</v>
      </c>
      <c r="C113" s="1">
        <v>1.02</v>
      </c>
      <c r="D113" s="16">
        <v>0.11</v>
      </c>
      <c r="E113" s="9">
        <f t="shared" si="4"/>
        <v>78.019607843137265</v>
      </c>
      <c r="F113" s="4">
        <f t="shared" si="5"/>
        <v>18.086363636363636</v>
      </c>
      <c r="G113" s="4"/>
      <c r="H113" s="10">
        <v>0.70980392156862737</v>
      </c>
      <c r="I113" s="3">
        <f t="shared" si="6"/>
        <v>0.16454545454545452</v>
      </c>
      <c r="J113" s="3"/>
      <c r="K113" s="11"/>
      <c r="L113"/>
    </row>
    <row r="114" spans="1:12">
      <c r="A114" t="s">
        <v>35</v>
      </c>
      <c r="B114" s="17">
        <v>2.8</v>
      </c>
      <c r="C114" s="1">
        <v>4.3</v>
      </c>
      <c r="D114" s="16">
        <v>0.41</v>
      </c>
      <c r="E114" s="9">
        <f t="shared" si="4"/>
        <v>209.07499999999999</v>
      </c>
      <c r="F114" s="4">
        <f t="shared" si="5"/>
        <v>72.094827586206904</v>
      </c>
      <c r="G114" s="4"/>
      <c r="H114" s="10">
        <v>0.94099999999999984</v>
      </c>
      <c r="I114" s="3">
        <f t="shared" si="6"/>
        <v>0.32448275862068965</v>
      </c>
      <c r="J114" s="3"/>
      <c r="K114" s="11"/>
      <c r="L114"/>
    </row>
    <row r="115" spans="1:12">
      <c r="A115" t="s">
        <v>36</v>
      </c>
      <c r="B115" s="17">
        <v>0.45</v>
      </c>
      <c r="C115" s="16">
        <v>0.76</v>
      </c>
      <c r="D115" s="16">
        <v>0.26</v>
      </c>
      <c r="E115" s="9">
        <f t="shared" si="4"/>
        <v>30.173913043478258</v>
      </c>
      <c r="F115" s="4">
        <f t="shared" si="5"/>
        <v>10.205882352941176</v>
      </c>
      <c r="G115" s="4"/>
      <c r="H115" s="10">
        <v>0.36086956521739122</v>
      </c>
      <c r="I115" s="3">
        <f t="shared" si="6"/>
        <v>0.12205882352941175</v>
      </c>
      <c r="J115" s="3"/>
      <c r="K115" s="11"/>
      <c r="L115"/>
    </row>
    <row r="116" spans="1:12">
      <c r="A116" t="s">
        <v>37</v>
      </c>
      <c r="B116" s="8">
        <v>3</v>
      </c>
      <c r="C116" s="16">
        <v>5.9</v>
      </c>
      <c r="D116" s="16">
        <v>3.4</v>
      </c>
      <c r="E116" s="9">
        <f t="shared" si="4"/>
        <v>761.33333333333337</v>
      </c>
      <c r="F116" s="4">
        <f t="shared" si="5"/>
        <v>207.63636363636363</v>
      </c>
      <c r="G116" s="4">
        <f>B71/H71</f>
        <v>456.79999999999995</v>
      </c>
      <c r="H116" s="10">
        <v>2.6055555555555556</v>
      </c>
      <c r="I116" s="3">
        <f t="shared" si="6"/>
        <v>0.71060606060606057</v>
      </c>
      <c r="J116" s="3">
        <f>C71/H71</f>
        <v>1.5633333333333332</v>
      </c>
      <c r="K116" s="11"/>
      <c r="L116"/>
    </row>
    <row r="117" spans="1:12">
      <c r="A117" t="s">
        <v>38</v>
      </c>
      <c r="B117" s="17">
        <v>0.16</v>
      </c>
      <c r="C117" s="16">
        <v>0.89</v>
      </c>
      <c r="D117" s="16">
        <v>0.08</v>
      </c>
      <c r="E117" s="9">
        <f t="shared" si="4"/>
        <v>38.5</v>
      </c>
      <c r="F117" s="4">
        <f t="shared" si="5"/>
        <v>7</v>
      </c>
      <c r="G117"/>
      <c r="H117" s="10"/>
      <c r="I117" s="3" t="s">
        <v>1</v>
      </c>
      <c r="J117"/>
      <c r="K117" s="11"/>
      <c r="L117"/>
    </row>
    <row r="118" spans="1:12">
      <c r="A118" t="s">
        <v>39</v>
      </c>
      <c r="B118" s="17">
        <v>1.24</v>
      </c>
      <c r="C118" s="16">
        <v>0.68</v>
      </c>
      <c r="D118" s="16"/>
      <c r="E118" s="9">
        <f t="shared" si="4"/>
        <v>310.49315068493155</v>
      </c>
      <c r="F118" s="4">
        <f t="shared" si="5"/>
        <v>56.665000000000006</v>
      </c>
      <c r="G118"/>
      <c r="H118" s="10">
        <v>0.35639269406392698</v>
      </c>
      <c r="I118" s="3">
        <f>C73/G73</f>
        <v>6.5041666666666678E-2</v>
      </c>
      <c r="J118"/>
      <c r="K118" s="11"/>
      <c r="L118"/>
    </row>
    <row r="119" spans="1:12">
      <c r="A119" t="s">
        <v>42</v>
      </c>
      <c r="B119" s="11"/>
      <c r="C119" s="16"/>
      <c r="D119" s="16"/>
      <c r="E119" s="9">
        <f>B76/F76</f>
        <v>2441.1695652173917</v>
      </c>
      <c r="F119" s="4"/>
      <c r="G119"/>
      <c r="H119" s="10">
        <v>8.4808695652173913</v>
      </c>
      <c r="I119" s="1" t="s">
        <v>1</v>
      </c>
      <c r="J119"/>
      <c r="K119" s="11"/>
      <c r="L119"/>
    </row>
    <row r="120" spans="1:12">
      <c r="A120" t="s">
        <v>43</v>
      </c>
      <c r="B120" s="11"/>
      <c r="C120" s="16"/>
      <c r="D120" s="16"/>
      <c r="E120" s="9">
        <f>B77/F77</f>
        <v>6335.6428571428569</v>
      </c>
      <c r="F120" s="4"/>
      <c r="G120"/>
      <c r="H120" s="8">
        <v>30.591071428571432</v>
      </c>
      <c r="I120" s="1" t="s">
        <v>1</v>
      </c>
      <c r="J120"/>
      <c r="K120" s="11"/>
      <c r="L120"/>
    </row>
    <row r="121" spans="1:12">
      <c r="E121"/>
      <c r="F121"/>
      <c r="G121"/>
      <c r="H121"/>
      <c r="I121"/>
      <c r="J121"/>
      <c r="K121"/>
      <c r="L121"/>
    </row>
    <row r="122" spans="1:12">
      <c r="E122"/>
      <c r="F122"/>
      <c r="G122"/>
      <c r="H122"/>
      <c r="I122"/>
      <c r="J122"/>
      <c r="K122"/>
      <c r="L122"/>
    </row>
    <row r="123" spans="1:12">
      <c r="E123"/>
      <c r="F123"/>
      <c r="G123"/>
      <c r="H123"/>
      <c r="I123"/>
      <c r="J123"/>
      <c r="K123"/>
      <c r="L123"/>
    </row>
    <row r="124" spans="1:12">
      <c r="E124"/>
      <c r="F124"/>
      <c r="G124"/>
      <c r="H124"/>
      <c r="I124"/>
      <c r="J124"/>
      <c r="K124"/>
      <c r="L124"/>
    </row>
    <row r="125" spans="1:12">
      <c r="E125"/>
      <c r="F125"/>
      <c r="G125"/>
      <c r="H125"/>
      <c r="I125"/>
      <c r="J125"/>
      <c r="K125"/>
      <c r="L125"/>
    </row>
    <row r="126" spans="1:12">
      <c r="E126"/>
      <c r="F126"/>
      <c r="G126"/>
      <c r="H126"/>
      <c r="I126"/>
      <c r="J126"/>
      <c r="K126"/>
      <c r="L126"/>
    </row>
    <row r="127" spans="1:12">
      <c r="E127"/>
      <c r="F127"/>
      <c r="G127"/>
      <c r="H127"/>
      <c r="I127"/>
      <c r="J127"/>
      <c r="K127"/>
      <c r="L127"/>
    </row>
    <row r="128" spans="1:12">
      <c r="E128"/>
      <c r="F128"/>
      <c r="G128"/>
      <c r="H128"/>
      <c r="I128"/>
      <c r="J128"/>
      <c r="K128"/>
      <c r="L128"/>
    </row>
    <row r="129" spans="5:12">
      <c r="E129"/>
      <c r="F129"/>
      <c r="G129"/>
      <c r="H129"/>
      <c r="I129"/>
      <c r="J129"/>
      <c r="K129"/>
      <c r="L129"/>
    </row>
    <row r="130" spans="5:12">
      <c r="E130"/>
      <c r="F130"/>
      <c r="G130"/>
      <c r="H130"/>
      <c r="I130"/>
      <c r="J130"/>
      <c r="K130"/>
      <c r="L130"/>
    </row>
    <row r="131" spans="5:12">
      <c r="E131"/>
      <c r="F131"/>
      <c r="G131"/>
      <c r="H131"/>
      <c r="I131"/>
      <c r="J131"/>
      <c r="K131"/>
      <c r="L131"/>
    </row>
    <row r="132" spans="5:12">
      <c r="E132"/>
      <c r="F132"/>
      <c r="G132"/>
      <c r="H132"/>
      <c r="I132"/>
      <c r="J132"/>
      <c r="K132"/>
      <c r="L132"/>
    </row>
    <row r="133" spans="5:12">
      <c r="E133"/>
      <c r="F133"/>
      <c r="G133"/>
      <c r="H133"/>
      <c r="I133"/>
      <c r="J133"/>
      <c r="K133"/>
      <c r="L133"/>
    </row>
    <row r="134" spans="5:12">
      <c r="E134"/>
      <c r="F134"/>
      <c r="G134"/>
      <c r="H134"/>
      <c r="I134"/>
      <c r="J134"/>
      <c r="K134"/>
      <c r="L134"/>
    </row>
    <row r="135" spans="5:12">
      <c r="E135"/>
      <c r="F135"/>
      <c r="G135"/>
      <c r="H135"/>
      <c r="I135"/>
      <c r="J135"/>
      <c r="K135"/>
      <c r="L135"/>
    </row>
    <row r="136" spans="5:12">
      <c r="E136"/>
      <c r="F136"/>
      <c r="G136"/>
      <c r="H136"/>
      <c r="I136"/>
      <c r="J136"/>
      <c r="K136"/>
      <c r="L136"/>
    </row>
    <row r="137" spans="5:12">
      <c r="E137"/>
      <c r="F137"/>
      <c r="G137"/>
      <c r="H137"/>
      <c r="I137"/>
      <c r="J137"/>
      <c r="K137"/>
      <c r="L137"/>
    </row>
    <row r="138" spans="5:12">
      <c r="E138"/>
      <c r="F138"/>
      <c r="G138"/>
      <c r="H138"/>
      <c r="I138"/>
      <c r="J138"/>
      <c r="K138"/>
      <c r="L138"/>
    </row>
    <row r="139" spans="5:12">
      <c r="E139"/>
      <c r="F139"/>
      <c r="G139"/>
      <c r="H139"/>
      <c r="I139"/>
      <c r="J139"/>
      <c r="K139"/>
      <c r="L139"/>
    </row>
    <row r="140" spans="5:12">
      <c r="E140"/>
      <c r="F140"/>
      <c r="G140"/>
      <c r="H140"/>
      <c r="I140"/>
      <c r="J140"/>
      <c r="K140"/>
      <c r="L140"/>
    </row>
    <row r="141" spans="5:12">
      <c r="E141"/>
      <c r="F141"/>
      <c r="G141"/>
      <c r="H141"/>
      <c r="I141"/>
      <c r="J141"/>
      <c r="K141"/>
      <c r="L141"/>
    </row>
    <row r="142" spans="5:12">
      <c r="E142"/>
      <c r="F142"/>
      <c r="G142"/>
      <c r="H142"/>
      <c r="I142"/>
      <c r="J142"/>
      <c r="K142"/>
      <c r="L142"/>
    </row>
    <row r="143" spans="5:12">
      <c r="E143"/>
      <c r="F143"/>
      <c r="G143"/>
      <c r="H143"/>
      <c r="I143"/>
      <c r="J143"/>
      <c r="K143"/>
      <c r="L143"/>
    </row>
    <row r="144" spans="5:12">
      <c r="E144"/>
      <c r="F144"/>
      <c r="G144"/>
      <c r="H144"/>
      <c r="I144"/>
      <c r="J144"/>
      <c r="K144"/>
      <c r="L144"/>
    </row>
    <row r="145" spans="5:12">
      <c r="E145"/>
      <c r="F145"/>
      <c r="G145"/>
      <c r="H145"/>
      <c r="I145"/>
      <c r="J145"/>
      <c r="K145"/>
      <c r="L145"/>
    </row>
    <row r="146" spans="5:12">
      <c r="E146"/>
      <c r="F146"/>
      <c r="G146"/>
      <c r="H146"/>
      <c r="I146"/>
      <c r="J146"/>
      <c r="K146"/>
      <c r="L146"/>
    </row>
    <row r="147" spans="5:12">
      <c r="E147"/>
      <c r="F147"/>
      <c r="G147"/>
      <c r="H147"/>
      <c r="I147"/>
      <c r="J147"/>
      <c r="K147"/>
      <c r="L147"/>
    </row>
    <row r="148" spans="5:12">
      <c r="E148"/>
      <c r="F148"/>
      <c r="G148"/>
      <c r="H148"/>
      <c r="I148"/>
      <c r="J148"/>
      <c r="K148"/>
      <c r="L148"/>
    </row>
    <row r="149" spans="5:12">
      <c r="E149"/>
      <c r="F149"/>
      <c r="G149"/>
      <c r="H149"/>
      <c r="I149"/>
      <c r="J149"/>
      <c r="K149"/>
      <c r="L149"/>
    </row>
    <row r="150" spans="5:12">
      <c r="E150"/>
      <c r="F150"/>
      <c r="G150"/>
      <c r="H150"/>
      <c r="I150"/>
      <c r="J150"/>
      <c r="K150"/>
      <c r="L150"/>
    </row>
    <row r="151" spans="5:12">
      <c r="E151"/>
      <c r="F151"/>
      <c r="G151"/>
      <c r="H151"/>
      <c r="I151"/>
      <c r="J151"/>
      <c r="K151"/>
      <c r="L151"/>
    </row>
    <row r="152" spans="5:12">
      <c r="E152"/>
      <c r="F152"/>
      <c r="G152"/>
      <c r="H152"/>
      <c r="I152"/>
      <c r="J152"/>
      <c r="K152"/>
      <c r="L152"/>
    </row>
    <row r="153" spans="5:12">
      <c r="E153"/>
      <c r="F153"/>
      <c r="G153"/>
      <c r="H153"/>
      <c r="I153"/>
      <c r="J153"/>
      <c r="K153"/>
      <c r="L153"/>
    </row>
    <row r="154" spans="5:12">
      <c r="E154"/>
      <c r="F154"/>
      <c r="G154"/>
      <c r="H154"/>
      <c r="I154"/>
      <c r="J154"/>
      <c r="K154"/>
      <c r="L154"/>
    </row>
    <row r="155" spans="5:12">
      <c r="E155"/>
      <c r="F155"/>
      <c r="G155"/>
      <c r="H155"/>
      <c r="I155"/>
      <c r="J155"/>
      <c r="K155"/>
      <c r="L155"/>
    </row>
    <row r="156" spans="5:12">
      <c r="E156"/>
      <c r="F156"/>
      <c r="G156"/>
      <c r="H156"/>
      <c r="I156"/>
      <c r="J156"/>
      <c r="K156"/>
      <c r="L156"/>
    </row>
    <row r="157" spans="5:12">
      <c r="E157"/>
      <c r="F157"/>
      <c r="G157"/>
      <c r="H157"/>
      <c r="I157"/>
      <c r="J157"/>
      <c r="K157"/>
      <c r="L157"/>
    </row>
    <row r="158" spans="5:12">
      <c r="E158"/>
      <c r="F158"/>
      <c r="G158"/>
      <c r="H158"/>
      <c r="I158"/>
      <c r="J158"/>
      <c r="K158"/>
      <c r="L158"/>
    </row>
    <row r="159" spans="5:12">
      <c r="E159"/>
      <c r="F159"/>
      <c r="G159"/>
      <c r="H159"/>
      <c r="I159"/>
      <c r="J159"/>
      <c r="K159"/>
      <c r="L159"/>
    </row>
    <row r="160" spans="5:12">
      <c r="E160"/>
      <c r="F160"/>
      <c r="G160"/>
      <c r="H160"/>
      <c r="I160"/>
      <c r="J160"/>
      <c r="K160"/>
      <c r="L160"/>
    </row>
    <row r="161" spans="5:12">
      <c r="E161"/>
      <c r="F161"/>
      <c r="G161"/>
      <c r="H161"/>
      <c r="I161"/>
      <c r="J161"/>
      <c r="K161"/>
      <c r="L161"/>
    </row>
    <row r="162" spans="5:12">
      <c r="E162"/>
      <c r="F162"/>
      <c r="G162"/>
      <c r="H162"/>
      <c r="I162"/>
      <c r="J162"/>
      <c r="K162"/>
      <c r="L162"/>
    </row>
    <row r="163" spans="5:12">
      <c r="E163"/>
      <c r="F163"/>
      <c r="G163"/>
      <c r="H163"/>
      <c r="I163"/>
      <c r="J163"/>
      <c r="K163"/>
      <c r="L163"/>
    </row>
  </sheetData>
  <mergeCells count="8">
    <mergeCell ref="I6:L6"/>
    <mergeCell ref="I7:J7"/>
    <mergeCell ref="K7:L7"/>
    <mergeCell ref="D31:H31"/>
    <mergeCell ref="H93:J93"/>
    <mergeCell ref="E93:G93"/>
    <mergeCell ref="B80:D80"/>
    <mergeCell ref="E92:J92"/>
  </mergeCells>
  <pageMargins left="0.7" right="0.7" top="0.75" bottom="0.75" header="0.3" footer="0.3"/>
  <pageSetup paperSize="9" orientation="landscape" horizontalDpi="0" verticalDpi="0"/>
  <rowBreaks count="2" manualBreakCount="2">
    <brk id="28" max="16383" man="1"/>
    <brk id="78" max="16383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dcterms:created xsi:type="dcterms:W3CDTF">2018-01-27T04:38:27Z</dcterms:created>
  <dcterms:modified xsi:type="dcterms:W3CDTF">2018-11-30T19:28:48Z</dcterms:modified>
</cp:coreProperties>
</file>