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600" windowHeight="18380" tabRatio="500"/>
  </bookViews>
  <sheets>
    <sheet name="Table S1" sheetId="1" r:id="rId1"/>
    <sheet name="Table S2" sheetId="2" r:id="rId2"/>
    <sheet name="Table S3" sheetId="3" r:id="rId3"/>
    <sheet name="Table S4" sheetId="4" r:id="rId4"/>
  </sheets>
  <definedNames>
    <definedName name="_Ref320377233" localSheetId="0">'Table S2'!$A$228</definedName>
    <definedName name="_Ref447010510" localSheetId="0">'Table S2'!$A$229</definedName>
    <definedName name="_Ref447010536" localSheetId="0">'Table S1'!$A$3</definedName>
    <definedName name="OLE_LINK1" localSheetId="0">'Table S2'!$A$22</definedName>
    <definedName name="OLE_LINK3" localSheetId="0">'Table S1'!$A$115</definedName>
  </definedName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" i="4" l="1"/>
  <c r="G25" i="4"/>
  <c r="F25" i="4"/>
  <c r="E25" i="4"/>
  <c r="D25" i="4"/>
  <c r="C25" i="4"/>
  <c r="B25" i="4"/>
  <c r="H49" i="3"/>
  <c r="G49" i="3"/>
  <c r="F49" i="3"/>
  <c r="E49" i="3"/>
  <c r="H25" i="3"/>
  <c r="G25" i="3"/>
  <c r="F25" i="3"/>
  <c r="E25" i="3"/>
  <c r="D25" i="3"/>
  <c r="C25" i="3"/>
  <c r="B25" i="3"/>
  <c r="I225" i="2"/>
  <c r="H225" i="2"/>
  <c r="G225" i="2"/>
  <c r="F225" i="2"/>
  <c r="E225" i="2"/>
  <c r="D225" i="2"/>
  <c r="C225" i="2"/>
  <c r="B225" i="2"/>
  <c r="I73" i="2"/>
  <c r="H73" i="2"/>
  <c r="G73" i="2"/>
  <c r="F73" i="2"/>
  <c r="E73" i="2"/>
  <c r="D73" i="2"/>
  <c r="C73" i="2"/>
  <c r="B73" i="2"/>
  <c r="I72" i="2"/>
  <c r="H72" i="2"/>
  <c r="H49" i="2"/>
  <c r="G49" i="2"/>
  <c r="F49" i="2"/>
  <c r="E49" i="2"/>
  <c r="D49" i="2"/>
  <c r="C49" i="2"/>
  <c r="B49" i="2"/>
  <c r="H25" i="2"/>
  <c r="G25" i="2"/>
  <c r="F25" i="2"/>
  <c r="E25" i="2"/>
  <c r="D25" i="2"/>
  <c r="C25" i="2"/>
  <c r="B25" i="2"/>
</calcChain>
</file>

<file path=xl/sharedStrings.xml><?xml version="1.0" encoding="utf-8"?>
<sst xmlns="http://schemas.openxmlformats.org/spreadsheetml/2006/main" count="1416" uniqueCount="882">
  <si>
    <r>
      <t>Table S 1 Results of the crystal structure refinement based on single-crystal X-ray diffraction data for skiagite-majorite garnets with the composition Ski</t>
    </r>
    <r>
      <rPr>
        <b/>
        <vertAlign val="subscript"/>
        <sz val="12"/>
        <color theme="1"/>
        <rFont val="Times New Roman"/>
      </rPr>
      <t>76.6</t>
    </r>
    <r>
      <rPr>
        <b/>
        <sz val="12"/>
        <color theme="1"/>
        <rFont val="Times New Roman"/>
      </rPr>
      <t>Maj</t>
    </r>
    <r>
      <rPr>
        <b/>
        <vertAlign val="subscript"/>
        <sz val="12"/>
        <color theme="1"/>
        <rFont val="Times New Roman"/>
      </rPr>
      <t xml:space="preserve">23.4 </t>
    </r>
    <r>
      <rPr>
        <b/>
        <sz val="12"/>
        <color theme="1"/>
        <rFont val="Times New Roman"/>
      </rPr>
      <t>(run S6073)</t>
    </r>
  </si>
  <si>
    <t>N of the run</t>
  </si>
  <si>
    <t>S6073</t>
  </si>
  <si>
    <t>cubic</t>
  </si>
  <si>
    <t>Ia</t>
  </si>
  <si>
    <t xml:space="preserve">d </t>
  </si>
  <si>
    <t>Crystal system</t>
  </si>
  <si>
    <t>Space group</t>
  </si>
  <si>
    <t>Z</t>
  </si>
  <si>
    <t>P, GPa</t>
  </si>
  <si>
    <t>4.03(5)</t>
  </si>
  <si>
    <t>8.6 (5)</t>
  </si>
  <si>
    <t>11.8(6)</t>
  </si>
  <si>
    <t>14.8(7)</t>
  </si>
  <si>
    <t>17.6(3)</t>
  </si>
  <si>
    <t>21.3(2)</t>
  </si>
  <si>
    <t>26.45(1)</t>
  </si>
  <si>
    <t>a (Å)</t>
  </si>
  <si>
    <t>11.6194(3)</t>
  </si>
  <si>
    <t>11.5171(2)</t>
  </si>
  <si>
    <t>11.4665(3)</t>
  </si>
  <si>
    <t>11.4126(2)</t>
  </si>
  <si>
    <t>11.3700(6)</t>
  </si>
  <si>
    <t>11.3143(12)</t>
  </si>
  <si>
    <t>11.2405(3)</t>
  </si>
  <si>
    <t>1568.74(6)</t>
  </si>
  <si>
    <t>1527.83(7)</t>
  </si>
  <si>
    <t>1507.62(7)</t>
  </si>
  <si>
    <t>1486.46(5)</t>
  </si>
  <si>
    <t>1469.89(4)</t>
  </si>
  <si>
    <t>1448.38(2)</t>
  </si>
  <si>
    <t>1420.22(4)</t>
  </si>
  <si>
    <t>F(000)</t>
  </si>
  <si>
    <t>Theta range for data collection(°)</t>
  </si>
  <si>
    <t>2.51/20.71</t>
  </si>
  <si>
    <t>2.53/20.45</t>
  </si>
  <si>
    <t>2.48/19.97</t>
  </si>
  <si>
    <t>2.55/20.57</t>
  </si>
  <si>
    <t>2.56/20.67</t>
  </si>
  <si>
    <t>2.58/20.78</t>
  </si>
  <si>
    <t>2.58/20.07</t>
  </si>
  <si>
    <t>Index ranges</t>
  </si>
  <si>
    <t>No.of measured, independent, and observed[I&gt;2s(I)] reflections</t>
  </si>
  <si>
    <t>2027/289/224</t>
  </si>
  <si>
    <t>1900/281/205</t>
  </si>
  <si>
    <t>1956/279/212</t>
  </si>
  <si>
    <t>1971/278/217</t>
  </si>
  <si>
    <t>1905/276/205</t>
  </si>
  <si>
    <t>1855/270/203</t>
  </si>
  <si>
    <t>1647/258/169</t>
  </si>
  <si>
    <t>No.of parameters/restraints/ constraints</t>
  </si>
  <si>
    <t>17/0/2</t>
  </si>
  <si>
    <t>0.0421/0.0576</t>
  </si>
  <si>
    <t>0.0483/0.0580</t>
  </si>
  <si>
    <t>0.0376/0.0466</t>
  </si>
  <si>
    <t>0.0351/0.0465</t>
  </si>
  <si>
    <t>0.0393/0.0517</t>
  </si>
  <si>
    <t>0.0395/0.0522</t>
  </si>
  <si>
    <t>0.0403/0.0452</t>
  </si>
  <si>
    <t>0.0512/0.0597</t>
  </si>
  <si>
    <t>0.0597/0.0607</t>
  </si>
  <si>
    <t>0.0476/0.0497</t>
  </si>
  <si>
    <t>0.0435/0.0488</t>
  </si>
  <si>
    <t>0.0498/0.0540</t>
  </si>
  <si>
    <t>0.0505/0.0551</t>
  </si>
  <si>
    <t>0.0597/0.0476</t>
  </si>
  <si>
    <t>0.91/0.87</t>
  </si>
  <si>
    <t>14.0(5)</t>
  </si>
  <si>
    <t>16.78(55)</t>
  </si>
  <si>
    <t>22(1)</t>
  </si>
  <si>
    <t>27.7(5)</t>
  </si>
  <si>
    <t>34.85(5)</t>
  </si>
  <si>
    <t>40.56(12)</t>
  </si>
  <si>
    <t>44.54(67)</t>
  </si>
  <si>
    <t>11.4254(2)</t>
  </si>
  <si>
    <t>11.3754(5)</t>
  </si>
  <si>
    <t>11.2909(8)</t>
  </si>
  <si>
    <t>11.2109(5)</t>
  </si>
  <si>
    <t>11.1202(6)</t>
  </si>
  <si>
    <t>11.0574(5)</t>
  </si>
  <si>
    <t>11.015(4)</t>
  </si>
  <si>
    <t>1491.47(5)</t>
  </si>
  <si>
    <t>1471.9(1)</t>
  </si>
  <si>
    <t>1439.42(18)</t>
  </si>
  <si>
    <t>1409.03(11)</t>
  </si>
  <si>
    <t>1375.11(13)</t>
  </si>
  <si>
    <t>1351.95(11)</t>
  </si>
  <si>
    <t>1336.52(8)</t>
  </si>
  <si>
    <t>2.55/20.22</t>
  </si>
  <si>
    <t>2.56/20.66</t>
  </si>
  <si>
    <t>2.58/20.82</t>
  </si>
  <si>
    <t>2.6/20.26</t>
  </si>
  <si>
    <t>2.62 20.44</t>
  </si>
  <si>
    <t>2.64/20.56</t>
  </si>
  <si>
    <t>2.64/20.61</t>
  </si>
  <si>
    <t>No. of measured, independent, and observed [I &gt; 3σ (I)] reflections</t>
  </si>
  <si>
    <t>1781/268/205</t>
  </si>
  <si>
    <t>1713/274/177</t>
  </si>
  <si>
    <t>1665/269/142</t>
  </si>
  <si>
    <t>1548/257/167</t>
  </si>
  <si>
    <t>1524/253/152</t>
  </si>
  <si>
    <t>1509/251/155</t>
  </si>
  <si>
    <t>1545/254/166</t>
  </si>
  <si>
    <t>No.of parameters/restraints/ constraintrs</t>
  </si>
  <si>
    <t>0.0489/0.0609</t>
  </si>
  <si>
    <t>0.0589/0.0701</t>
  </si>
  <si>
    <t>0.0741/0.0764</t>
  </si>
  <si>
    <t>0.0692/0.0755</t>
  </si>
  <si>
    <t>0.0655/0.0715</t>
  </si>
  <si>
    <t>0.0664/0.0718</t>
  </si>
  <si>
    <t>0.0697/0.0787</t>
  </si>
  <si>
    <t>0.0582/0.0624</t>
  </si>
  <si>
    <t>0.0735/0.0732</t>
  </si>
  <si>
    <t>0.0995/0.0804</t>
  </si>
  <si>
    <t>0.0879/0.0798</t>
  </si>
  <si>
    <t>0.0889/0.0745</t>
  </si>
  <si>
    <t>0.0831/0.0741</t>
  </si>
  <si>
    <t>0.0839/0.0804</t>
  </si>
  <si>
    <t>52.15(3)</t>
  </si>
  <si>
    <t>57.92(4)</t>
  </si>
  <si>
    <t>62.2(8)</t>
  </si>
  <si>
    <t>66.73(85)</t>
  </si>
  <si>
    <t>71.55(18)</t>
  </si>
  <si>
    <t>77.2(5)</t>
  </si>
  <si>
    <t>80.99(42)</t>
  </si>
  <si>
    <t>10.9287(8)</t>
  </si>
  <si>
    <t>10.8128(15)</t>
  </si>
  <si>
    <t>10.7485(7)</t>
  </si>
  <si>
    <t>10.7125(11)</t>
  </si>
  <si>
    <t>10.6679(8)</t>
  </si>
  <si>
    <t>10.6373(12)</t>
  </si>
  <si>
    <t>10.6150(15)</t>
  </si>
  <si>
    <t>1305.27(15)</t>
  </si>
  <si>
    <t>1264.2(3)</t>
  </si>
  <si>
    <t>1241.78(15)</t>
  </si>
  <si>
    <t>1229.34(22)</t>
  </si>
  <si>
    <t>1214.05(16)</t>
  </si>
  <si>
    <t>1203.6(2)</t>
  </si>
  <si>
    <t>1196.1(3)</t>
  </si>
  <si>
    <t>2.7/20.56</t>
  </si>
  <si>
    <t>2.7/20.6</t>
  </si>
  <si>
    <t>2.7/20.73</t>
  </si>
  <si>
    <t>2.7/20.74</t>
  </si>
  <si>
    <t>2.73/20.83</t>
  </si>
  <si>
    <t>2.73/20.57</t>
  </si>
  <si>
    <t>2.75/20.67</t>
  </si>
  <si>
    <t>2736/239/192</t>
  </si>
  <si>
    <t>1405/234/131</t>
  </si>
  <si>
    <t>1327/233/177</t>
  </si>
  <si>
    <t>1437/228/171</t>
  </si>
  <si>
    <t>1426/227/170</t>
  </si>
  <si>
    <t>1307/219/148</t>
  </si>
  <si>
    <t>999/209/144</t>
  </si>
  <si>
    <t>No.of parameters/restraints/</t>
  </si>
  <si>
    <t>constraintrs</t>
  </si>
  <si>
    <t>0.0630/0.0804</t>
  </si>
  <si>
    <t>0.0619/0.0616</t>
  </si>
  <si>
    <t>0.0400/0.0492</t>
  </si>
  <si>
    <t>0.0598/0.0726</t>
  </si>
  <si>
    <t>0.0631/0.0725</t>
  </si>
  <si>
    <t>0.0473/0.0626</t>
  </si>
  <si>
    <t>0.0452/0.0530</t>
  </si>
  <si>
    <t>0.0699/0.0818</t>
  </si>
  <si>
    <t>0.0943/0.0675</t>
  </si>
  <si>
    <t>0.0507/0.0519</t>
  </si>
  <si>
    <t>0.0713/0.0748</t>
  </si>
  <si>
    <t>0.0725/0.0739</t>
  </si>
  <si>
    <t>0.0609/0.0641</t>
  </si>
  <si>
    <t>0.0609/0.0556</t>
  </si>
  <si>
    <t>85.6(1)</t>
  </si>
  <si>
    <t>88.62(84)</t>
  </si>
  <si>
    <t>2.58(16)</t>
  </si>
  <si>
    <t>3.7(5)</t>
  </si>
  <si>
    <t>5.0(5)</t>
  </si>
  <si>
    <t>6.19(3)</t>
  </si>
  <si>
    <t>10.5875(10)</t>
  </si>
  <si>
    <t>10.5706(10)</t>
  </si>
  <si>
    <t>11.6788(2)</t>
  </si>
  <si>
    <t>11.6570(2)</t>
  </si>
  <si>
    <t>11.6347(2)</t>
  </si>
  <si>
    <t>11.6001(1)</t>
  </si>
  <si>
    <t>11.5762(1)</t>
  </si>
  <si>
    <t>1186.8(2)</t>
  </si>
  <si>
    <t>1181.1(4)</t>
  </si>
  <si>
    <t>1592.92(5)</t>
  </si>
  <si>
    <t>1584.02(5)</t>
  </si>
  <si>
    <t>1574.95(5)</t>
  </si>
  <si>
    <t>1560.94(2)</t>
  </si>
  <si>
    <t>1551.31(2)</t>
  </si>
  <si>
    <t>2.75/20.73</t>
  </si>
  <si>
    <t>2.76/20.76</t>
  </si>
  <si>
    <t>2.49/20.92</t>
  </si>
  <si>
    <t>2.5/20.64</t>
  </si>
  <si>
    <t>2.5/20.68</t>
  </si>
  <si>
    <t>2.51/20.74</t>
  </si>
  <si>
    <t>2.52/20.73</t>
  </si>
  <si>
    <t>1310/215/136</t>
  </si>
  <si>
    <t>1259/217/87</t>
  </si>
  <si>
    <t>1267/282/167</t>
  </si>
  <si>
    <t>2030/295/218</t>
  </si>
  <si>
    <t>1821/295/180</t>
  </si>
  <si>
    <t>2130/290/223</t>
  </si>
  <si>
    <t>2118/290/221</t>
  </si>
  <si>
    <t>0.0555/0.0586</t>
  </si>
  <si>
    <t>0.0616/0.0630</t>
  </si>
  <si>
    <t>0.0308/0.0398</t>
  </si>
  <si>
    <t>0.0261/0.0345</t>
  </si>
  <si>
    <t>0.0290/0.0365</t>
  </si>
  <si>
    <t>0.0310/0.0399</t>
  </si>
  <si>
    <t>0.0351/0.0424</t>
  </si>
  <si>
    <t>0.0737/0.0617</t>
  </si>
  <si>
    <t>0.1399/0.0727</t>
  </si>
  <si>
    <t>0.0535/0.0430</t>
  </si>
  <si>
    <t>0.0352/0.0365</t>
  </si>
  <si>
    <t>0.0545/0.0434</t>
  </si>
  <si>
    <t>0.0373/0.0423</t>
  </si>
  <si>
    <t>0.0411/0.0442</t>
  </si>
  <si>
    <t>7.45(3)</t>
  </si>
  <si>
    <t>8.87(5)</t>
  </si>
  <si>
    <t>10.23(5)</t>
  </si>
  <si>
    <t>15.24(12)</t>
  </si>
  <si>
    <t>19.99(11)</t>
  </si>
  <si>
    <t>25.04(10)</t>
  </si>
  <si>
    <t>31.5(16)</t>
  </si>
  <si>
    <t>11.5513(1)</t>
  </si>
  <si>
    <t>11.523(1)</t>
  </si>
  <si>
    <t>11.5013(2)</t>
  </si>
  <si>
    <t>11.4073(2)</t>
  </si>
  <si>
    <t>11.3309(2)</t>
  </si>
  <si>
    <t>11.2569(3)</t>
  </si>
  <si>
    <t>11.1737(3)</t>
  </si>
  <si>
    <t>1541.32(2)</t>
  </si>
  <si>
    <t>1530.18(2)</t>
  </si>
  <si>
    <t>1521.39(5)</t>
  </si>
  <si>
    <t>1484.39(5)</t>
  </si>
  <si>
    <t>1454.77(4)</t>
  </si>
  <si>
    <t>1426.45(7)</t>
  </si>
  <si>
    <t>1395.05(6)</t>
  </si>
  <si>
    <t>2.53/20.89</t>
  </si>
  <si>
    <t>2.53/20.93</t>
  </si>
  <si>
    <t>2.55/20.83</t>
  </si>
  <si>
    <t>2.57/20.74</t>
  </si>
  <si>
    <t>2.59/20.53</t>
  </si>
  <si>
    <t>2.61/20.75</t>
  </si>
  <si>
    <t>2103/286/236</t>
  </si>
  <si>
    <t>2085/286/232</t>
  </si>
  <si>
    <t>1732/274/218</t>
  </si>
  <si>
    <t>1963/276/214</t>
  </si>
  <si>
    <t>1694/265/200</t>
  </si>
  <si>
    <t>1654/260/188</t>
  </si>
  <si>
    <t>0.0286/0.0384</t>
  </si>
  <si>
    <t>0.0288/0.0364</t>
  </si>
  <si>
    <t>0.0273/0.0363</t>
  </si>
  <si>
    <t>0.0301/0.0301</t>
  </si>
  <si>
    <t>0.0394/0.0490</t>
  </si>
  <si>
    <t>0.0387/0.0468</t>
  </si>
  <si>
    <t>0.0334/0.0397</t>
  </si>
  <si>
    <t>0.0340/0.0379</t>
  </si>
  <si>
    <t>0.0348/0.0387</t>
  </si>
  <si>
    <t>0.0375/0.0375</t>
  </si>
  <si>
    <t>0.0491/0.0517</t>
  </si>
  <si>
    <t>0.0503/0.0491</t>
  </si>
  <si>
    <r>
      <t>Table S 2 Results of the crystal structure refinement based on single-crystal X-ray diffraction data for skiagite-majorite garnets with the composition Ski</t>
    </r>
    <r>
      <rPr>
        <b/>
        <vertAlign val="subscript"/>
        <sz val="12"/>
        <color theme="1"/>
        <rFont val="Times New Roman"/>
      </rPr>
      <t>69</t>
    </r>
    <r>
      <rPr>
        <b/>
        <sz val="12"/>
        <color theme="1"/>
        <rFont val="Times New Roman"/>
      </rPr>
      <t>Maj</t>
    </r>
    <r>
      <rPr>
        <b/>
        <vertAlign val="subscript"/>
        <sz val="12"/>
        <color theme="1"/>
        <rFont val="Times New Roman"/>
      </rPr>
      <t xml:space="preserve">31 </t>
    </r>
    <r>
      <rPr>
        <b/>
        <sz val="12"/>
        <color theme="1"/>
        <rFont val="Times New Roman"/>
      </rPr>
      <t>(S6176 run)</t>
    </r>
  </si>
  <si>
    <t>S6176</t>
  </si>
  <si>
    <t>0.3(5)</t>
  </si>
  <si>
    <t>1.03(5)</t>
  </si>
  <si>
    <t>2.9(5)</t>
  </si>
  <si>
    <t>4.89(5)</t>
  </si>
  <si>
    <t>6.94(5)</t>
  </si>
  <si>
    <t>9.86(5)</t>
  </si>
  <si>
    <t>14.8(5)</t>
  </si>
  <si>
    <t>11.7094(3)</t>
  </si>
  <si>
    <t>11.6945(3)</t>
  </si>
  <si>
    <t>11.6530(2)</t>
  </si>
  <si>
    <t>11.6100(2)</t>
  </si>
  <si>
    <t>11.5679(3)</t>
  </si>
  <si>
    <t>11.5120(2)</t>
  </si>
  <si>
    <t>11.4363(2)</t>
  </si>
  <si>
    <t>1605.48(12)</t>
  </si>
  <si>
    <t>1599.36(12)</t>
  </si>
  <si>
    <t>1582.39(8)</t>
  </si>
  <si>
    <t>1564.94(8)</t>
  </si>
  <si>
    <t>1547.97(12)</t>
  </si>
  <si>
    <t>1525.64(8)</t>
  </si>
  <si>
    <t>1495.74(8)</t>
  </si>
  <si>
    <t>2.658/17.585</t>
  </si>
  <si>
    <t>1.742/17.821</t>
  </si>
  <si>
    <t>1.748/17.795</t>
  </si>
  <si>
    <t>1.755/17.679</t>
  </si>
  <si>
    <t>1.761/17.745</t>
  </si>
  <si>
    <t>1.770/ 17.834</t>
  </si>
  <si>
    <t>1.782/17.703</t>
  </si>
  <si>
    <t>4001/415/304</t>
  </si>
  <si>
    <t>4632/475/360</t>
  </si>
  <si>
    <t>4575/472/356</t>
  </si>
  <si>
    <t>4525/462/374</t>
  </si>
  <si>
    <t>4464/460/348</t>
  </si>
  <si>
    <t>4414/455/358</t>
  </si>
  <si>
    <t>4295/449/344</t>
  </si>
  <si>
    <t>No.of parameters/restraints</t>
  </si>
  <si>
    <t>19/0</t>
  </si>
  <si>
    <t>0.0407/0.1023</t>
  </si>
  <si>
    <t>0.0364/0.0914</t>
  </si>
  <si>
    <t>0.0365/0.0932</t>
  </si>
  <si>
    <t>0.0332/0.0847</t>
  </si>
  <si>
    <t>0.0341/0.0898</t>
  </si>
  <si>
    <t>0.0320/0.0786</t>
  </si>
  <si>
    <t>0.0296/0.0799</t>
  </si>
  <si>
    <t>0.0616/0.1273</t>
  </si>
  <si>
    <t>0.0516/0.1050</t>
  </si>
  <si>
    <t>0.0487/0.1098</t>
  </si>
  <si>
    <t>0.0410/0.0928</t>
  </si>
  <si>
    <t>0.0426/0.0982</t>
  </si>
  <si>
    <t>0.0419/0.0878</t>
  </si>
  <si>
    <t>0.0443/0.0888</t>
  </si>
  <si>
    <t xml:space="preserve">N of the run </t>
  </si>
  <si>
    <t>18.39(5)</t>
  </si>
  <si>
    <t>23.58(17)</t>
  </si>
  <si>
    <t>28.38(5)</t>
  </si>
  <si>
    <t>33.17(8)</t>
  </si>
  <si>
    <t>38.48(16)</t>
  </si>
  <si>
    <t>42.85(5)</t>
  </si>
  <si>
    <t>46.73(5)</t>
  </si>
  <si>
    <t>11.3653(2)</t>
  </si>
  <si>
    <t>11.2905(2)</t>
  </si>
  <si>
    <t>11.2250(3)</t>
  </si>
  <si>
    <t>11.1624(4)</t>
  </si>
  <si>
    <t>11.1005(4)</t>
  </si>
  <si>
    <t>11.0511(4)</t>
  </si>
  <si>
    <t>11.0102(4)</t>
  </si>
  <si>
    <t>1468.06(8)</t>
  </si>
  <si>
    <t>1439.26(8)</t>
  </si>
  <si>
    <t>1414.36(11)</t>
  </si>
  <si>
    <t>1390.83(15)</t>
  </si>
  <si>
    <t>1367.82(15)</t>
  </si>
  <si>
    <t>1349.64(15)</t>
  </si>
  <si>
    <t>1334.71(15)</t>
  </si>
  <si>
    <t>1.793/17.87</t>
  </si>
  <si>
    <t>1.805/17.613</t>
  </si>
  <si>
    <t>1.815/17.70</t>
  </si>
  <si>
    <t>1.825/17.622</t>
  </si>
  <si>
    <t>1.835/17.723</t>
  </si>
  <si>
    <t>1.844/17.805</t>
  </si>
  <si>
    <t>1.851/17.805</t>
  </si>
  <si>
    <t>4187/438/345</t>
  </si>
  <si>
    <t>4090/433/337</t>
  </si>
  <si>
    <t>3965/425/305</t>
  </si>
  <si>
    <t>3901/408/294</t>
  </si>
  <si>
    <t>3822/401/281</t>
  </si>
  <si>
    <t>3798/401/313</t>
  </si>
  <si>
    <t>3771/396/296</t>
  </si>
  <si>
    <t>0.0280/0.0702</t>
  </si>
  <si>
    <t>0.0276/0.0681</t>
  </si>
  <si>
    <t>0.0340/0.0896</t>
  </si>
  <si>
    <t>0.0347/0.0830</t>
  </si>
  <si>
    <t>0.0391/0.1034</t>
  </si>
  <si>
    <t>0.0364/0.0859</t>
  </si>
  <si>
    <t>0.0386/0.0929</t>
  </si>
  <si>
    <t>0.0381/0.0841</t>
  </si>
  <si>
    <t>0.0384/0.0790</t>
  </si>
  <si>
    <t>0.0515/0.1054</t>
  </si>
  <si>
    <t>0.0528/0.1018</t>
  </si>
  <si>
    <t>0.0492/0.0964</t>
  </si>
  <si>
    <t>0.0525/0.1042</t>
  </si>
  <si>
    <t>49.6(12)</t>
  </si>
  <si>
    <t>52.0(5)</t>
  </si>
  <si>
    <t>54.04(3)</t>
  </si>
  <si>
    <t>55.17(5)</t>
  </si>
  <si>
    <t>56.0(5)</t>
  </si>
  <si>
    <t>56.97(7)</t>
  </si>
  <si>
    <t>58.13(9)</t>
  </si>
  <si>
    <t>60.16(9)</t>
  </si>
  <si>
    <t>10.9774(5)</t>
  </si>
  <si>
    <t>10.9448(5)</t>
  </si>
  <si>
    <t>10.8932(6)</t>
  </si>
  <si>
    <t>10.8801(5)</t>
  </si>
  <si>
    <t>10.8559(6)</t>
  </si>
  <si>
    <t>10.8453(5)</t>
  </si>
  <si>
    <t>10.8159(6)</t>
  </si>
  <si>
    <t>10.7828(8)</t>
  </si>
  <si>
    <t>1322.81(18)</t>
  </si>
  <si>
    <t>1311.06(18)</t>
  </si>
  <si>
    <t>1292.6(2)</t>
  </si>
  <si>
    <t>1287.95(18)</t>
  </si>
  <si>
    <t>1279.4(2)</t>
  </si>
  <si>
    <t>1275.63(18)</t>
  </si>
  <si>
    <t>1265.3(2)</t>
  </si>
  <si>
    <t>1253.7(3)</t>
  </si>
  <si>
    <t>1.856/17.757</t>
  </si>
  <si>
    <t>1.862/17.638</t>
  </si>
  <si>
    <t>1.870/17.724</t>
  </si>
  <si>
    <t>1.873/17.746</t>
  </si>
  <si>
    <t>1.877/17.432</t>
  </si>
  <si>
    <t>1.879/17.450</t>
  </si>
  <si>
    <t>1.884/17.499</t>
  </si>
  <si>
    <t>1.890/17.554</t>
  </si>
  <si>
    <t>3718/394/293</t>
  </si>
  <si>
    <t>3687/391/271</t>
  </si>
  <si>
    <t>3572/386/241</t>
  </si>
  <si>
    <t>3580/385/276</t>
  </si>
  <si>
    <t>3522/383/259</t>
  </si>
  <si>
    <t>3594/379/291</t>
  </si>
  <si>
    <t>3551/377/281</t>
  </si>
  <si>
    <t>3475/373/272</t>
  </si>
  <si>
    <t>0.0375/0.0932</t>
  </si>
  <si>
    <t>0.0387/0.1001</t>
  </si>
  <si>
    <t>0.0533/0.1391</t>
  </si>
  <si>
    <t>0.0372/0.0943</t>
  </si>
  <si>
    <t>0.0485/0.1215</t>
  </si>
  <si>
    <t>0.0395/0.1052</t>
  </si>
  <si>
    <t>0.0545/0.1152</t>
  </si>
  <si>
    <t>0.0615/0.1243</t>
  </si>
  <si>
    <t>0.0516/0.1023</t>
  </si>
  <si>
    <t>0.0594/0.1131</t>
  </si>
  <si>
    <t>0.0792/0.1635</t>
  </si>
  <si>
    <t>0.0565/0.1075</t>
  </si>
  <si>
    <t>0.074/0.1384</t>
  </si>
  <si>
    <t>0.0512/0.1140</t>
  </si>
  <si>
    <r>
      <t>Table S 3 Results of the crystal structure refinement based on single-crystal X-ray diffraction data for skiagite-majorite garnets with the composition Ski</t>
    </r>
    <r>
      <rPr>
        <b/>
        <vertAlign val="subscript"/>
        <sz val="12"/>
        <color theme="1"/>
        <rFont val="Times New Roman"/>
      </rPr>
      <t>54</t>
    </r>
    <r>
      <rPr>
        <b/>
        <sz val="12"/>
        <color theme="1"/>
        <rFont val="Times New Roman"/>
      </rPr>
      <t>Maj</t>
    </r>
    <r>
      <rPr>
        <b/>
        <vertAlign val="subscript"/>
        <sz val="12"/>
        <color theme="1"/>
        <rFont val="Times New Roman"/>
      </rPr>
      <t xml:space="preserve">46 </t>
    </r>
    <r>
      <rPr>
        <b/>
        <sz val="12"/>
        <color theme="1"/>
        <rFont val="Times New Roman"/>
      </rPr>
      <t>(S6177 run)</t>
    </r>
  </si>
  <si>
    <t>S6177</t>
  </si>
  <si>
    <t>11.6958(3)</t>
  </si>
  <si>
    <t>11.6768(3)</t>
  </si>
  <si>
    <t>11.6360(3)</t>
  </si>
  <si>
    <t>11.5945(3)</t>
  </si>
  <si>
    <t>11.5527(3)</t>
  </si>
  <si>
    <t>11.4984(3)</t>
  </si>
  <si>
    <t>11.4199(3)</t>
  </si>
  <si>
    <t>1599.89(12)</t>
  </si>
  <si>
    <t>1592.10(12)</t>
  </si>
  <si>
    <t>1575.47(12)</t>
  </si>
  <si>
    <t>1558.68(12)</t>
  </si>
  <si>
    <t>1541.88(12)</t>
  </si>
  <si>
    <t>1520.24(12)</t>
  </si>
  <si>
    <t>1489.32(12)</t>
  </si>
  <si>
    <t>1.742/17.849</t>
  </si>
  <si>
    <t>1.745 /17.758</t>
  </si>
  <si>
    <t>1.751/ 17.638</t>
  </si>
  <si>
    <t>1.757/ 17.703</t>
  </si>
  <si>
    <t>1.764/ 17.769</t>
  </si>
  <si>
    <t>1.772/17.793</t>
  </si>
  <si>
    <t>1.784/17.472</t>
  </si>
  <si>
    <t>4042/518/304</t>
  </si>
  <si>
    <t>4592/539/339</t>
  </si>
  <si>
    <t>4568/530/373</t>
  </si>
  <si>
    <t>4482/523/373</t>
  </si>
  <si>
    <t>4422/510/370</t>
  </si>
  <si>
    <t>4343/503/353</t>
  </si>
  <si>
    <t>4259/495/317</t>
  </si>
  <si>
    <t>0.0407/0.0805</t>
  </si>
  <si>
    <t>0.0394/0.0994</t>
  </si>
  <si>
    <t>0.0340/0.0879</t>
  </si>
  <si>
    <t>0.0353/0.0882</t>
  </si>
  <si>
    <t>0.0367/0.0838</t>
  </si>
  <si>
    <t>0.0320/0.0862</t>
  </si>
  <si>
    <t>0.0392/0.0946</t>
  </si>
  <si>
    <t>0.0742/0.0805</t>
  </si>
  <si>
    <t>0.0628/0.1191</t>
  </si>
  <si>
    <t>0.0501/0.1010</t>
  </si>
  <si>
    <t>0.0513/0.1031</t>
  </si>
  <si>
    <t>0.0527/0.0913</t>
  </si>
  <si>
    <t>0.0560/0.1046</t>
  </si>
  <si>
    <t>0.0703/0.1210</t>
  </si>
  <si>
    <t>11.3545(3)</t>
  </si>
  <si>
    <t>11.2812(4)</t>
  </si>
  <si>
    <t>11.2123(4)</t>
  </si>
  <si>
    <t>11.1518(3)</t>
  </si>
  <si>
    <t>11.0905(4)</t>
  </si>
  <si>
    <t>11.0415(5)</t>
  </si>
  <si>
    <t>11.0014(4)</t>
  </si>
  <si>
    <t>1463.88(12)</t>
  </si>
  <si>
    <t>1435.71(9)</t>
  </si>
  <si>
    <t>1409.56(9)</t>
  </si>
  <si>
    <t>1386.87(11)</t>
  </si>
  <si>
    <t>1364.12(15)</t>
  </si>
  <si>
    <t>1346.12(18)</t>
  </si>
  <si>
    <t>1331.51(8)</t>
  </si>
  <si>
    <t>1.794/17.576</t>
  </si>
  <si>
    <t>1.81/17.69</t>
  </si>
  <si>
    <t>1.8/17.63</t>
  </si>
  <si>
    <t>1.827/17.773</t>
  </si>
  <si>
    <t>1.837/17.536</t>
  </si>
  <si>
    <t>1.845/17.582</t>
  </si>
  <si>
    <t>1.81/17.2</t>
  </si>
  <si>
    <t>4197/485/344</t>
  </si>
  <si>
    <t>4123/482/282</t>
  </si>
  <si>
    <t>4026/469/267</t>
  </si>
  <si>
    <t>3971/458/ 347</t>
  </si>
  <si>
    <t>3887/452/346</t>
  </si>
  <si>
    <t>3810/45/341</t>
  </si>
  <si>
    <t>3750/432/301</t>
  </si>
  <si>
    <t>0.0397/0.0903</t>
  </si>
  <si>
    <t>0.0398/0.0887</t>
  </si>
  <si>
    <t>0.0535/0.1021</t>
  </si>
  <si>
    <t>0.0376/0.0481</t>
  </si>
  <si>
    <t>0.0544/0.1039</t>
  </si>
  <si>
    <t>0.0573/0.0985</t>
  </si>
  <si>
    <t>0.0399/0.0920</t>
  </si>
  <si>
    <t>0.0544/0.0505</t>
  </si>
  <si>
    <t>10.9694(5)</t>
  </si>
  <si>
    <t>10.9392(4)</t>
  </si>
  <si>
    <t>10.8993(4)</t>
  </si>
  <si>
    <t>10.8835(4)</t>
  </si>
  <si>
    <t>10.8643(4)</t>
  </si>
  <si>
    <t>10.8391(4)</t>
  </si>
  <si>
    <t>10.8129(4)</t>
  </si>
  <si>
    <t>10.7843(4)</t>
  </si>
  <si>
    <t>1319.92(10)</t>
  </si>
  <si>
    <t>1309.05(8)</t>
  </si>
  <si>
    <t>1294.78(8)</t>
  </si>
  <si>
    <t>1289.16(8)</t>
  </si>
  <si>
    <t>1282.35(8)</t>
  </si>
  <si>
    <t>1273.44(8)</t>
  </si>
  <si>
    <t>1264.23(8)</t>
  </si>
  <si>
    <t>1254.23(8)</t>
  </si>
  <si>
    <t>1.88/17.71</t>
  </si>
  <si>
    <t>1.88/17.58</t>
  </si>
  <si>
    <t>3971/458/347</t>
  </si>
  <si>
    <t>3731/434/296</t>
  </si>
  <si>
    <t>3698/431/292</t>
  </si>
  <si>
    <t>3545/417/275</t>
  </si>
  <si>
    <t>3516/413/284</t>
  </si>
  <si>
    <t>No.of parameters/ restraints</t>
  </si>
  <si>
    <t>18/0/2</t>
  </si>
  <si>
    <t>0.0424/0.0710</t>
  </si>
  <si>
    <t>0.0475/0.0725</t>
  </si>
  <si>
    <t>0.0353/0.0472</t>
  </si>
  <si>
    <t>0.0377/0.0559</t>
  </si>
  <si>
    <t>0.0344/0.0426</t>
  </si>
  <si>
    <t>0.0398/0.0579</t>
  </si>
  <si>
    <t>0.0462/0.0607</t>
  </si>
  <si>
    <t>0.0400/0.0496</t>
  </si>
  <si>
    <t>0.0597/0.0730</t>
  </si>
  <si>
    <t>0.0648/0.0741</t>
  </si>
  <si>
    <t>0.0517/0.0489</t>
  </si>
  <si>
    <t>0.0571/0.0592</t>
  </si>
  <si>
    <t>0.0564/0.0472</t>
  </si>
  <si>
    <t>0.0666/0.0614</t>
  </si>
  <si>
    <t>0.0674/0.0632</t>
  </si>
  <si>
    <t>0.0564/0.0521</t>
  </si>
  <si>
    <r>
      <t>Table S 4 Results of the crystal structure refinement based on single-crystal X-ray diffraction data for skiagite-majorite garnets with the composition Ski</t>
    </r>
    <r>
      <rPr>
        <b/>
        <vertAlign val="subscript"/>
        <sz val="12"/>
        <color theme="1"/>
        <rFont val="Times New Roman"/>
      </rPr>
      <t>24</t>
    </r>
    <r>
      <rPr>
        <b/>
        <sz val="12"/>
        <color theme="1"/>
        <rFont val="Times New Roman"/>
      </rPr>
      <t>Maj</t>
    </r>
    <r>
      <rPr>
        <b/>
        <vertAlign val="subscript"/>
        <sz val="12"/>
        <color theme="1"/>
        <rFont val="Times New Roman"/>
      </rPr>
      <t xml:space="preserve">76 </t>
    </r>
    <r>
      <rPr>
        <b/>
        <sz val="12"/>
        <color theme="1"/>
        <rFont val="Times New Roman"/>
      </rPr>
      <t>(S6160 run)</t>
    </r>
  </si>
  <si>
    <t>S6160</t>
  </si>
  <si>
    <t>11.6685(3)</t>
  </si>
  <si>
    <t>11.6556(3)</t>
  </si>
  <si>
    <t>11.6149(2)</t>
  </si>
  <si>
    <t>11.5736(2)</t>
  </si>
  <si>
    <t>11.5321(3)</t>
  </si>
  <si>
    <t>11.4785(2)</t>
  </si>
  <si>
    <t>11.4079(2)</t>
  </si>
  <si>
    <t>1588.71(12)</t>
  </si>
  <si>
    <t>1583.45(12)</t>
  </si>
  <si>
    <t>1566.92(8)</t>
  </si>
  <si>
    <t>1550.26(8)</t>
  </si>
  <si>
    <t>1533.65(12)</t>
  </si>
  <si>
    <t>1512.36(8)</t>
  </si>
  <si>
    <t>1484.63(8)</t>
  </si>
  <si>
    <t>1.746/17.771</t>
  </si>
  <si>
    <t>1.748/17.852</t>
  </si>
  <si>
    <t>1.754/17.856</t>
  </si>
  <si>
    <t>1.760/17.798</t>
  </si>
  <si>
    <t>1.767/17.424</t>
  </si>
  <si>
    <t>1.775/17.508</t>
  </si>
  <si>
    <t>1.786/17.620</t>
  </si>
  <si>
    <t>4069/530/345</t>
  </si>
  <si>
    <t>4627/529/369</t>
  </si>
  <si>
    <t>4551/519/386</t>
  </si>
  <si>
    <t>4502/516/371</t>
  </si>
  <si>
    <t>4467/515/380</t>
  </si>
  <si>
    <t>4377/510/387</t>
  </si>
  <si>
    <t>4290/503/373</t>
  </si>
  <si>
    <t>21/0</t>
  </si>
  <si>
    <t>0.0338/0.0875</t>
  </si>
  <si>
    <t>0.0348/0.0880</t>
  </si>
  <si>
    <t>0.0286/0.0695</t>
  </si>
  <si>
    <t>0.0434/0.0689</t>
  </si>
  <si>
    <t>0.0327/0.0800</t>
  </si>
  <si>
    <t>0.0299/0.0706</t>
  </si>
  <si>
    <t>0.0333/0.0809</t>
  </si>
  <si>
    <t>0.0593/0.1057</t>
  </si>
  <si>
    <t>0.0523/0.1055</t>
  </si>
  <si>
    <t>0.0404/0.0821</t>
  </si>
  <si>
    <t>0.0434/0.0801</t>
  </si>
  <si>
    <t>0.0479/0.1003</t>
  </si>
  <si>
    <t>0.0412/0.0819</t>
  </si>
  <si>
    <t>0.0454/0.0930</t>
  </si>
  <si>
    <t>11.3380(2)</t>
  </si>
  <si>
    <t>11.2614(2)</t>
  </si>
  <si>
    <t>11.2040(3)</t>
  </si>
  <si>
    <t>11.1389(3)</t>
  </si>
  <si>
    <t>11.0770(3)</t>
  </si>
  <si>
    <t>11.0230(4)</t>
  </si>
  <si>
    <t>10.9803(4)</t>
  </si>
  <si>
    <t>1457.50(8)</t>
  </si>
  <si>
    <t>1428.16(8)</t>
  </si>
  <si>
    <t>1406.43(11)</t>
  </si>
  <si>
    <t>1382.06(11)</t>
  </si>
  <si>
    <t>1359.15(11)</t>
  </si>
  <si>
    <t>1339.37(15)</t>
  </si>
  <si>
    <t>1323.86(14)</t>
  </si>
  <si>
    <t>1.797/17.732</t>
  </si>
  <si>
    <t>1.809/17.726</t>
  </si>
  <si>
    <t>1.819/17.787</t>
  </si>
  <si>
    <t>1.829/17.794</t>
  </si>
  <si>
    <t>1.839/17.830</t>
  </si>
  <si>
    <t>1.848/ 17.647</t>
  </si>
  <si>
    <t>1.856/17.718</t>
  </si>
  <si>
    <t>-20 &lt; h &lt;20,</t>
  </si>
  <si>
    <t>-14&lt; h &lt;17,</t>
  </si>
  <si>
    <t>-21&lt; h &lt;21,</t>
  </si>
  <si>
    <t>-21 &lt; h &lt; 21,</t>
  </si>
  <si>
    <t>-20 &lt; h &lt; 20,</t>
  </si>
  <si>
    <t>-20 &lt; h &lt; 19,</t>
  </si>
  <si>
    <t>-21&lt; k &lt;21,</t>
  </si>
  <si>
    <t>-20&lt; k &lt;20,</t>
  </si>
  <si>
    <t>-19&lt; k &lt;20,</t>
  </si>
  <si>
    <t>-20 &lt; k &lt; 20,</t>
  </si>
  <si>
    <t>-21 &lt; k &lt; 21,</t>
  </si>
  <si>
    <t>-17&lt; l &lt;14</t>
  </si>
  <si>
    <t>-21&lt; l &lt;21</t>
  </si>
  <si>
    <t>-18&lt; l &lt;14</t>
  </si>
  <si>
    <t>-14&lt; l &lt;17</t>
  </si>
  <si>
    <t>4196/495/372</t>
  </si>
  <si>
    <t>4116/484/377</t>
  </si>
  <si>
    <t>4062/478/347</t>
  </si>
  <si>
    <t>3987/476/                 354</t>
  </si>
  <si>
    <t>3906/470/                 351</t>
  </si>
  <si>
    <t>3832/461/341</t>
  </si>
  <si>
    <t>3738/451/329</t>
  </si>
  <si>
    <t>0.0352/0.0825</t>
  </si>
  <si>
    <t>0.0378/0.0959</t>
  </si>
  <si>
    <t>0.0383/0.0871</t>
  </si>
  <si>
    <t>0.0380/0.0881</t>
  </si>
  <si>
    <t>0.0310/0.0716</t>
  </si>
  <si>
    <t>0.0291/0.0725</t>
  </si>
  <si>
    <t>0.0351/0.0865</t>
  </si>
  <si>
    <t>0.0473/0.0976</t>
  </si>
  <si>
    <t>0.0470/0.1059</t>
  </si>
  <si>
    <t>0.0524/0.1012</t>
  </si>
  <si>
    <t>0.0491/0.1044</t>
  </si>
  <si>
    <t>0.0450/0.0884</t>
  </si>
  <si>
    <t>0.0459/0.0809</t>
  </si>
  <si>
    <t>0.0513/0.1000</t>
  </si>
  <si>
    <t>10.9497(5)</t>
  </si>
  <si>
    <t>10.9211(5</t>
  </si>
  <si>
    <t>10.8804(5)</t>
  </si>
  <si>
    <t>10.8640(5)</t>
  </si>
  <si>
    <t>10.8520(5)</t>
  </si>
  <si>
    <t>10.8298(5)</t>
  </si>
  <si>
    <t>10.8070(5)</t>
  </si>
  <si>
    <t>10.7831(5)</t>
  </si>
  <si>
    <t>1312.82(18)</t>
  </si>
  <si>
    <t>1302.56(18)</t>
  </si>
  <si>
    <t>1288.06(18)</t>
  </si>
  <si>
    <t>1282.24(18)</t>
  </si>
  <si>
    <t>1278.00(18)</t>
  </si>
  <si>
    <t>1270.17(18)</t>
  </si>
  <si>
    <t>1262.16(18)</t>
  </si>
  <si>
    <t>1253.81(17)</t>
  </si>
  <si>
    <t>1.861/17.734</t>
  </si>
  <si>
    <t>1.866/17.782</t>
  </si>
  <si>
    <t>1.873/17.675</t>
  </si>
  <si>
    <t>1.875/17.703</t>
  </si>
  <si>
    <t>1.878/17.581</t>
  </si>
  <si>
    <t>1.881/17.619</t>
  </si>
  <si>
    <t>1.885/17.657</t>
  </si>
  <si>
    <t>1.890/17.626</t>
  </si>
  <si>
    <t>3723/447/321</t>
  </si>
  <si>
    <t>3682/444/316</t>
  </si>
  <si>
    <t>3647/438/302</t>
  </si>
  <si>
    <t>3620/435/302</t>
  </si>
  <si>
    <t>3622/432/307</t>
  </si>
  <si>
    <t>3602/433/314</t>
  </si>
  <si>
    <t>3612/434/310</t>
  </si>
  <si>
    <t>3592/433/309</t>
  </si>
  <si>
    <t>0.0397/0.0970</t>
  </si>
  <si>
    <t>0.0381/0.0985</t>
  </si>
  <si>
    <t>0.0371/0.0963</t>
  </si>
  <si>
    <t>0.0358/0.0936</t>
  </si>
  <si>
    <t>0.0348/0.0904</t>
  </si>
  <si>
    <t>0.0371/0.0929</t>
  </si>
  <si>
    <t>0.0414/0.1060</t>
  </si>
  <si>
    <t>0.0395/0.0998</t>
  </si>
  <si>
    <t>0.0566/0.1188</t>
  </si>
  <si>
    <t>0.0555/0.1144</t>
  </si>
  <si>
    <t>0.0547/0.1143</t>
  </si>
  <si>
    <t>0.0534/0.1174</t>
  </si>
  <si>
    <t>0.0515/0.1081</t>
  </si>
  <si>
    <t>0.0539/0.1097</t>
  </si>
  <si>
    <t>0.0596/0.1258</t>
  </si>
  <si>
    <t>0.0545/0.1175</t>
  </si>
  <si>
    <r>
      <t>Table S 5 Results of the fit of the P-V experimental data using the 2</t>
    </r>
    <r>
      <rPr>
        <b/>
        <vertAlign val="superscript"/>
        <sz val="12"/>
        <color theme="1"/>
        <rFont val="Times New Roman"/>
      </rPr>
      <t>nd</t>
    </r>
    <r>
      <rPr>
        <b/>
        <sz val="12"/>
        <color theme="1"/>
        <rFont val="Times New Roman"/>
      </rPr>
      <t xml:space="preserve"> order Birch-Murnaghan equation of state.</t>
    </r>
  </si>
  <si>
    <t>Composition</t>
  </si>
  <si>
    <r>
      <t>Results of the fit with the 2</t>
    </r>
    <r>
      <rPr>
        <vertAlign val="superscript"/>
        <sz val="12"/>
        <color theme="1"/>
        <rFont val="Times New Roman"/>
      </rPr>
      <t>nd</t>
    </r>
    <r>
      <rPr>
        <sz val="12"/>
        <color theme="1"/>
        <rFont val="Times New Roman"/>
      </rPr>
      <t xml:space="preserve">  order Birch-Murnaghan equation of state (K´ fixed at 4)</t>
    </r>
  </si>
  <si>
    <t>unit cell</t>
  </si>
  <si>
    <r>
      <t>V</t>
    </r>
    <r>
      <rPr>
        <vertAlign val="subscript"/>
        <sz val="12"/>
        <color theme="1"/>
        <rFont val="Times New Roman"/>
      </rPr>
      <t>0</t>
    </r>
    <r>
      <rPr>
        <sz val="12"/>
        <color theme="1"/>
        <rFont val="Times New Roman"/>
      </rPr>
      <t xml:space="preserve">, </t>
    </r>
    <r>
      <rPr>
        <sz val="12"/>
        <color theme="1"/>
        <rFont val="Calibri"/>
      </rPr>
      <t>Å</t>
    </r>
    <r>
      <rPr>
        <vertAlign val="superscript"/>
        <sz val="12"/>
        <color theme="1"/>
        <rFont val="Times New Roman"/>
      </rPr>
      <t>3</t>
    </r>
  </si>
  <si>
    <r>
      <t>K</t>
    </r>
    <r>
      <rPr>
        <vertAlign val="subscript"/>
        <sz val="12"/>
        <color theme="1"/>
        <rFont val="Times New Roman"/>
      </rPr>
      <t>0,300</t>
    </r>
    <r>
      <rPr>
        <sz val="12"/>
        <color theme="1"/>
        <rFont val="Times New Roman"/>
      </rPr>
      <t>, GPa</t>
    </r>
  </si>
  <si>
    <r>
      <t>(Fe,Si)O</t>
    </r>
    <r>
      <rPr>
        <vertAlign val="subscript"/>
        <sz val="12"/>
        <color theme="1"/>
        <rFont val="Times New Roman"/>
      </rPr>
      <t>6</t>
    </r>
  </si>
  <si>
    <r>
      <t>FeO</t>
    </r>
    <r>
      <rPr>
        <vertAlign val="subscript"/>
        <sz val="12"/>
        <color theme="1"/>
        <rFont val="Times New Roman"/>
      </rPr>
      <t>8</t>
    </r>
  </si>
  <si>
    <r>
      <t>SiO</t>
    </r>
    <r>
      <rPr>
        <vertAlign val="subscript"/>
        <sz val="12"/>
        <color theme="1"/>
        <rFont val="Times New Roman"/>
      </rPr>
      <t>4</t>
    </r>
  </si>
  <si>
    <r>
      <t>Ski</t>
    </r>
    <r>
      <rPr>
        <vertAlign val="subscript"/>
        <sz val="12"/>
        <color theme="1"/>
        <rFont val="Times New Roman"/>
      </rPr>
      <t>76.6</t>
    </r>
    <r>
      <rPr>
        <sz val="12"/>
        <color theme="1"/>
        <rFont val="Times New Roman"/>
      </rPr>
      <t>Maj</t>
    </r>
    <r>
      <rPr>
        <vertAlign val="subscript"/>
        <sz val="12"/>
        <color theme="1"/>
        <rFont val="Times New Roman"/>
      </rPr>
      <t>23.4</t>
    </r>
  </si>
  <si>
    <t>High Spin</t>
  </si>
  <si>
    <t>1608.1(4)</t>
  </si>
  <si>
    <t>162.4(6)</t>
  </si>
  <si>
    <t>Low Spin</t>
  </si>
  <si>
    <t>1435(11)</t>
  </si>
  <si>
    <t>306(18)</t>
  </si>
  <si>
    <t>10.349(7)</t>
  </si>
  <si>
    <t>216(2)</t>
  </si>
  <si>
    <t>9.14(15)</t>
  </si>
  <si>
    <t>271(30)</t>
  </si>
  <si>
    <t>21.35(2)</t>
  </si>
  <si>
    <t>101(1)</t>
  </si>
  <si>
    <t>2.214(2)</t>
  </si>
  <si>
    <t>386(7)</t>
  </si>
  <si>
    <r>
      <t>Ski</t>
    </r>
    <r>
      <rPr>
        <vertAlign val="subscript"/>
        <sz val="12"/>
        <color theme="1"/>
        <rFont val="Times New Roman"/>
      </rPr>
      <t>69</t>
    </r>
    <r>
      <rPr>
        <sz val="12"/>
        <color theme="1"/>
        <rFont val="Times New Roman"/>
      </rPr>
      <t>Maj</t>
    </r>
    <r>
      <rPr>
        <vertAlign val="subscript"/>
        <sz val="12"/>
        <color theme="1"/>
        <rFont val="Times New Roman"/>
      </rPr>
      <t>31</t>
    </r>
  </si>
  <si>
    <t>1606(2)</t>
  </si>
  <si>
    <t>172(1)</t>
  </si>
  <si>
    <t>10.336(9)</t>
  </si>
  <si>
    <t>232(2)</t>
  </si>
  <si>
    <t>21.25(4)</t>
  </si>
  <si>
    <t>115(1)</t>
  </si>
  <si>
    <t>2.213(1)</t>
  </si>
  <si>
    <t>405(3)</t>
  </si>
  <si>
    <r>
      <t>Ski</t>
    </r>
    <r>
      <rPr>
        <vertAlign val="subscript"/>
        <sz val="12"/>
        <color theme="1"/>
        <rFont val="Times New Roman"/>
      </rPr>
      <t>54</t>
    </r>
    <r>
      <rPr>
        <sz val="12"/>
        <color theme="1"/>
        <rFont val="Times New Roman"/>
      </rPr>
      <t>Maj</t>
    </r>
    <r>
      <rPr>
        <vertAlign val="subscript"/>
        <sz val="12"/>
        <color theme="1"/>
        <rFont val="Times New Roman"/>
      </rPr>
      <t>46</t>
    </r>
  </si>
  <si>
    <t>171.8(3)</t>
  </si>
  <si>
    <t>10.335(9)</t>
  </si>
  <si>
    <t>233(2)</t>
  </si>
  <si>
    <t>115(2)</t>
  </si>
  <si>
    <t>2.209(2)</t>
  </si>
  <si>
    <t>482(9)</t>
  </si>
  <si>
    <r>
      <t>Ski</t>
    </r>
    <r>
      <rPr>
        <vertAlign val="subscript"/>
        <sz val="12"/>
        <color theme="1"/>
        <rFont val="Times New Roman"/>
      </rPr>
      <t>24</t>
    </r>
    <r>
      <rPr>
        <sz val="12"/>
        <color theme="1"/>
        <rFont val="Times New Roman"/>
      </rPr>
      <t>Maj</t>
    </r>
    <r>
      <rPr>
        <vertAlign val="subscript"/>
        <sz val="12"/>
        <color theme="1"/>
        <rFont val="Times New Roman"/>
      </rPr>
      <t>76</t>
    </r>
  </si>
  <si>
    <t>1591.8(8)</t>
  </si>
  <si>
    <t>174(2)</t>
  </si>
  <si>
    <t>9.971(13)</t>
  </si>
  <si>
    <t>227(3)</t>
  </si>
  <si>
    <t>21.34(3)</t>
  </si>
  <si>
    <t>112.8(9)</t>
  </si>
  <si>
    <t>2.208(1)</t>
  </si>
  <si>
    <t>483(7)</t>
  </si>
  <si>
    <r>
      <t>Ski</t>
    </r>
    <r>
      <rPr>
        <vertAlign val="subscript"/>
        <sz val="12"/>
        <color theme="1"/>
        <rFont val="Times New Roman"/>
      </rPr>
      <t>100</t>
    </r>
  </si>
  <si>
    <t>(Woodland et al. 1999)</t>
  </si>
  <si>
    <t>1610.8(3)</t>
  </si>
  <si>
    <t>169(1)</t>
  </si>
  <si>
    <t>-</t>
  </si>
  <si>
    <r>
      <t>V (Å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>)</t>
    </r>
  </si>
  <si>
    <r>
      <t>FeO</t>
    </r>
    <r>
      <rPr>
        <vertAlign val="subscript"/>
        <sz val="12"/>
        <color theme="1"/>
        <rFont val="Times New Roman"/>
      </rPr>
      <t>8</t>
    </r>
    <r>
      <rPr>
        <sz val="12"/>
        <color theme="1"/>
        <rFont val="Times New Roman"/>
      </rPr>
      <t>, V</t>
    </r>
    <r>
      <rPr>
        <vertAlign val="subscript"/>
        <sz val="12"/>
        <color theme="1"/>
        <rFont val="Times New Roman"/>
      </rPr>
      <t>0</t>
    </r>
    <r>
      <rPr>
        <sz val="12"/>
        <color theme="1"/>
        <rFont val="Times New Roman"/>
      </rPr>
      <t>, Å</t>
    </r>
    <r>
      <rPr>
        <vertAlign val="superscript"/>
        <sz val="12"/>
        <color theme="1"/>
        <rFont val="Times New Roman"/>
      </rPr>
      <t>3</t>
    </r>
  </si>
  <si>
    <r>
      <t>(Fe,Si)O</t>
    </r>
    <r>
      <rPr>
        <vertAlign val="subscript"/>
        <sz val="12"/>
        <color theme="1"/>
        <rFont val="Times New Roman"/>
      </rPr>
      <t>6</t>
    </r>
    <r>
      <rPr>
        <sz val="12"/>
        <color theme="1"/>
        <rFont val="Times New Roman"/>
      </rPr>
      <t>, V</t>
    </r>
    <r>
      <rPr>
        <vertAlign val="subscript"/>
        <sz val="12"/>
        <color theme="1"/>
        <rFont val="Times New Roman"/>
      </rPr>
      <t>0</t>
    </r>
    <r>
      <rPr>
        <sz val="12"/>
        <color theme="1"/>
        <rFont val="Times New Roman"/>
      </rPr>
      <t>, Å</t>
    </r>
    <r>
      <rPr>
        <vertAlign val="superscript"/>
        <sz val="12"/>
        <color theme="1"/>
        <rFont val="Times New Roman"/>
      </rPr>
      <t>3</t>
    </r>
  </si>
  <si>
    <r>
      <t>SiO</t>
    </r>
    <r>
      <rPr>
        <vertAlign val="subscript"/>
        <sz val="12"/>
        <color theme="1"/>
        <rFont val="Times New Roman"/>
      </rPr>
      <t>4</t>
    </r>
    <r>
      <rPr>
        <sz val="12"/>
        <color theme="1"/>
        <rFont val="Times New Roman"/>
      </rPr>
      <t>, V</t>
    </r>
    <r>
      <rPr>
        <vertAlign val="subscript"/>
        <sz val="12"/>
        <color theme="1"/>
        <rFont val="Times New Roman"/>
      </rPr>
      <t>0</t>
    </r>
    <r>
      <rPr>
        <sz val="12"/>
        <color theme="1"/>
        <rFont val="Times New Roman"/>
      </rPr>
      <t>, Å</t>
    </r>
    <r>
      <rPr>
        <vertAlign val="superscript"/>
        <sz val="12"/>
        <color theme="1"/>
        <rFont val="Times New Roman"/>
      </rPr>
      <t>3</t>
    </r>
  </si>
  <si>
    <r>
      <t xml:space="preserve">-12 &lt; </t>
    </r>
    <r>
      <rPr>
        <i/>
        <sz val="12"/>
        <color theme="1"/>
        <rFont val="Times New Roman"/>
      </rPr>
      <t xml:space="preserve">h </t>
    </r>
    <r>
      <rPr>
        <sz val="12"/>
        <color theme="1"/>
        <rFont val="Times New Roman"/>
      </rPr>
      <t>&lt; 10</t>
    </r>
  </si>
  <si>
    <r>
      <t xml:space="preserve">-18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17</t>
    </r>
  </si>
  <si>
    <r>
      <t xml:space="preserve">-13 &lt; </t>
    </r>
    <r>
      <rPr>
        <i/>
        <sz val="12"/>
        <color theme="1"/>
        <rFont val="Times New Roman"/>
      </rPr>
      <t xml:space="preserve">h </t>
    </r>
    <r>
      <rPr>
        <sz val="12"/>
        <color theme="1"/>
        <rFont val="Times New Roman"/>
      </rPr>
      <t>&lt; 11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</si>
  <si>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11</t>
    </r>
  </si>
  <si>
    <r>
      <t xml:space="preserve">-16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18</t>
    </r>
  </si>
  <si>
    <r>
      <t xml:space="preserve">-19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</si>
  <si>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-18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</si>
  <si>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-17 &lt; </t>
    </r>
    <r>
      <rPr>
        <i/>
        <sz val="12"/>
        <color theme="1"/>
        <rFont val="Times New Roman"/>
      </rPr>
      <t xml:space="preserve">k </t>
    </r>
    <r>
      <rPr>
        <sz val="12"/>
        <color theme="1"/>
        <rFont val="Times New Roman"/>
      </rPr>
      <t>&lt; 18</t>
    </r>
  </si>
  <si>
    <r>
      <t xml:space="preserve">-17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</si>
  <si>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-16 &lt; </t>
    </r>
    <r>
      <rPr>
        <i/>
        <sz val="12"/>
        <color theme="1"/>
        <rFont val="Times New Roman"/>
      </rPr>
      <t xml:space="preserve">k </t>
    </r>
    <r>
      <rPr>
        <sz val="12"/>
        <color theme="1"/>
        <rFont val="Times New Roman"/>
      </rPr>
      <t>&lt; 16</t>
    </r>
  </si>
  <si>
    <r>
      <t xml:space="preserve">-19 &lt; </t>
    </r>
    <r>
      <rPr>
        <i/>
        <sz val="12"/>
        <color theme="1"/>
        <rFont val="Times New Roman"/>
      </rPr>
      <t xml:space="preserve">l </t>
    </r>
    <r>
      <rPr>
        <sz val="12"/>
        <color theme="1"/>
        <rFont val="Times New Roman"/>
      </rPr>
      <t>&lt; 17</t>
    </r>
  </si>
  <si>
    <r>
      <t xml:space="preserve">-10 &lt; </t>
    </r>
    <r>
      <rPr>
        <i/>
        <sz val="12"/>
        <color theme="1"/>
        <rFont val="Times New Roman"/>
      </rPr>
      <t xml:space="preserve">l </t>
    </r>
    <r>
      <rPr>
        <sz val="12"/>
        <color theme="1"/>
        <rFont val="Times New Roman"/>
      </rPr>
      <t>&lt; 12</t>
    </r>
  </si>
  <si>
    <r>
      <t xml:space="preserve">-12 &lt; </t>
    </r>
    <r>
      <rPr>
        <i/>
        <sz val="12"/>
        <color theme="1"/>
        <rFont val="Times New Roman"/>
      </rPr>
      <t xml:space="preserve">l </t>
    </r>
    <r>
      <rPr>
        <sz val="12"/>
        <color theme="1"/>
        <rFont val="Times New Roman"/>
      </rPr>
      <t>&lt; 11</t>
    </r>
  </si>
  <si>
    <r>
      <t xml:space="preserve">-11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12</t>
    </r>
  </si>
  <si>
    <r>
      <t xml:space="preserve">-18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16</t>
    </r>
  </si>
  <si>
    <r>
      <t xml:space="preserve">-9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14</t>
    </r>
  </si>
  <si>
    <r>
      <t>R</t>
    </r>
    <r>
      <rPr>
        <vertAlign val="subscript"/>
        <sz val="12"/>
        <color theme="1"/>
        <rFont val="Times New Roman"/>
      </rPr>
      <t>int</t>
    </r>
  </si>
  <si>
    <r>
      <t>Final R indices [I&gt;3σ(I)]R</t>
    </r>
    <r>
      <rPr>
        <i/>
        <vertAlign val="subscript"/>
        <sz val="12"/>
        <color theme="1"/>
        <rFont val="Times New Roman"/>
      </rPr>
      <t>F</t>
    </r>
    <r>
      <rPr>
        <sz val="12"/>
        <color theme="1"/>
        <rFont val="Times New Roman"/>
      </rPr>
      <t>/wR</t>
    </r>
    <r>
      <rPr>
        <i/>
        <vertAlign val="subscript"/>
        <sz val="12"/>
        <color theme="1"/>
        <rFont val="Times New Roman"/>
      </rPr>
      <t>F</t>
    </r>
  </si>
  <si>
    <r>
      <t>R indices (all data) R</t>
    </r>
    <r>
      <rPr>
        <i/>
        <vertAlign val="subscript"/>
        <sz val="12"/>
        <color theme="1"/>
        <rFont val="Times New Roman"/>
      </rPr>
      <t>F</t>
    </r>
    <r>
      <rPr>
        <sz val="12"/>
        <color theme="1"/>
        <rFont val="Times New Roman"/>
      </rPr>
      <t>/wR</t>
    </r>
    <r>
      <rPr>
        <i/>
        <vertAlign val="subscript"/>
        <sz val="12"/>
        <color theme="1"/>
        <rFont val="Times New Roman"/>
      </rPr>
      <t>F</t>
    </r>
  </si>
  <si>
    <r>
      <t>Largest diff. peak /hole (e / Å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>)</t>
    </r>
  </si>
  <si>
    <r>
      <t xml:space="preserve">-17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14</t>
    </r>
  </si>
  <si>
    <r>
      <t xml:space="preserve">-12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12</t>
    </r>
  </si>
  <si>
    <r>
      <t xml:space="preserve">-12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11</t>
    </r>
  </si>
  <si>
    <r>
      <t xml:space="preserve">-14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17</t>
    </r>
  </si>
  <si>
    <r>
      <t xml:space="preserve">-17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14</t>
    </r>
  </si>
  <si>
    <r>
      <t xml:space="preserve">-18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15</t>
    </r>
  </si>
  <si>
    <r>
      <t xml:space="preserve">-17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15</t>
    </r>
  </si>
  <si>
    <r>
      <t xml:space="preserve">-14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17</t>
    </r>
  </si>
  <si>
    <r>
      <t xml:space="preserve">-12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14</t>
    </r>
  </si>
  <si>
    <r>
      <t xml:space="preserve">-17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15</t>
    </r>
  </si>
  <si>
    <r>
      <t xml:space="preserve">-14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18</t>
    </r>
  </si>
  <si>
    <r>
      <t xml:space="preserve">-14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17</t>
    </r>
  </si>
  <si>
    <r>
      <t xml:space="preserve">-12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11</t>
    </r>
  </si>
  <si>
    <r>
      <t xml:space="preserve">-12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10</t>
    </r>
  </si>
  <si>
    <r>
      <t xml:space="preserve">-14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16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</si>
  <si>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17</t>
    </r>
  </si>
  <si>
    <r>
      <t xml:space="preserve">-16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14</t>
    </r>
  </si>
  <si>
    <r>
      <t xml:space="preserve">-11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13</t>
    </r>
  </si>
  <si>
    <r>
      <t xml:space="preserve">-9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13</t>
    </r>
  </si>
  <si>
    <r>
      <t xml:space="preserve">-11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12</t>
    </r>
  </si>
  <si>
    <r>
      <t xml:space="preserve">-13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16</t>
    </r>
  </si>
  <si>
    <r>
      <t xml:space="preserve">-14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16</t>
    </r>
  </si>
  <si>
    <r>
      <t xml:space="preserve">-11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14</t>
    </r>
  </si>
  <si>
    <r>
      <t xml:space="preserve">-16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13</t>
    </r>
  </si>
  <si>
    <r>
      <t>a</t>
    </r>
    <r>
      <rPr>
        <sz val="12"/>
        <color theme="1"/>
        <rFont val="Times New Roman"/>
      </rPr>
      <t xml:space="preserve"> (Å)</t>
    </r>
  </si>
  <si>
    <r>
      <t>V</t>
    </r>
    <r>
      <rPr>
        <sz val="12"/>
        <color theme="1"/>
        <rFont val="Times New Roman"/>
      </rPr>
      <t xml:space="preserve"> (Å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>)</t>
    </r>
  </si>
  <si>
    <r>
      <t>F</t>
    </r>
    <r>
      <rPr>
        <sz val="12"/>
        <color theme="1"/>
        <rFont val="Times New Roman"/>
      </rPr>
      <t>(000)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</si>
  <si>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16</t>
    </r>
  </si>
  <si>
    <r>
      <t xml:space="preserve">-12 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16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</si>
  <si>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5</t>
    </r>
  </si>
  <si>
    <r>
      <t xml:space="preserve">-18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15</t>
    </r>
  </si>
  <si>
    <r>
      <t xml:space="preserve">-16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16</t>
    </r>
  </si>
  <si>
    <r>
      <t xml:space="preserve">-10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14</t>
    </r>
  </si>
  <si>
    <r>
      <t xml:space="preserve">-17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13</t>
    </r>
  </si>
  <si>
    <r>
      <t xml:space="preserve">-18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14</t>
    </r>
  </si>
  <si>
    <r>
      <t xml:space="preserve">-14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9</t>
    </r>
  </si>
  <si>
    <r>
      <t xml:space="preserve">-7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14</t>
    </r>
  </si>
  <si>
    <r>
      <t xml:space="preserve">-16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16</t>
    </r>
  </si>
  <si>
    <r>
      <t xml:space="preserve">-13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11</t>
    </r>
  </si>
  <si>
    <r>
      <t xml:space="preserve">-16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16</t>
    </r>
  </si>
  <si>
    <r>
      <t xml:space="preserve">-16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18</t>
    </r>
  </si>
  <si>
    <r>
      <t>Largest diff. peak /hole (</t>
    </r>
    <r>
      <rPr>
        <i/>
        <sz val="12"/>
        <color theme="1"/>
        <rFont val="Times New Roman"/>
      </rPr>
      <t>e</t>
    </r>
    <r>
      <rPr>
        <sz val="12"/>
        <color theme="1"/>
        <rFont val="Times New Roman"/>
      </rPr>
      <t xml:space="preserve"> / Å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>)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</si>
  <si>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9</t>
    </r>
  </si>
  <si>
    <r>
      <t xml:space="preserve">-7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12</t>
    </r>
  </si>
  <si>
    <r>
      <t xml:space="preserve">-16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</si>
  <si>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-7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12</t>
    </r>
  </si>
  <si>
    <r>
      <t xml:space="preserve">-16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17</t>
    </r>
  </si>
  <si>
    <r>
      <t xml:space="preserve">-7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12</t>
    </r>
  </si>
  <si>
    <r>
      <t>Largest diff. peak /hole (</t>
    </r>
    <r>
      <rPr>
        <i/>
        <sz val="12"/>
        <color theme="1"/>
        <rFont val="Times New Roman"/>
      </rPr>
      <t>e</t>
    </r>
    <r>
      <rPr>
        <sz val="12"/>
        <color theme="1"/>
        <rFont val="Times New Roman"/>
      </rPr>
      <t xml:space="preserve"> /Å</t>
    </r>
    <r>
      <rPr>
        <vertAlign val="superscript"/>
        <sz val="12"/>
        <color theme="1"/>
        <rFont val="Times New Roman"/>
      </rPr>
      <t>3</t>
    </r>
    <r>
      <rPr>
        <sz val="12"/>
        <color theme="1"/>
        <rFont val="Times New Roman"/>
      </rPr>
      <t>)</t>
    </r>
  </si>
  <si>
    <r>
      <t xml:space="preserve">-18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12</t>
    </r>
  </si>
  <si>
    <r>
      <t xml:space="preserve">-20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20</t>
    </r>
  </si>
  <si>
    <r>
      <t xml:space="preserve">-19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20</t>
    </r>
  </si>
  <si>
    <r>
      <t xml:space="preserve">-19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10</t>
    </r>
  </si>
  <si>
    <r>
      <t xml:space="preserve">-19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19</t>
    </r>
  </si>
  <si>
    <r>
      <t xml:space="preserve">-15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</si>
  <si>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-20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20</t>
    </r>
  </si>
  <si>
    <r>
      <t xml:space="preserve">-15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19</t>
    </r>
  </si>
  <si>
    <r>
      <t xml:space="preserve">-19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19</t>
    </r>
  </si>
  <si>
    <r>
      <t xml:space="preserve">-15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17</t>
    </r>
  </si>
  <si>
    <r>
      <t xml:space="preserve">-17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13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</si>
  <si>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19</t>
    </r>
  </si>
  <si>
    <r>
      <t xml:space="preserve">-19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15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</si>
  <si>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&lt;18</t>
    </r>
  </si>
  <si>
    <r>
      <t xml:space="preserve">-19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&lt;15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</si>
  <si>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18</t>
    </r>
  </si>
  <si>
    <r>
      <t xml:space="preserve">-15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18</t>
    </r>
  </si>
  <si>
    <r>
      <t xml:space="preserve">-17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15</t>
    </r>
  </si>
  <si>
    <r>
      <t xml:space="preserve">-18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18</t>
    </r>
  </si>
  <si>
    <r>
      <t xml:space="preserve">-18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19</t>
    </r>
  </si>
  <si>
    <r>
      <t xml:space="preserve">-15 &lt; </t>
    </r>
    <r>
      <rPr>
        <i/>
        <sz val="12"/>
        <color theme="1"/>
        <rFont val="Times New Roman"/>
      </rPr>
      <t xml:space="preserve">l </t>
    </r>
    <r>
      <rPr>
        <sz val="12"/>
        <color theme="1"/>
        <rFont val="Times New Roman"/>
      </rPr>
      <t>&lt; 18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</si>
  <si>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17</t>
    </r>
  </si>
  <si>
    <r>
      <t xml:space="preserve">-18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14</t>
    </r>
  </si>
  <si>
    <r>
      <t xml:space="preserve">-18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18</t>
    </r>
  </si>
  <si>
    <r>
      <t>-18 &lt;</t>
    </r>
    <r>
      <rPr>
        <i/>
        <sz val="12"/>
        <color theme="1"/>
        <rFont val="Times New Roman"/>
      </rPr>
      <t xml:space="preserve"> h</t>
    </r>
    <r>
      <rPr>
        <sz val="12"/>
        <color theme="1"/>
        <rFont val="Times New Roman"/>
      </rPr>
      <t xml:space="preserve"> &lt; 14</t>
    </r>
  </si>
  <si>
    <r>
      <t xml:space="preserve">-16 &lt; </t>
    </r>
    <r>
      <rPr>
        <i/>
        <sz val="12"/>
        <color theme="1"/>
        <rFont val="Times New Roman"/>
      </rPr>
      <t xml:space="preserve">h </t>
    </r>
    <r>
      <rPr>
        <sz val="12"/>
        <color theme="1"/>
        <rFont val="Times New Roman"/>
      </rPr>
      <t>&lt; 14</t>
    </r>
  </si>
  <si>
    <r>
      <t xml:space="preserve">-13 &lt; </t>
    </r>
    <r>
      <rPr>
        <i/>
        <sz val="12"/>
        <color theme="1"/>
        <rFont val="Times New Roman"/>
      </rPr>
      <t xml:space="preserve">h </t>
    </r>
    <r>
      <rPr>
        <sz val="12"/>
        <color theme="1"/>
        <rFont val="Times New Roman"/>
      </rPr>
      <t>&lt; 16</t>
    </r>
  </si>
  <si>
    <r>
      <t xml:space="preserve">-16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14</t>
    </r>
  </si>
  <si>
    <r>
      <t xml:space="preserve">-14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18</t>
    </r>
  </si>
  <si>
    <r>
      <t xml:space="preserve">-14 &lt; </t>
    </r>
    <r>
      <rPr>
        <i/>
        <sz val="12"/>
        <color theme="1"/>
        <rFont val="Times New Roman"/>
      </rPr>
      <t xml:space="preserve">l </t>
    </r>
    <r>
      <rPr>
        <sz val="12"/>
        <color theme="1"/>
        <rFont val="Times New Roman"/>
      </rPr>
      <t>&lt; 17</t>
    </r>
  </si>
  <si>
    <r>
      <t xml:space="preserve">-18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17</t>
    </r>
  </si>
  <si>
    <r>
      <t xml:space="preserve">-19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21</t>
    </r>
  </si>
  <si>
    <r>
      <t xml:space="preserve">-22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21</t>
    </r>
  </si>
  <si>
    <r>
      <t xml:space="preserve">-21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21</t>
    </r>
  </si>
  <si>
    <r>
      <t xml:space="preserve">-21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20</t>
    </r>
  </si>
  <si>
    <r>
      <t xml:space="preserve">-13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15</t>
    </r>
  </si>
  <si>
    <r>
      <t xml:space="preserve">-22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21</t>
    </r>
  </si>
  <si>
    <r>
      <t xml:space="preserve">-22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14</t>
    </r>
  </si>
  <si>
    <r>
      <t xml:space="preserve">-21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21</t>
    </r>
  </si>
  <si>
    <r>
      <t xml:space="preserve">-19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20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</si>
  <si>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16</t>
    </r>
  </si>
  <si>
    <r>
      <t xml:space="preserve">-14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16</t>
    </r>
  </si>
  <si>
    <r>
      <t xml:space="preserve">-15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13</t>
    </r>
  </si>
  <si>
    <r>
      <t xml:space="preserve">-13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14</t>
    </r>
  </si>
  <si>
    <r>
      <t xml:space="preserve">-21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20</t>
    </r>
  </si>
  <si>
    <r>
      <t xml:space="preserve">-20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19</t>
    </r>
  </si>
  <si>
    <r>
      <t xml:space="preserve">-19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20</t>
    </r>
  </si>
  <si>
    <r>
      <t xml:space="preserve">-21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20</t>
    </r>
  </si>
  <si>
    <r>
      <t xml:space="preserve">-21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19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</si>
  <si>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&lt;13</t>
    </r>
  </si>
  <si>
    <r>
      <t xml:space="preserve">-15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13</t>
    </r>
  </si>
  <si>
    <r>
      <t xml:space="preserve">-20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20</t>
    </r>
  </si>
  <si>
    <r>
      <t xml:space="preserve">-24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21</t>
    </r>
  </si>
  <si>
    <r>
      <t xml:space="preserve">-21 &lt; </t>
    </r>
    <r>
      <rPr>
        <i/>
        <sz val="12"/>
        <color theme="1"/>
        <rFont val="Times New Roman"/>
      </rPr>
      <t>k</t>
    </r>
    <r>
      <rPr>
        <sz val="12"/>
        <color theme="1"/>
        <rFont val="Times New Roman"/>
      </rPr>
      <t xml:space="preserve"> &lt; 22</t>
    </r>
  </si>
  <si>
    <r>
      <t xml:space="preserve">-12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17</t>
    </r>
  </si>
  <si>
    <r>
      <t xml:space="preserve">-18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15</t>
    </r>
  </si>
  <si>
    <r>
      <t xml:space="preserve">-21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21</t>
    </r>
  </si>
  <si>
    <r>
      <t xml:space="preserve">-17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14</t>
    </r>
  </si>
  <si>
    <r>
      <t xml:space="preserve">-20 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19</t>
    </r>
  </si>
  <si>
    <r>
      <t xml:space="preserve">-18&lt; </t>
    </r>
    <r>
      <rPr>
        <i/>
        <sz val="12"/>
        <color theme="1"/>
        <rFont val="Times New Roman"/>
      </rPr>
      <t>h</t>
    </r>
    <r>
      <rPr>
        <sz val="12"/>
        <color theme="1"/>
        <rFont val="Times New Roman"/>
      </rPr>
      <t xml:space="preserve"> &lt; 14</t>
    </r>
  </si>
  <si>
    <r>
      <t xml:space="preserve">-19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&lt;19</t>
    </r>
  </si>
  <si>
    <r>
      <t xml:space="preserve">-19 &lt; </t>
    </r>
    <r>
      <rPr>
        <i/>
        <sz val="12"/>
        <color theme="1"/>
        <rFont val="Times New Roman"/>
      </rPr>
      <t>l</t>
    </r>
    <r>
      <rPr>
        <sz val="12"/>
        <color theme="1"/>
        <rFont val="Times New Roman"/>
      </rPr>
      <t xml:space="preserve"> &lt; 19</t>
    </r>
  </si>
  <si>
    <t>ISMAILOVA ET AL.: EFFECT OF COMPOSITION ON COMPRESSIBILITY OF IRON GARNETS</t>
  </si>
  <si>
    <t>American Mineralogist: January 2017 Deposit AM-17-15856</t>
  </si>
  <si>
    <t xml:space="preserve">Ia-3d </t>
  </si>
  <si>
    <t xml:space="preserve">Ia-3d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</si>
</sst>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</font>
    <font>
      <b/>
      <vertAlign val="subscript"/>
      <sz val="12"/>
      <color theme="1"/>
      <name val="Times New Roman"/>
    </font>
    <font>
      <sz val="12"/>
      <color theme="1"/>
      <name val="Times New Roman"/>
    </font>
    <font>
      <i/>
      <sz val="12"/>
      <color theme="1"/>
      <name val="Times New Roman"/>
    </font>
    <font>
      <i/>
      <vertAlign val="subscript"/>
      <sz val="12"/>
      <color theme="1"/>
      <name val="Times New Roman"/>
    </font>
    <font>
      <vertAlign val="subscript"/>
      <sz val="12"/>
      <color theme="1"/>
      <name val="Times New Roman"/>
    </font>
    <font>
      <b/>
      <vertAlign val="superscript"/>
      <sz val="12"/>
      <color theme="1"/>
      <name val="Times New Roman"/>
    </font>
    <font>
      <vertAlign val="superscript"/>
      <sz val="12"/>
      <color theme="1"/>
      <name val="Times New Roman"/>
    </font>
    <font>
      <sz val="12"/>
      <color theme="1"/>
      <name val="Calibri"/>
    </font>
    <font>
      <sz val="12"/>
      <color theme="1"/>
      <name val="Consolas"/>
    </font>
    <font>
      <sz val="12"/>
      <color theme="1"/>
      <name val="Times"/>
    </font>
    <font>
      <sz val="12"/>
      <color rgb="FF000000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41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4" fillId="0" borderId="0" xfId="0" applyFont="1"/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0" xfId="0" applyFont="1"/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3" fontId="13" fillId="0" borderId="8" xfId="0" applyNumberFormat="1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2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/>
    <xf numFmtId="0" fontId="16" fillId="0" borderId="0" xfId="0" applyFont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tabSelected="1" workbookViewId="0">
      <selection activeCell="C1" sqref="C1"/>
    </sheetView>
  </sheetViews>
  <sheetFormatPr baseColWidth="10" defaultRowHeight="15" x14ac:dyDescent="0"/>
  <cols>
    <col min="1" max="1" width="34.83203125" customWidth="1"/>
    <col min="2" max="8" width="20" customWidth="1"/>
    <col min="9" max="9" width="12.33203125" bestFit="1" customWidth="1"/>
  </cols>
  <sheetData>
    <row r="1" spans="1:9">
      <c r="A1" s="53" t="s">
        <v>879</v>
      </c>
    </row>
    <row r="2" spans="1:9">
      <c r="A2" s="53" t="s">
        <v>878</v>
      </c>
    </row>
    <row r="3" spans="1:9" ht="40" customHeight="1" thickBot="1">
      <c r="A3" s="40" t="s">
        <v>0</v>
      </c>
      <c r="B3" s="40"/>
      <c r="C3" s="40"/>
      <c r="D3" s="40"/>
      <c r="E3" s="40"/>
      <c r="F3" s="40"/>
      <c r="G3" s="40"/>
      <c r="H3" s="40"/>
      <c r="I3" s="20"/>
    </row>
    <row r="4" spans="1:9">
      <c r="A4" s="13" t="s">
        <v>1</v>
      </c>
      <c r="B4" s="41" t="s">
        <v>2</v>
      </c>
      <c r="C4" s="42"/>
      <c r="D4" s="42"/>
      <c r="E4" s="42"/>
      <c r="F4" s="42"/>
      <c r="G4" s="42"/>
      <c r="H4" s="43"/>
      <c r="I4" s="20"/>
    </row>
    <row r="5" spans="1:9" ht="16" thickBot="1">
      <c r="A5" s="15"/>
      <c r="B5" s="41"/>
      <c r="C5" s="42"/>
      <c r="D5" s="42"/>
      <c r="E5" s="42"/>
      <c r="F5" s="42"/>
      <c r="G5" s="42"/>
      <c r="H5" s="43"/>
      <c r="I5" s="20"/>
    </row>
    <row r="6" spans="1:9" ht="16" thickBot="1">
      <c r="A6" s="12" t="s">
        <v>6</v>
      </c>
      <c r="B6" s="41" t="s">
        <v>3</v>
      </c>
      <c r="C6" s="42"/>
      <c r="D6" s="42"/>
      <c r="E6" s="42"/>
      <c r="F6" s="42"/>
      <c r="G6" s="42"/>
      <c r="H6" s="43"/>
      <c r="I6" s="20"/>
    </row>
    <row r="7" spans="1:9" ht="16" thickBot="1">
      <c r="A7" s="12" t="s">
        <v>7</v>
      </c>
      <c r="B7" s="44" t="s">
        <v>880</v>
      </c>
      <c r="C7" s="45"/>
      <c r="D7" s="45"/>
      <c r="E7" s="45"/>
      <c r="F7" s="45"/>
      <c r="G7" s="45"/>
      <c r="H7" s="46"/>
      <c r="I7" s="20"/>
    </row>
    <row r="8" spans="1:9" ht="16" thickBot="1">
      <c r="A8" s="12" t="s">
        <v>8</v>
      </c>
      <c r="B8" s="47">
        <v>8</v>
      </c>
      <c r="C8" s="48"/>
      <c r="D8" s="48"/>
      <c r="E8" s="48"/>
      <c r="F8" s="48"/>
      <c r="G8" s="48"/>
      <c r="H8" s="49"/>
      <c r="I8" s="20"/>
    </row>
    <row r="9" spans="1:9" ht="16" thickBot="1">
      <c r="A9" s="12" t="s">
        <v>9</v>
      </c>
      <c r="B9" s="4" t="s">
        <v>10</v>
      </c>
      <c r="C9" s="4" t="s">
        <v>11</v>
      </c>
      <c r="D9" s="4" t="s">
        <v>12</v>
      </c>
      <c r="E9" s="4" t="s">
        <v>13</v>
      </c>
      <c r="F9" s="4" t="s">
        <v>14</v>
      </c>
      <c r="G9" s="4" t="s">
        <v>15</v>
      </c>
      <c r="H9" s="4" t="s">
        <v>16</v>
      </c>
      <c r="I9" s="20"/>
    </row>
    <row r="10" spans="1:9" ht="16" thickBot="1">
      <c r="A10" s="12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4" t="s">
        <v>24</v>
      </c>
      <c r="I10" s="20"/>
    </row>
    <row r="11" spans="1:9" ht="16" thickBot="1">
      <c r="A11" s="12" t="s">
        <v>743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20"/>
    </row>
    <row r="12" spans="1:9" ht="18" thickBot="1">
      <c r="A12" s="12" t="s">
        <v>744</v>
      </c>
      <c r="B12" s="4">
        <v>20.533200000000001</v>
      </c>
      <c r="C12" s="4">
        <v>19.770299999999999</v>
      </c>
      <c r="D12" s="4">
        <v>19.415700000000001</v>
      </c>
      <c r="E12" s="4">
        <v>19.047799999999999</v>
      </c>
      <c r="F12" s="4">
        <v>18.7728</v>
      </c>
      <c r="G12" s="4">
        <v>18.381699999999999</v>
      </c>
      <c r="H12" s="4">
        <v>17.927600000000002</v>
      </c>
      <c r="I12" s="20"/>
    </row>
    <row r="13" spans="1:9" ht="18" thickBot="1">
      <c r="A13" s="12" t="s">
        <v>745</v>
      </c>
      <c r="B13" s="4">
        <v>10.1701</v>
      </c>
      <c r="C13" s="4">
        <v>9.9449000000000005</v>
      </c>
      <c r="D13" s="4">
        <v>9.8256999999999994</v>
      </c>
      <c r="E13" s="4">
        <v>9.7316000000000003</v>
      </c>
      <c r="F13" s="4">
        <v>9.6324000000000005</v>
      </c>
      <c r="G13" s="4">
        <v>9.5375999999999994</v>
      </c>
      <c r="H13" s="4">
        <v>9.4056999999999995</v>
      </c>
      <c r="I13" s="20"/>
    </row>
    <row r="14" spans="1:9" ht="18" thickBot="1">
      <c r="A14" s="12" t="s">
        <v>746</v>
      </c>
      <c r="B14" s="4">
        <v>2.1871999999999998</v>
      </c>
      <c r="C14" s="4">
        <v>2.1686999999999999</v>
      </c>
      <c r="D14" s="4">
        <v>2.1579000000000002</v>
      </c>
      <c r="E14" s="4">
        <v>2.1402000000000001</v>
      </c>
      <c r="F14" s="4">
        <v>2.1282999999999999</v>
      </c>
      <c r="G14" s="4">
        <v>2.1122000000000001</v>
      </c>
      <c r="H14" s="4">
        <v>2.0813999999999999</v>
      </c>
      <c r="I14" s="20"/>
    </row>
    <row r="15" spans="1:9" ht="16" thickBot="1">
      <c r="A15" s="12" t="s">
        <v>32</v>
      </c>
      <c r="B15" s="4">
        <v>2122</v>
      </c>
      <c r="C15" s="4">
        <v>2122</v>
      </c>
      <c r="D15" s="4">
        <v>2118</v>
      </c>
      <c r="E15" s="4">
        <v>2122</v>
      </c>
      <c r="F15" s="4">
        <v>2122</v>
      </c>
      <c r="G15" s="4">
        <v>2122</v>
      </c>
      <c r="H15" s="4">
        <v>2122</v>
      </c>
      <c r="I15" s="20"/>
    </row>
    <row r="16" spans="1:9" ht="16" thickBot="1">
      <c r="A16" s="12" t="s">
        <v>33</v>
      </c>
      <c r="B16" s="4" t="s">
        <v>34</v>
      </c>
      <c r="C16" s="4" t="s">
        <v>35</v>
      </c>
      <c r="D16" s="4" t="s">
        <v>36</v>
      </c>
      <c r="E16" s="4" t="s">
        <v>37</v>
      </c>
      <c r="F16" s="4" t="s">
        <v>38</v>
      </c>
      <c r="G16" s="4" t="s">
        <v>39</v>
      </c>
      <c r="H16" s="4" t="s">
        <v>40</v>
      </c>
      <c r="I16" s="20"/>
    </row>
    <row r="17" spans="1:9" ht="16" thickBot="1">
      <c r="A17" s="12" t="s">
        <v>41</v>
      </c>
      <c r="B17" s="4" t="s">
        <v>747</v>
      </c>
      <c r="C17" s="4" t="s">
        <v>748</v>
      </c>
      <c r="D17" s="4" t="s">
        <v>748</v>
      </c>
      <c r="E17" s="4" t="s">
        <v>748</v>
      </c>
      <c r="F17" s="4" t="s">
        <v>749</v>
      </c>
      <c r="G17" s="4" t="s">
        <v>750</v>
      </c>
      <c r="H17" s="4" t="s">
        <v>751</v>
      </c>
      <c r="I17" s="20"/>
    </row>
    <row r="18" spans="1:9" ht="16" thickBot="1">
      <c r="A18" s="30"/>
      <c r="B18" s="4" t="s">
        <v>752</v>
      </c>
      <c r="C18" s="4" t="s">
        <v>753</v>
      </c>
      <c r="D18" s="4" t="s">
        <v>754</v>
      </c>
      <c r="E18" s="4" t="s">
        <v>755</v>
      </c>
      <c r="F18" s="4" t="s">
        <v>753</v>
      </c>
      <c r="G18" s="4" t="s">
        <v>753</v>
      </c>
      <c r="H18" s="4" t="s">
        <v>756</v>
      </c>
      <c r="I18" s="20"/>
    </row>
    <row r="19" spans="1:9" ht="16" thickBot="1">
      <c r="A19" s="30"/>
      <c r="B19" s="4" t="s">
        <v>757</v>
      </c>
      <c r="C19" s="4" t="s">
        <v>758</v>
      </c>
      <c r="D19" s="4" t="s">
        <v>759</v>
      </c>
      <c r="E19" s="4" t="s">
        <v>760</v>
      </c>
      <c r="F19" s="4" t="s">
        <v>761</v>
      </c>
      <c r="G19" s="4" t="s">
        <v>761</v>
      </c>
      <c r="H19" s="4" t="s">
        <v>762</v>
      </c>
      <c r="I19" s="20"/>
    </row>
    <row r="20" spans="1:9" ht="31" thickBot="1">
      <c r="A20" s="12" t="s">
        <v>42</v>
      </c>
      <c r="B20" s="4" t="s">
        <v>43</v>
      </c>
      <c r="C20" s="4" t="s">
        <v>44</v>
      </c>
      <c r="D20" s="4" t="s">
        <v>45</v>
      </c>
      <c r="E20" s="4" t="s">
        <v>46</v>
      </c>
      <c r="F20" s="4" t="s">
        <v>47</v>
      </c>
      <c r="G20" s="4" t="s">
        <v>48</v>
      </c>
      <c r="H20" s="4" t="s">
        <v>49</v>
      </c>
      <c r="I20" s="20"/>
    </row>
    <row r="21" spans="1:9" ht="18" thickBot="1">
      <c r="A21" s="12" t="s">
        <v>763</v>
      </c>
      <c r="B21" s="4">
        <v>4.46</v>
      </c>
      <c r="C21" s="4">
        <v>4.0199999999999996</v>
      </c>
      <c r="D21" s="4">
        <v>5.72</v>
      </c>
      <c r="E21" s="4">
        <v>5.62</v>
      </c>
      <c r="F21" s="4">
        <v>3.31</v>
      </c>
      <c r="G21" s="4">
        <v>3.17</v>
      </c>
      <c r="H21" s="4">
        <v>4</v>
      </c>
      <c r="I21" s="20"/>
    </row>
    <row r="22" spans="1:9" ht="16" thickBot="1">
      <c r="A22" s="12" t="s">
        <v>50</v>
      </c>
      <c r="B22" s="55" t="s">
        <v>51</v>
      </c>
      <c r="C22" s="56"/>
      <c r="D22" s="56"/>
      <c r="E22" s="56"/>
      <c r="F22" s="56"/>
      <c r="G22" s="56"/>
      <c r="H22" s="57"/>
      <c r="I22" s="20"/>
    </row>
    <row r="23" spans="1:9" ht="31" thickBot="1">
      <c r="A23" s="12" t="s">
        <v>764</v>
      </c>
      <c r="B23" s="4" t="s">
        <v>52</v>
      </c>
      <c r="C23" s="4" t="s">
        <v>53</v>
      </c>
      <c r="D23" s="4" t="s">
        <v>54</v>
      </c>
      <c r="E23" s="4" t="s">
        <v>55</v>
      </c>
      <c r="F23" s="4" t="s">
        <v>56</v>
      </c>
      <c r="G23" s="4" t="s">
        <v>57</v>
      </c>
      <c r="H23" s="4" t="s">
        <v>58</v>
      </c>
      <c r="I23" s="20"/>
    </row>
    <row r="24" spans="1:9" ht="31" thickBot="1">
      <c r="A24" s="12" t="s">
        <v>765</v>
      </c>
      <c r="B24" s="4" t="s">
        <v>59</v>
      </c>
      <c r="C24" s="4" t="s">
        <v>60</v>
      </c>
      <c r="D24" s="4" t="s">
        <v>61</v>
      </c>
      <c r="E24" s="4" t="s">
        <v>62</v>
      </c>
      <c r="F24" s="4" t="s">
        <v>63</v>
      </c>
      <c r="G24" s="4" t="s">
        <v>64</v>
      </c>
      <c r="H24" s="4" t="s">
        <v>65</v>
      </c>
      <c r="I24" s="20"/>
    </row>
    <row r="25" spans="1:9" ht="16" thickBot="1">
      <c r="A25" s="12" t="s">
        <v>766</v>
      </c>
      <c r="B25" s="55" t="s">
        <v>66</v>
      </c>
      <c r="C25" s="56"/>
      <c r="D25" s="56"/>
      <c r="E25" s="56"/>
      <c r="F25" s="56"/>
      <c r="G25" s="56"/>
      <c r="H25" s="57"/>
      <c r="I25" s="20"/>
    </row>
    <row r="26" spans="1:9" ht="16" thickBot="1">
      <c r="A26" s="5"/>
      <c r="B26" s="20"/>
      <c r="C26" s="20"/>
      <c r="D26" s="20"/>
      <c r="E26" s="20"/>
      <c r="F26" s="20"/>
      <c r="G26" s="20"/>
      <c r="H26" s="20"/>
      <c r="I26" s="20"/>
    </row>
    <row r="27" spans="1:9">
      <c r="A27" s="13" t="s">
        <v>1</v>
      </c>
      <c r="B27" s="50" t="s">
        <v>2</v>
      </c>
      <c r="C27" s="51"/>
      <c r="D27" s="51"/>
      <c r="E27" s="51"/>
      <c r="F27" s="51"/>
      <c r="G27" s="51"/>
      <c r="H27" s="52"/>
      <c r="I27" s="20"/>
    </row>
    <row r="28" spans="1:9" ht="16" thickBot="1">
      <c r="A28" s="15"/>
      <c r="B28" s="41"/>
      <c r="C28" s="42"/>
      <c r="D28" s="42"/>
      <c r="E28" s="42"/>
      <c r="F28" s="42"/>
      <c r="G28" s="42"/>
      <c r="H28" s="43"/>
      <c r="I28" s="20"/>
    </row>
    <row r="29" spans="1:9" ht="16" thickBot="1">
      <c r="A29" s="12" t="s">
        <v>6</v>
      </c>
      <c r="B29" s="41" t="s">
        <v>3</v>
      </c>
      <c r="C29" s="42"/>
      <c r="D29" s="42"/>
      <c r="E29" s="42"/>
      <c r="F29" s="42"/>
      <c r="G29" s="42"/>
      <c r="H29" s="43"/>
      <c r="I29" s="20"/>
    </row>
    <row r="30" spans="1:9" ht="16" thickBot="1">
      <c r="A30" s="12" t="s">
        <v>7</v>
      </c>
      <c r="B30" s="44" t="s">
        <v>881</v>
      </c>
      <c r="C30" s="45"/>
      <c r="D30" s="45"/>
      <c r="E30" s="45"/>
      <c r="F30" s="45"/>
      <c r="G30" s="45"/>
      <c r="H30" s="46"/>
      <c r="I30" s="20"/>
    </row>
    <row r="31" spans="1:9" ht="16" thickBot="1">
      <c r="A31" s="12" t="s">
        <v>8</v>
      </c>
      <c r="B31" s="47">
        <v>8</v>
      </c>
      <c r="C31" s="48"/>
      <c r="D31" s="48"/>
      <c r="E31" s="48"/>
      <c r="F31" s="48"/>
      <c r="G31" s="48"/>
      <c r="H31" s="49"/>
      <c r="I31" s="20"/>
    </row>
    <row r="32" spans="1:9" ht="16" thickBot="1">
      <c r="A32" s="12" t="s">
        <v>9</v>
      </c>
      <c r="B32" s="4" t="s">
        <v>67</v>
      </c>
      <c r="C32" s="4" t="s">
        <v>68</v>
      </c>
      <c r="D32" s="4" t="s">
        <v>69</v>
      </c>
      <c r="E32" s="4" t="s">
        <v>70</v>
      </c>
      <c r="F32" s="4" t="s">
        <v>71</v>
      </c>
      <c r="G32" s="4" t="s">
        <v>72</v>
      </c>
      <c r="H32" s="4" t="s">
        <v>73</v>
      </c>
      <c r="I32" s="20"/>
    </row>
    <row r="33" spans="1:9" ht="16" thickBot="1">
      <c r="A33" s="12" t="s">
        <v>17</v>
      </c>
      <c r="B33" s="4" t="s">
        <v>74</v>
      </c>
      <c r="C33" s="4" t="s">
        <v>75</v>
      </c>
      <c r="D33" s="4" t="s">
        <v>76</v>
      </c>
      <c r="E33" s="4" t="s">
        <v>77</v>
      </c>
      <c r="F33" s="4" t="s">
        <v>78</v>
      </c>
      <c r="G33" s="4" t="s">
        <v>79</v>
      </c>
      <c r="H33" s="4" t="s">
        <v>80</v>
      </c>
      <c r="I33" s="20"/>
    </row>
    <row r="34" spans="1:9" ht="16" thickBot="1">
      <c r="A34" s="12" t="s">
        <v>743</v>
      </c>
      <c r="B34" s="4" t="s">
        <v>81</v>
      </c>
      <c r="C34" s="4" t="s">
        <v>82</v>
      </c>
      <c r="D34" s="4" t="s">
        <v>83</v>
      </c>
      <c r="E34" s="4" t="s">
        <v>84</v>
      </c>
      <c r="F34" s="4" t="s">
        <v>85</v>
      </c>
      <c r="G34" s="4" t="s">
        <v>86</v>
      </c>
      <c r="H34" s="4" t="s">
        <v>87</v>
      </c>
      <c r="I34" s="20"/>
    </row>
    <row r="35" spans="1:9" ht="18" thickBot="1">
      <c r="A35" s="12" t="s">
        <v>744</v>
      </c>
      <c r="B35" s="4">
        <v>19.112200000000001</v>
      </c>
      <c r="C35" s="4">
        <v>18.7803</v>
      </c>
      <c r="D35" s="4">
        <v>18.221499999999999</v>
      </c>
      <c r="E35" s="4">
        <v>17.755199999999999</v>
      </c>
      <c r="F35" s="4">
        <v>17.192499999999999</v>
      </c>
      <c r="G35" s="4">
        <v>16.850899999999999</v>
      </c>
      <c r="H35" s="4">
        <v>16.642900000000001</v>
      </c>
      <c r="I35" s="20"/>
    </row>
    <row r="36" spans="1:9" ht="18" thickBot="1">
      <c r="A36" s="12" t="s">
        <v>745</v>
      </c>
      <c r="B36" s="4">
        <v>9.7263999999999999</v>
      </c>
      <c r="C36" s="4">
        <v>9.6746999999999996</v>
      </c>
      <c r="D36" s="4">
        <v>9.4936000000000007</v>
      </c>
      <c r="E36" s="4">
        <v>9.3179999999999996</v>
      </c>
      <c r="F36" s="4">
        <v>9.1578999999999997</v>
      </c>
      <c r="G36" s="4">
        <v>9.0183999999999997</v>
      </c>
      <c r="H36" s="4">
        <v>8.9068000000000005</v>
      </c>
      <c r="I36" s="20"/>
    </row>
    <row r="37" spans="1:9" ht="18" thickBot="1">
      <c r="A37" s="12" t="s">
        <v>746</v>
      </c>
      <c r="B37" s="4">
        <v>2.1541999999999999</v>
      </c>
      <c r="C37" s="4">
        <v>2.1284999999999998</v>
      </c>
      <c r="D37" s="4">
        <v>2.1015000000000001</v>
      </c>
      <c r="E37" s="4">
        <v>2.0718999999999999</v>
      </c>
      <c r="F37" s="4">
        <v>2.0386000000000002</v>
      </c>
      <c r="G37" s="4">
        <v>2.0148999999999999</v>
      </c>
      <c r="H37" s="4">
        <v>2.0057</v>
      </c>
      <c r="I37" s="20"/>
    </row>
    <row r="38" spans="1:9" ht="16" thickBot="1">
      <c r="A38" s="12" t="s">
        <v>32</v>
      </c>
      <c r="B38" s="4"/>
      <c r="C38" s="4"/>
      <c r="D38" s="4"/>
      <c r="E38" s="4"/>
      <c r="F38" s="4">
        <v>2122</v>
      </c>
      <c r="G38" s="4">
        <v>2122</v>
      </c>
      <c r="H38" s="4">
        <v>2122</v>
      </c>
      <c r="I38" s="20"/>
    </row>
    <row r="39" spans="1:9" ht="16" thickBot="1">
      <c r="A39" s="12" t="s">
        <v>33</v>
      </c>
      <c r="B39" s="4" t="s">
        <v>88</v>
      </c>
      <c r="C39" s="4" t="s">
        <v>89</v>
      </c>
      <c r="D39" s="4" t="s">
        <v>90</v>
      </c>
      <c r="E39" s="4" t="s">
        <v>91</v>
      </c>
      <c r="F39" s="4" t="s">
        <v>92</v>
      </c>
      <c r="G39" s="4" t="s">
        <v>93</v>
      </c>
      <c r="H39" s="4" t="s">
        <v>94</v>
      </c>
      <c r="I39" s="20"/>
    </row>
    <row r="40" spans="1:9" ht="16" thickBot="1">
      <c r="A40" s="12" t="s">
        <v>41</v>
      </c>
      <c r="B40" s="4" t="s">
        <v>767</v>
      </c>
      <c r="C40" s="4" t="s">
        <v>768</v>
      </c>
      <c r="D40" s="4" t="s">
        <v>768</v>
      </c>
      <c r="E40" s="4" t="s">
        <v>769</v>
      </c>
      <c r="F40" s="4" t="s">
        <v>769</v>
      </c>
      <c r="G40" s="4" t="s">
        <v>770</v>
      </c>
      <c r="H40" s="4" t="s">
        <v>770</v>
      </c>
      <c r="I40" s="20"/>
    </row>
    <row r="41" spans="1:9" ht="16" thickBot="1">
      <c r="A41" s="30"/>
      <c r="B41" s="4" t="s">
        <v>771</v>
      </c>
      <c r="C41" s="4" t="s">
        <v>772</v>
      </c>
      <c r="D41" s="4" t="s">
        <v>773</v>
      </c>
      <c r="E41" s="4" t="s">
        <v>771</v>
      </c>
      <c r="F41" s="4" t="s">
        <v>771</v>
      </c>
      <c r="G41" s="4" t="s">
        <v>774</v>
      </c>
      <c r="H41" s="4" t="s">
        <v>774</v>
      </c>
      <c r="I41" s="20"/>
    </row>
    <row r="42" spans="1:9" ht="16" thickBot="1">
      <c r="A42" s="30"/>
      <c r="B42" s="4" t="s">
        <v>775</v>
      </c>
      <c r="C42" s="4" t="s">
        <v>776</v>
      </c>
      <c r="D42" s="4" t="s">
        <v>777</v>
      </c>
      <c r="E42" s="4" t="s">
        <v>778</v>
      </c>
      <c r="F42" s="4" t="s">
        <v>778</v>
      </c>
      <c r="G42" s="4" t="s">
        <v>779</v>
      </c>
      <c r="H42" s="4" t="s">
        <v>779</v>
      </c>
      <c r="I42" s="20"/>
    </row>
    <row r="43" spans="1:9" ht="31" thickBot="1">
      <c r="A43" s="12" t="s">
        <v>95</v>
      </c>
      <c r="B43" s="4" t="s">
        <v>96</v>
      </c>
      <c r="C43" s="4" t="s">
        <v>97</v>
      </c>
      <c r="D43" s="4" t="s">
        <v>98</v>
      </c>
      <c r="E43" s="4" t="s">
        <v>99</v>
      </c>
      <c r="F43" s="4" t="s">
        <v>100</v>
      </c>
      <c r="G43" s="4" t="s">
        <v>101</v>
      </c>
      <c r="H43" s="4" t="s">
        <v>102</v>
      </c>
      <c r="I43" s="20"/>
    </row>
    <row r="44" spans="1:9" ht="18" thickBot="1">
      <c r="A44" s="12" t="s">
        <v>763</v>
      </c>
      <c r="B44" s="4">
        <v>2.17</v>
      </c>
      <c r="C44" s="4">
        <v>5.3</v>
      </c>
      <c r="D44" s="4">
        <v>6.2</v>
      </c>
      <c r="E44" s="4">
        <v>6.1</v>
      </c>
      <c r="F44" s="4">
        <v>5.85</v>
      </c>
      <c r="G44" s="4">
        <v>6.81</v>
      </c>
      <c r="H44" s="4">
        <v>7.19</v>
      </c>
      <c r="I44" s="20"/>
    </row>
    <row r="45" spans="1:9" ht="16" thickBot="1">
      <c r="A45" s="12" t="s">
        <v>103</v>
      </c>
      <c r="B45" s="55" t="s">
        <v>51</v>
      </c>
      <c r="C45" s="56"/>
      <c r="D45" s="56"/>
      <c r="E45" s="56"/>
      <c r="F45" s="56"/>
      <c r="G45" s="56"/>
      <c r="H45" s="57"/>
      <c r="I45" s="20"/>
    </row>
    <row r="46" spans="1:9" ht="31" thickBot="1">
      <c r="A46" s="12" t="s">
        <v>764</v>
      </c>
      <c r="B46" s="4" t="s">
        <v>104</v>
      </c>
      <c r="C46" s="4" t="s">
        <v>105</v>
      </c>
      <c r="D46" s="4" t="s">
        <v>106</v>
      </c>
      <c r="E46" s="4" t="s">
        <v>107</v>
      </c>
      <c r="F46" s="4" t="s">
        <v>108</v>
      </c>
      <c r="G46" s="4" t="s">
        <v>109</v>
      </c>
      <c r="H46" s="4" t="s">
        <v>110</v>
      </c>
      <c r="I46" s="20"/>
    </row>
    <row r="47" spans="1:9" ht="31" thickBot="1">
      <c r="A47" s="12" t="s">
        <v>765</v>
      </c>
      <c r="B47" s="4" t="s">
        <v>111</v>
      </c>
      <c r="C47" s="4" t="s">
        <v>112</v>
      </c>
      <c r="D47" s="4" t="s">
        <v>113</v>
      </c>
      <c r="E47" s="4" t="s">
        <v>114</v>
      </c>
      <c r="F47" s="4" t="s">
        <v>115</v>
      </c>
      <c r="G47" s="4" t="s">
        <v>116</v>
      </c>
      <c r="H47" s="4" t="s">
        <v>117</v>
      </c>
      <c r="I47" s="20"/>
    </row>
    <row r="48" spans="1:9" ht="16" thickBot="1">
      <c r="A48" s="12" t="s">
        <v>766</v>
      </c>
      <c r="B48" s="55" t="s">
        <v>66</v>
      </c>
      <c r="C48" s="56"/>
      <c r="D48" s="56"/>
      <c r="E48" s="56"/>
      <c r="F48" s="56"/>
      <c r="G48" s="56"/>
      <c r="H48" s="57"/>
      <c r="I48" s="20"/>
    </row>
    <row r="49" spans="1:9" ht="16" thickBot="1">
      <c r="A49" s="3"/>
      <c r="B49" s="20"/>
      <c r="C49" s="20"/>
      <c r="D49" s="20"/>
      <c r="E49" s="20"/>
      <c r="F49" s="20"/>
      <c r="G49" s="20"/>
      <c r="H49" s="20"/>
      <c r="I49" s="20"/>
    </row>
    <row r="50" spans="1:9">
      <c r="A50" s="13" t="s">
        <v>1</v>
      </c>
      <c r="B50" s="50" t="s">
        <v>2</v>
      </c>
      <c r="C50" s="51"/>
      <c r="D50" s="51"/>
      <c r="E50" s="51"/>
      <c r="F50" s="51"/>
      <c r="G50" s="51"/>
      <c r="H50" s="52"/>
      <c r="I50" s="20"/>
    </row>
    <row r="51" spans="1:9" ht="16" thickBot="1">
      <c r="A51" s="15"/>
      <c r="B51" s="41"/>
      <c r="C51" s="42"/>
      <c r="D51" s="42"/>
      <c r="E51" s="42"/>
      <c r="F51" s="42"/>
      <c r="G51" s="42"/>
      <c r="H51" s="43"/>
      <c r="I51" s="20"/>
    </row>
    <row r="52" spans="1:9" ht="16" thickBot="1">
      <c r="A52" s="12" t="s">
        <v>6</v>
      </c>
      <c r="B52" s="41" t="s">
        <v>3</v>
      </c>
      <c r="C52" s="42"/>
      <c r="D52" s="42"/>
      <c r="E52" s="42"/>
      <c r="F52" s="42"/>
      <c r="G52" s="42"/>
      <c r="H52" s="43"/>
      <c r="I52" s="20"/>
    </row>
    <row r="53" spans="1:9" ht="16" thickBot="1">
      <c r="A53" s="12" t="s">
        <v>7</v>
      </c>
      <c r="B53" s="44" t="s">
        <v>881</v>
      </c>
      <c r="C53" s="45"/>
      <c r="D53" s="45"/>
      <c r="E53" s="45"/>
      <c r="F53" s="45"/>
      <c r="G53" s="45"/>
      <c r="H53" s="46"/>
      <c r="I53" s="20"/>
    </row>
    <row r="54" spans="1:9" ht="16" thickBot="1">
      <c r="A54" s="12" t="s">
        <v>8</v>
      </c>
      <c r="B54" s="47">
        <v>8</v>
      </c>
      <c r="C54" s="48"/>
      <c r="D54" s="48"/>
      <c r="E54" s="48"/>
      <c r="F54" s="48"/>
      <c r="G54" s="48"/>
      <c r="H54" s="49"/>
      <c r="I54" s="20"/>
    </row>
    <row r="55" spans="1:9" ht="16" thickBot="1">
      <c r="A55" s="12" t="s">
        <v>9</v>
      </c>
      <c r="B55" s="4" t="s">
        <v>118</v>
      </c>
      <c r="C55" s="4" t="s">
        <v>119</v>
      </c>
      <c r="D55" s="4" t="s">
        <v>120</v>
      </c>
      <c r="E55" s="4" t="s">
        <v>121</v>
      </c>
      <c r="F55" s="4" t="s">
        <v>122</v>
      </c>
      <c r="G55" s="4" t="s">
        <v>123</v>
      </c>
      <c r="H55" s="4" t="s">
        <v>124</v>
      </c>
      <c r="I55" s="20"/>
    </row>
    <row r="56" spans="1:9" ht="16" thickBot="1">
      <c r="A56" s="12" t="s">
        <v>17</v>
      </c>
      <c r="B56" s="4" t="s">
        <v>125</v>
      </c>
      <c r="C56" s="4" t="s">
        <v>126</v>
      </c>
      <c r="D56" s="4" t="s">
        <v>127</v>
      </c>
      <c r="E56" s="4" t="s">
        <v>128</v>
      </c>
      <c r="F56" s="4" t="s">
        <v>129</v>
      </c>
      <c r="G56" s="4" t="s">
        <v>130</v>
      </c>
      <c r="H56" s="4" t="s">
        <v>131</v>
      </c>
      <c r="I56" s="20"/>
    </row>
    <row r="57" spans="1:9" ht="16" thickBot="1">
      <c r="A57" s="12" t="s">
        <v>743</v>
      </c>
      <c r="B57" s="4" t="s">
        <v>132</v>
      </c>
      <c r="C57" s="4" t="s">
        <v>133</v>
      </c>
      <c r="D57" s="4" t="s">
        <v>134</v>
      </c>
      <c r="E57" s="4" t="s">
        <v>135</v>
      </c>
      <c r="F57" s="4" t="s">
        <v>136</v>
      </c>
      <c r="G57" s="4" t="s">
        <v>137</v>
      </c>
      <c r="H57" s="4" t="s">
        <v>138</v>
      </c>
      <c r="I57" s="20"/>
    </row>
    <row r="58" spans="1:9" ht="18" thickBot="1">
      <c r="A58" s="12" t="s">
        <v>744</v>
      </c>
      <c r="B58" s="4">
        <v>16.221800000000002</v>
      </c>
      <c r="C58" s="4">
        <v>15.8093</v>
      </c>
      <c r="D58" s="4">
        <v>15.5801</v>
      </c>
      <c r="E58" s="4">
        <v>15.387</v>
      </c>
      <c r="F58" s="4">
        <v>15.1782</v>
      </c>
      <c r="G58" s="4">
        <v>14.9626</v>
      </c>
      <c r="H58" s="4">
        <v>14.8935</v>
      </c>
      <c r="I58" s="20"/>
    </row>
    <row r="59" spans="1:9" ht="18" thickBot="1">
      <c r="A59" s="12" t="s">
        <v>745</v>
      </c>
      <c r="B59" s="4">
        <v>8.6496999999999993</v>
      </c>
      <c r="C59" s="4">
        <v>8.0129000000000001</v>
      </c>
      <c r="D59" s="4">
        <v>7.8019999999999996</v>
      </c>
      <c r="E59" s="4">
        <v>7.6927000000000003</v>
      </c>
      <c r="F59" s="4">
        <v>7.6052999999999997</v>
      </c>
      <c r="G59" s="4">
        <v>7.5959000000000003</v>
      </c>
      <c r="H59" s="4">
        <v>7.4978999999999996</v>
      </c>
      <c r="I59" s="20"/>
    </row>
    <row r="60" spans="1:9" ht="18" thickBot="1">
      <c r="A60" s="12" t="s">
        <v>746</v>
      </c>
      <c r="B60" s="4">
        <v>1.9894000000000001</v>
      </c>
      <c r="C60" s="4">
        <v>1.9873000000000001</v>
      </c>
      <c r="D60" s="4">
        <v>1.966</v>
      </c>
      <c r="E60" s="4">
        <v>1.9679</v>
      </c>
      <c r="F60" s="4">
        <v>1.9427000000000001</v>
      </c>
      <c r="G60" s="4">
        <v>1.9409000000000001</v>
      </c>
      <c r="H60" s="4">
        <v>1.9474</v>
      </c>
      <c r="I60" s="20"/>
    </row>
    <row r="61" spans="1:9" ht="16" thickBot="1">
      <c r="A61" s="12" t="s">
        <v>32</v>
      </c>
      <c r="B61" s="4">
        <v>2122</v>
      </c>
      <c r="C61" s="4">
        <v>2122</v>
      </c>
      <c r="D61" s="4">
        <v>2122</v>
      </c>
      <c r="E61" s="4">
        <v>2122</v>
      </c>
      <c r="F61" s="4">
        <v>2122</v>
      </c>
      <c r="G61" s="4">
        <v>2122</v>
      </c>
      <c r="H61" s="4">
        <v>2122</v>
      </c>
      <c r="I61" s="20"/>
    </row>
    <row r="62" spans="1:9" ht="16" thickBot="1">
      <c r="A62" s="12" t="s">
        <v>33</v>
      </c>
      <c r="B62" s="4" t="s">
        <v>139</v>
      </c>
      <c r="C62" s="4" t="s">
        <v>140</v>
      </c>
      <c r="D62" s="4" t="s">
        <v>141</v>
      </c>
      <c r="E62" s="4" t="s">
        <v>142</v>
      </c>
      <c r="F62" s="4" t="s">
        <v>143</v>
      </c>
      <c r="G62" s="4" t="s">
        <v>144</v>
      </c>
      <c r="H62" s="4" t="s">
        <v>145</v>
      </c>
      <c r="I62" s="20"/>
    </row>
    <row r="63" spans="1:9" ht="16" thickBot="1">
      <c r="A63" s="12" t="s">
        <v>41</v>
      </c>
      <c r="B63" s="4" t="s">
        <v>780</v>
      </c>
      <c r="C63" s="4" t="s">
        <v>781</v>
      </c>
      <c r="D63" s="4" t="s">
        <v>782</v>
      </c>
      <c r="E63" s="4" t="s">
        <v>770</v>
      </c>
      <c r="F63" s="4" t="s">
        <v>783</v>
      </c>
      <c r="G63" s="4" t="s">
        <v>784</v>
      </c>
      <c r="H63" s="4" t="s">
        <v>785</v>
      </c>
      <c r="I63" s="20"/>
    </row>
    <row r="64" spans="1:9" ht="16" thickBot="1">
      <c r="A64" s="30"/>
      <c r="B64" s="4" t="s">
        <v>771</v>
      </c>
      <c r="C64" s="4" t="s">
        <v>786</v>
      </c>
      <c r="D64" s="4" t="s">
        <v>787</v>
      </c>
      <c r="E64" s="4" t="s">
        <v>788</v>
      </c>
      <c r="F64" s="4" t="s">
        <v>771</v>
      </c>
      <c r="G64" s="4" t="s">
        <v>774</v>
      </c>
      <c r="H64" s="4" t="s">
        <v>774</v>
      </c>
      <c r="I64" s="20"/>
    </row>
    <row r="65" spans="1:9" ht="16" thickBot="1">
      <c r="A65" s="30"/>
      <c r="B65" s="4" t="s">
        <v>778</v>
      </c>
      <c r="C65" s="4" t="s">
        <v>789</v>
      </c>
      <c r="D65" s="4" t="s">
        <v>779</v>
      </c>
      <c r="E65" s="4" t="s">
        <v>779</v>
      </c>
      <c r="F65" s="4" t="s">
        <v>760</v>
      </c>
      <c r="G65" s="4" t="s">
        <v>790</v>
      </c>
      <c r="H65" s="4" t="s">
        <v>790</v>
      </c>
      <c r="I65" s="20"/>
    </row>
    <row r="66" spans="1:9" ht="31" thickBot="1">
      <c r="A66" s="12" t="s">
        <v>95</v>
      </c>
      <c r="B66" s="4" t="s">
        <v>146</v>
      </c>
      <c r="C66" s="4" t="s">
        <v>147</v>
      </c>
      <c r="D66" s="4" t="s">
        <v>148</v>
      </c>
      <c r="E66" s="4" t="s">
        <v>149</v>
      </c>
      <c r="F66" s="4" t="s">
        <v>150</v>
      </c>
      <c r="G66" s="4" t="s">
        <v>151</v>
      </c>
      <c r="H66" s="4" t="s">
        <v>152</v>
      </c>
      <c r="I66" s="20"/>
    </row>
    <row r="67" spans="1:9" ht="18" thickBot="1">
      <c r="A67" s="12" t="s">
        <v>763</v>
      </c>
      <c r="B67" s="4">
        <v>6.81</v>
      </c>
      <c r="C67" s="4">
        <v>8.92</v>
      </c>
      <c r="D67" s="4">
        <v>4.3</v>
      </c>
      <c r="E67" s="4">
        <v>5.53</v>
      </c>
      <c r="F67" s="4">
        <v>4.9000000000000004</v>
      </c>
      <c r="G67" s="4">
        <v>6.23</v>
      </c>
      <c r="H67" s="4">
        <v>4.42</v>
      </c>
      <c r="I67" s="20"/>
    </row>
    <row r="68" spans="1:9">
      <c r="A68" s="11" t="s">
        <v>153</v>
      </c>
      <c r="B68" s="50" t="s">
        <v>51</v>
      </c>
      <c r="C68" s="51"/>
      <c r="D68" s="51"/>
      <c r="E68" s="51"/>
      <c r="F68" s="51"/>
      <c r="G68" s="51"/>
      <c r="H68" s="52"/>
      <c r="I68" s="20"/>
    </row>
    <row r="69" spans="1:9" ht="16" thickBot="1">
      <c r="A69" s="12" t="s">
        <v>154</v>
      </c>
      <c r="B69" s="47"/>
      <c r="C69" s="48"/>
      <c r="D69" s="48"/>
      <c r="E69" s="48"/>
      <c r="F69" s="48"/>
      <c r="G69" s="48"/>
      <c r="H69" s="49"/>
      <c r="I69" s="20"/>
    </row>
    <row r="70" spans="1:9" ht="18" thickBot="1">
      <c r="A70" s="12" t="s">
        <v>764</v>
      </c>
      <c r="B70" s="4" t="s">
        <v>155</v>
      </c>
      <c r="C70" s="4" t="s">
        <v>156</v>
      </c>
      <c r="D70" s="4" t="s">
        <v>157</v>
      </c>
      <c r="E70" s="4" t="s">
        <v>158</v>
      </c>
      <c r="F70" s="4" t="s">
        <v>159</v>
      </c>
      <c r="G70" s="4" t="s">
        <v>160</v>
      </c>
      <c r="H70" s="4" t="s">
        <v>161</v>
      </c>
      <c r="I70" s="20"/>
    </row>
    <row r="71" spans="1:9" ht="18" thickBot="1">
      <c r="A71" s="12" t="s">
        <v>765</v>
      </c>
      <c r="B71" s="4" t="s">
        <v>162</v>
      </c>
      <c r="C71" s="4" t="s">
        <v>163</v>
      </c>
      <c r="D71" s="4" t="s">
        <v>164</v>
      </c>
      <c r="E71" s="4" t="s">
        <v>165</v>
      </c>
      <c r="F71" s="4" t="s">
        <v>166</v>
      </c>
      <c r="G71" s="4" t="s">
        <v>167</v>
      </c>
      <c r="H71" s="4" t="s">
        <v>168</v>
      </c>
      <c r="I71" s="20"/>
    </row>
    <row r="72" spans="1:9" ht="16" thickBot="1">
      <c r="A72" s="12" t="s">
        <v>766</v>
      </c>
      <c r="B72" s="55" t="s">
        <v>66</v>
      </c>
      <c r="C72" s="56"/>
      <c r="D72" s="56"/>
      <c r="E72" s="56"/>
      <c r="F72" s="56"/>
      <c r="G72" s="56"/>
      <c r="H72" s="57"/>
      <c r="I72" s="20"/>
    </row>
    <row r="73" spans="1:9" ht="16" thickBot="1">
      <c r="A73" s="3"/>
      <c r="B73" s="20"/>
      <c r="C73" s="20"/>
      <c r="D73" s="20"/>
      <c r="E73" s="20"/>
      <c r="F73" s="20"/>
      <c r="G73" s="20"/>
      <c r="H73" s="20"/>
      <c r="I73" s="20"/>
    </row>
    <row r="74" spans="1:9">
      <c r="A74" s="13" t="s">
        <v>1</v>
      </c>
      <c r="B74" s="50" t="s">
        <v>2</v>
      </c>
      <c r="C74" s="51"/>
      <c r="D74" s="51"/>
      <c r="E74" s="51"/>
      <c r="F74" s="51"/>
      <c r="G74" s="51"/>
      <c r="H74" s="52"/>
      <c r="I74" s="20"/>
    </row>
    <row r="75" spans="1:9" ht="16" thickBot="1">
      <c r="A75" s="15"/>
      <c r="B75" s="41"/>
      <c r="C75" s="42"/>
      <c r="D75" s="42"/>
      <c r="E75" s="42"/>
      <c r="F75" s="42"/>
      <c r="G75" s="42"/>
      <c r="H75" s="43"/>
      <c r="I75" s="20"/>
    </row>
    <row r="76" spans="1:9" ht="16" thickBot="1">
      <c r="A76" s="12" t="s">
        <v>6</v>
      </c>
      <c r="B76" s="41" t="s">
        <v>3</v>
      </c>
      <c r="C76" s="42"/>
      <c r="D76" s="42"/>
      <c r="E76" s="42"/>
      <c r="F76" s="42"/>
      <c r="G76" s="42"/>
      <c r="H76" s="43"/>
      <c r="I76" s="20"/>
    </row>
    <row r="77" spans="1:9" ht="16" thickBot="1">
      <c r="A77" s="12" t="s">
        <v>7</v>
      </c>
      <c r="B77" s="44" t="s">
        <v>881</v>
      </c>
      <c r="C77" s="45"/>
      <c r="D77" s="45"/>
      <c r="E77" s="45"/>
      <c r="F77" s="45"/>
      <c r="G77" s="45"/>
      <c r="H77" s="46"/>
      <c r="I77" s="20"/>
    </row>
    <row r="78" spans="1:9" ht="16" thickBot="1">
      <c r="A78" s="12" t="s">
        <v>8</v>
      </c>
      <c r="B78" s="47">
        <v>8</v>
      </c>
      <c r="C78" s="48"/>
      <c r="D78" s="48"/>
      <c r="E78" s="48"/>
      <c r="F78" s="48"/>
      <c r="G78" s="48"/>
      <c r="H78" s="49"/>
      <c r="I78" s="20"/>
    </row>
    <row r="79" spans="1:9" ht="16" thickBot="1">
      <c r="A79" s="12" t="s">
        <v>9</v>
      </c>
      <c r="B79" s="4" t="s">
        <v>169</v>
      </c>
      <c r="C79" s="4" t="s">
        <v>170</v>
      </c>
      <c r="D79" s="4">
        <v>1.4</v>
      </c>
      <c r="E79" s="4" t="s">
        <v>171</v>
      </c>
      <c r="F79" s="4" t="s">
        <v>172</v>
      </c>
      <c r="G79" s="4" t="s">
        <v>173</v>
      </c>
      <c r="H79" s="4" t="s">
        <v>174</v>
      </c>
      <c r="I79" s="20"/>
    </row>
    <row r="80" spans="1:9" ht="16" thickBot="1">
      <c r="A80" s="31" t="s">
        <v>791</v>
      </c>
      <c r="B80" s="4" t="s">
        <v>175</v>
      </c>
      <c r="C80" s="4" t="s">
        <v>176</v>
      </c>
      <c r="D80" s="4" t="s">
        <v>177</v>
      </c>
      <c r="E80" s="4" t="s">
        <v>178</v>
      </c>
      <c r="F80" s="4" t="s">
        <v>179</v>
      </c>
      <c r="G80" s="4" t="s">
        <v>180</v>
      </c>
      <c r="H80" s="4" t="s">
        <v>181</v>
      </c>
      <c r="I80" s="20"/>
    </row>
    <row r="81" spans="1:9" ht="16" thickBot="1">
      <c r="A81" s="31" t="s">
        <v>792</v>
      </c>
      <c r="B81" s="4" t="s">
        <v>182</v>
      </c>
      <c r="C81" s="4" t="s">
        <v>183</v>
      </c>
      <c r="D81" s="4" t="s">
        <v>184</v>
      </c>
      <c r="E81" s="4" t="s">
        <v>185</v>
      </c>
      <c r="F81" s="4" t="s">
        <v>186</v>
      </c>
      <c r="G81" s="4" t="s">
        <v>187</v>
      </c>
      <c r="H81" s="4" t="s">
        <v>188</v>
      </c>
      <c r="I81" s="20"/>
    </row>
    <row r="82" spans="1:9" ht="18" thickBot="1">
      <c r="A82" s="12" t="s">
        <v>744</v>
      </c>
      <c r="B82" s="4">
        <v>14.731</v>
      </c>
      <c r="C82" s="4">
        <v>14.570600000000001</v>
      </c>
      <c r="D82" s="4">
        <v>20.9802</v>
      </c>
      <c r="E82" s="4">
        <v>20.799800000000001</v>
      </c>
      <c r="F82" s="4">
        <v>20.658899999999999</v>
      </c>
      <c r="G82" s="4">
        <v>20.371200000000002</v>
      </c>
      <c r="H82" s="4">
        <v>20.194400000000002</v>
      </c>
      <c r="I82" s="20"/>
    </row>
    <row r="83" spans="1:9" ht="18" thickBot="1">
      <c r="A83" s="12" t="s">
        <v>745</v>
      </c>
      <c r="B83" s="4">
        <v>7.4276</v>
      </c>
      <c r="C83" s="4">
        <v>7.4138999999999999</v>
      </c>
      <c r="D83" s="4">
        <v>10.364599999999999</v>
      </c>
      <c r="E83" s="4">
        <v>10.315</v>
      </c>
      <c r="F83" s="4">
        <v>10.244300000000001</v>
      </c>
      <c r="G83" s="4">
        <v>10.2285</v>
      </c>
      <c r="H83" s="4">
        <v>10.106299999999999</v>
      </c>
      <c r="I83" s="20"/>
    </row>
    <row r="84" spans="1:9" ht="18" thickBot="1">
      <c r="A84" s="12" t="s">
        <v>746</v>
      </c>
      <c r="B84" s="4">
        <v>1.9544999999999999</v>
      </c>
      <c r="C84" s="4">
        <v>1.9576</v>
      </c>
      <c r="D84" s="4">
        <v>2.2139000000000002</v>
      </c>
      <c r="E84" s="4">
        <v>2.1941999999999999</v>
      </c>
      <c r="F84" s="4">
        <v>2.1985000000000001</v>
      </c>
      <c r="G84" s="4">
        <v>2.1842000000000001</v>
      </c>
      <c r="H84" s="4">
        <v>2.1905999999999999</v>
      </c>
      <c r="I84" s="20"/>
    </row>
    <row r="85" spans="1:9" ht="16" thickBot="1">
      <c r="A85" s="31" t="s">
        <v>793</v>
      </c>
      <c r="B85" s="4">
        <v>2122</v>
      </c>
      <c r="C85" s="4">
        <v>2122</v>
      </c>
      <c r="D85" s="4">
        <v>2122</v>
      </c>
      <c r="E85" s="4">
        <v>2122</v>
      </c>
      <c r="F85" s="4">
        <v>2122</v>
      </c>
      <c r="G85" s="4">
        <v>2122</v>
      </c>
      <c r="H85" s="4">
        <v>2122</v>
      </c>
      <c r="I85" s="20"/>
    </row>
    <row r="86" spans="1:9" ht="16" thickBot="1">
      <c r="A86" s="12" t="s">
        <v>33</v>
      </c>
      <c r="B86" s="4" t="s">
        <v>189</v>
      </c>
      <c r="C86" s="4" t="s">
        <v>190</v>
      </c>
      <c r="D86" s="4" t="s">
        <v>191</v>
      </c>
      <c r="E86" s="4" t="s">
        <v>192</v>
      </c>
      <c r="F86" s="4" t="s">
        <v>193</v>
      </c>
      <c r="G86" s="4" t="s">
        <v>194</v>
      </c>
      <c r="H86" s="4" t="s">
        <v>195</v>
      </c>
      <c r="I86" s="20"/>
    </row>
    <row r="87" spans="1:9" ht="16" thickBot="1">
      <c r="A87" s="12" t="s">
        <v>41</v>
      </c>
      <c r="B87" s="4" t="s">
        <v>794</v>
      </c>
      <c r="C87" s="4" t="s">
        <v>795</v>
      </c>
      <c r="D87" s="4" t="s">
        <v>796</v>
      </c>
      <c r="E87" s="4" t="s">
        <v>797</v>
      </c>
      <c r="F87" s="4" t="s">
        <v>798</v>
      </c>
      <c r="G87" s="4" t="s">
        <v>799</v>
      </c>
      <c r="H87" s="4" t="s">
        <v>785</v>
      </c>
      <c r="I87" s="20"/>
    </row>
    <row r="88" spans="1:9" ht="16" thickBot="1">
      <c r="A88" s="30"/>
      <c r="B88" s="4" t="s">
        <v>800</v>
      </c>
      <c r="C88" s="4" t="s">
        <v>800</v>
      </c>
      <c r="D88" s="4" t="s">
        <v>801</v>
      </c>
      <c r="E88" s="4" t="s">
        <v>802</v>
      </c>
      <c r="F88" s="4" t="s">
        <v>803</v>
      </c>
      <c r="G88" s="4" t="s">
        <v>804</v>
      </c>
      <c r="H88" s="4" t="s">
        <v>804</v>
      </c>
      <c r="I88" s="20"/>
    </row>
    <row r="89" spans="1:9" ht="16" thickBot="1">
      <c r="A89" s="30"/>
      <c r="B89" s="4" t="s">
        <v>805</v>
      </c>
      <c r="C89" s="4" t="s">
        <v>805</v>
      </c>
      <c r="D89" s="4" t="s">
        <v>806</v>
      </c>
      <c r="E89" s="4" t="s">
        <v>806</v>
      </c>
      <c r="F89" s="4" t="s">
        <v>777</v>
      </c>
      <c r="G89" s="4" t="s">
        <v>807</v>
      </c>
      <c r="H89" s="4" t="s">
        <v>807</v>
      </c>
      <c r="I89" s="20"/>
    </row>
    <row r="90" spans="1:9" ht="31" thickBot="1">
      <c r="A90" s="12" t="s">
        <v>95</v>
      </c>
      <c r="B90" s="4" t="s">
        <v>196</v>
      </c>
      <c r="C90" s="4" t="s">
        <v>197</v>
      </c>
      <c r="D90" s="4" t="s">
        <v>198</v>
      </c>
      <c r="E90" s="4" t="s">
        <v>199</v>
      </c>
      <c r="F90" s="4" t="s">
        <v>200</v>
      </c>
      <c r="G90" s="4" t="s">
        <v>201</v>
      </c>
      <c r="H90" s="4" t="s">
        <v>202</v>
      </c>
      <c r="I90" s="20"/>
    </row>
    <row r="91" spans="1:9" ht="18" thickBot="1">
      <c r="A91" s="31" t="s">
        <v>763</v>
      </c>
      <c r="B91" s="4">
        <v>7.27</v>
      </c>
      <c r="C91" s="4">
        <v>11.89</v>
      </c>
      <c r="D91" s="4">
        <v>2.83</v>
      </c>
      <c r="E91" s="4">
        <v>4.2300000000000004</v>
      </c>
      <c r="F91" s="4">
        <v>4.24</v>
      </c>
      <c r="G91" s="4">
        <v>3.94</v>
      </c>
      <c r="H91" s="4">
        <v>4.59</v>
      </c>
      <c r="I91" s="20"/>
    </row>
    <row r="92" spans="1:9" ht="16" thickBot="1">
      <c r="A92" s="12" t="s">
        <v>103</v>
      </c>
      <c r="B92" s="55" t="s">
        <v>51</v>
      </c>
      <c r="C92" s="56"/>
      <c r="D92" s="56"/>
      <c r="E92" s="56"/>
      <c r="F92" s="56"/>
      <c r="G92" s="56"/>
      <c r="H92" s="57"/>
      <c r="I92" s="20"/>
    </row>
    <row r="93" spans="1:9" ht="18" thickBot="1">
      <c r="A93" s="12" t="s">
        <v>764</v>
      </c>
      <c r="B93" s="4" t="s">
        <v>203</v>
      </c>
      <c r="C93" s="4" t="s">
        <v>204</v>
      </c>
      <c r="D93" s="4" t="s">
        <v>205</v>
      </c>
      <c r="E93" s="4" t="s">
        <v>206</v>
      </c>
      <c r="F93" s="4" t="s">
        <v>207</v>
      </c>
      <c r="G93" s="4" t="s">
        <v>208</v>
      </c>
      <c r="H93" s="4" t="s">
        <v>209</v>
      </c>
      <c r="I93" s="20"/>
    </row>
    <row r="94" spans="1:9" ht="18" thickBot="1">
      <c r="A94" s="12" t="s">
        <v>765</v>
      </c>
      <c r="B94" s="4" t="s">
        <v>210</v>
      </c>
      <c r="C94" s="4" t="s">
        <v>211</v>
      </c>
      <c r="D94" s="4" t="s">
        <v>212</v>
      </c>
      <c r="E94" s="4" t="s">
        <v>213</v>
      </c>
      <c r="F94" s="4" t="s">
        <v>214</v>
      </c>
      <c r="G94" s="4" t="s">
        <v>215</v>
      </c>
      <c r="H94" s="4" t="s">
        <v>216</v>
      </c>
      <c r="I94" s="20"/>
    </row>
    <row r="95" spans="1:9" ht="16" thickBot="1">
      <c r="A95" s="12" t="s">
        <v>808</v>
      </c>
      <c r="B95" s="55" t="s">
        <v>66</v>
      </c>
      <c r="C95" s="56"/>
      <c r="D95" s="56"/>
      <c r="E95" s="56"/>
      <c r="F95" s="56"/>
      <c r="G95" s="56"/>
      <c r="H95" s="57"/>
      <c r="I95" s="20"/>
    </row>
    <row r="96" spans="1:9" ht="16" thickBot="1">
      <c r="A96" s="3"/>
      <c r="B96" s="20"/>
      <c r="C96" s="20"/>
      <c r="D96" s="20"/>
      <c r="E96" s="20"/>
      <c r="F96" s="20"/>
      <c r="G96" s="20"/>
      <c r="H96" s="20"/>
      <c r="I96" s="20"/>
    </row>
    <row r="97" spans="1:9">
      <c r="A97" s="13" t="s">
        <v>1</v>
      </c>
      <c r="B97" s="50" t="s">
        <v>2</v>
      </c>
      <c r="C97" s="51"/>
      <c r="D97" s="51"/>
      <c r="E97" s="51"/>
      <c r="F97" s="51"/>
      <c r="G97" s="51"/>
      <c r="H97" s="52"/>
      <c r="I97" s="20"/>
    </row>
    <row r="98" spans="1:9" ht="16" thickBot="1">
      <c r="A98" s="15"/>
      <c r="B98" s="41"/>
      <c r="C98" s="42"/>
      <c r="D98" s="42"/>
      <c r="E98" s="42"/>
      <c r="F98" s="42"/>
      <c r="G98" s="42"/>
      <c r="H98" s="43"/>
      <c r="I98" s="20"/>
    </row>
    <row r="99" spans="1:9" ht="16" thickBot="1">
      <c r="A99" s="12" t="s">
        <v>6</v>
      </c>
      <c r="B99" s="41" t="s">
        <v>3</v>
      </c>
      <c r="C99" s="42"/>
      <c r="D99" s="42"/>
      <c r="E99" s="42"/>
      <c r="F99" s="42"/>
      <c r="G99" s="42"/>
      <c r="H99" s="43"/>
      <c r="I99" s="20"/>
    </row>
    <row r="100" spans="1:9" ht="16" thickBot="1">
      <c r="A100" s="12" t="s">
        <v>7</v>
      </c>
      <c r="B100" s="44" t="s">
        <v>881</v>
      </c>
      <c r="C100" s="45"/>
      <c r="D100" s="45"/>
      <c r="E100" s="45"/>
      <c r="F100" s="45"/>
      <c r="G100" s="45"/>
      <c r="H100" s="46"/>
      <c r="I100" s="20"/>
    </row>
    <row r="101" spans="1:9" ht="16" thickBot="1">
      <c r="A101" s="12" t="s">
        <v>8</v>
      </c>
      <c r="B101" s="47">
        <v>8</v>
      </c>
      <c r="C101" s="48"/>
      <c r="D101" s="48"/>
      <c r="E101" s="48"/>
      <c r="F101" s="48"/>
      <c r="G101" s="48"/>
      <c r="H101" s="49"/>
      <c r="I101" s="20"/>
    </row>
    <row r="102" spans="1:9" ht="16" thickBot="1">
      <c r="A102" s="12" t="s">
        <v>9</v>
      </c>
      <c r="B102" s="4" t="s">
        <v>217</v>
      </c>
      <c r="C102" s="4" t="s">
        <v>218</v>
      </c>
      <c r="D102" s="4" t="s">
        <v>219</v>
      </c>
      <c r="E102" s="4" t="s">
        <v>220</v>
      </c>
      <c r="F102" s="4" t="s">
        <v>221</v>
      </c>
      <c r="G102" s="4" t="s">
        <v>222</v>
      </c>
      <c r="H102" s="4" t="s">
        <v>223</v>
      </c>
      <c r="I102" s="20"/>
    </row>
    <row r="103" spans="1:9" ht="16" thickBot="1">
      <c r="A103" s="31" t="s">
        <v>791</v>
      </c>
      <c r="B103" s="4" t="s">
        <v>224</v>
      </c>
      <c r="C103" s="4" t="s">
        <v>225</v>
      </c>
      <c r="D103" s="4" t="s">
        <v>226</v>
      </c>
      <c r="E103" s="4" t="s">
        <v>227</v>
      </c>
      <c r="F103" s="4" t="s">
        <v>228</v>
      </c>
      <c r="G103" s="4" t="s">
        <v>229</v>
      </c>
      <c r="H103" s="4" t="s">
        <v>230</v>
      </c>
      <c r="I103" s="20"/>
    </row>
    <row r="104" spans="1:9" ht="16" thickBot="1">
      <c r="A104" s="31" t="s">
        <v>792</v>
      </c>
      <c r="B104" s="4" t="s">
        <v>231</v>
      </c>
      <c r="C104" s="4" t="s">
        <v>232</v>
      </c>
      <c r="D104" s="4" t="s">
        <v>233</v>
      </c>
      <c r="E104" s="4" t="s">
        <v>234</v>
      </c>
      <c r="F104" s="4" t="s">
        <v>235</v>
      </c>
      <c r="G104" s="4" t="s">
        <v>236</v>
      </c>
      <c r="H104" s="4" t="s">
        <v>237</v>
      </c>
      <c r="I104" s="20"/>
    </row>
    <row r="105" spans="1:9" ht="18" thickBot="1">
      <c r="A105" s="12" t="s">
        <v>744</v>
      </c>
      <c r="B105" s="4">
        <v>20.019300000000001</v>
      </c>
      <c r="C105" s="4">
        <v>19.842500000000001</v>
      </c>
      <c r="D105" s="4">
        <v>19.6693</v>
      </c>
      <c r="E105" s="4">
        <v>19.015899999999998</v>
      </c>
      <c r="F105" s="4">
        <v>18.502700000000001</v>
      </c>
      <c r="G105" s="4">
        <v>18.008199999999999</v>
      </c>
      <c r="H105" s="4">
        <v>17.511099999999999</v>
      </c>
      <c r="I105" s="20"/>
    </row>
    <row r="106" spans="1:9" ht="18" thickBot="1">
      <c r="A106" s="12" t="s">
        <v>745</v>
      </c>
      <c r="B106" s="32">
        <v>100797</v>
      </c>
      <c r="C106" s="4">
        <v>9.9496000000000002</v>
      </c>
      <c r="D106" s="4">
        <v>9.9149999999999991</v>
      </c>
      <c r="E106" s="4">
        <v>9.7056000000000004</v>
      </c>
      <c r="F106" s="4">
        <v>9.5548000000000002</v>
      </c>
      <c r="G106" s="4">
        <v>9.4245999999999999</v>
      </c>
      <c r="H106" s="4">
        <v>9.2460000000000004</v>
      </c>
      <c r="I106" s="20"/>
    </row>
    <row r="107" spans="1:9" ht="18" thickBot="1">
      <c r="A107" s="12" t="s">
        <v>746</v>
      </c>
      <c r="B107" s="4">
        <v>1.9544999999999999</v>
      </c>
      <c r="C107" s="4">
        <v>2.1164000000000001</v>
      </c>
      <c r="D107" s="4">
        <v>2.1608999999999998</v>
      </c>
      <c r="E107" s="4">
        <v>2.1404000000000001</v>
      </c>
      <c r="F107" s="4">
        <v>2.1173999999999999</v>
      </c>
      <c r="G107" s="4">
        <v>2.0945999999999998</v>
      </c>
      <c r="H107" s="4">
        <v>2.0632999999999999</v>
      </c>
      <c r="I107" s="20"/>
    </row>
    <row r="108" spans="1:9" ht="16" thickBot="1">
      <c r="A108" s="31" t="s">
        <v>793</v>
      </c>
      <c r="B108" s="17">
        <v>2122</v>
      </c>
      <c r="C108" s="16"/>
      <c r="D108" s="16"/>
      <c r="E108" s="16"/>
      <c r="F108" s="16"/>
      <c r="G108" s="16"/>
      <c r="H108" s="18"/>
      <c r="I108" s="20"/>
    </row>
    <row r="109" spans="1:9" ht="16" thickBot="1">
      <c r="A109" s="12" t="s">
        <v>33</v>
      </c>
      <c r="B109" s="4" t="s">
        <v>189</v>
      </c>
      <c r="C109" s="4" t="s">
        <v>238</v>
      </c>
      <c r="D109" s="4" t="s">
        <v>239</v>
      </c>
      <c r="E109" s="4" t="s">
        <v>240</v>
      </c>
      <c r="F109" s="4" t="s">
        <v>241</v>
      </c>
      <c r="G109" s="4" t="s">
        <v>242</v>
      </c>
      <c r="H109" s="4" t="s">
        <v>243</v>
      </c>
      <c r="I109" s="20"/>
    </row>
    <row r="110" spans="1:9" ht="16" thickBot="1">
      <c r="A110" s="12" t="s">
        <v>41</v>
      </c>
      <c r="B110" s="4" t="s">
        <v>794</v>
      </c>
      <c r="C110" s="4" t="s">
        <v>809</v>
      </c>
      <c r="D110" s="4" t="s">
        <v>785</v>
      </c>
      <c r="E110" s="4" t="s">
        <v>798</v>
      </c>
      <c r="F110" s="4" t="s">
        <v>810</v>
      </c>
      <c r="G110" s="4" t="s">
        <v>798</v>
      </c>
      <c r="H110" s="4" t="s">
        <v>798</v>
      </c>
      <c r="I110" s="20"/>
    </row>
    <row r="111" spans="1:9" ht="16" thickBot="1">
      <c r="A111" s="30"/>
      <c r="B111" s="4" t="s">
        <v>800</v>
      </c>
      <c r="C111" s="4" t="s">
        <v>804</v>
      </c>
      <c r="D111" s="4" t="s">
        <v>811</v>
      </c>
      <c r="E111" s="4" t="s">
        <v>812</v>
      </c>
      <c r="F111" s="4" t="s">
        <v>755</v>
      </c>
      <c r="G111" s="4" t="s">
        <v>773</v>
      </c>
      <c r="H111" s="4" t="s">
        <v>772</v>
      </c>
      <c r="I111" s="20"/>
    </row>
    <row r="112" spans="1:9" ht="16" thickBot="1">
      <c r="A112" s="30"/>
      <c r="B112" s="4" t="s">
        <v>805</v>
      </c>
      <c r="C112" s="4" t="s">
        <v>807</v>
      </c>
      <c r="D112" s="4" t="s">
        <v>806</v>
      </c>
      <c r="E112" s="4" t="s">
        <v>761</v>
      </c>
      <c r="F112" s="4" t="s">
        <v>813</v>
      </c>
      <c r="G112" s="4" t="s">
        <v>814</v>
      </c>
      <c r="H112" s="4" t="s">
        <v>814</v>
      </c>
      <c r="I112" s="20"/>
    </row>
    <row r="113" spans="1:9" ht="31" thickBot="1">
      <c r="A113" s="12" t="s">
        <v>95</v>
      </c>
      <c r="B113" s="4" t="s">
        <v>196</v>
      </c>
      <c r="C113" s="4" t="s">
        <v>244</v>
      </c>
      <c r="D113" s="4" t="s">
        <v>245</v>
      </c>
      <c r="E113" s="4" t="s">
        <v>246</v>
      </c>
      <c r="F113" s="4" t="s">
        <v>247</v>
      </c>
      <c r="G113" s="4" t="s">
        <v>248</v>
      </c>
      <c r="H113" s="4" t="s">
        <v>249</v>
      </c>
      <c r="I113" s="20"/>
    </row>
    <row r="114" spans="1:9" ht="18" thickBot="1">
      <c r="A114" s="31" t="s">
        <v>763</v>
      </c>
      <c r="B114" s="4">
        <v>7.27</v>
      </c>
      <c r="C114" s="4">
        <v>6.22</v>
      </c>
      <c r="D114" s="4">
        <v>4.16</v>
      </c>
      <c r="E114" s="4">
        <v>3.52</v>
      </c>
      <c r="F114" s="4">
        <v>5.3</v>
      </c>
      <c r="G114" s="4">
        <v>3</v>
      </c>
      <c r="H114" s="4">
        <v>3.04</v>
      </c>
      <c r="I114" s="20"/>
    </row>
    <row r="115" spans="1:9" ht="16" thickBot="1">
      <c r="A115" s="12" t="s">
        <v>103</v>
      </c>
      <c r="B115" s="55" t="s">
        <v>51</v>
      </c>
      <c r="C115" s="56"/>
      <c r="D115" s="56"/>
      <c r="E115" s="56"/>
      <c r="F115" s="56"/>
      <c r="G115" s="56"/>
      <c r="H115" s="57"/>
      <c r="I115" s="20"/>
    </row>
    <row r="116" spans="1:9" ht="18" thickBot="1">
      <c r="A116" s="12" t="s">
        <v>764</v>
      </c>
      <c r="B116" s="4" t="s">
        <v>203</v>
      </c>
      <c r="C116" s="4" t="s">
        <v>250</v>
      </c>
      <c r="D116" s="4" t="s">
        <v>251</v>
      </c>
      <c r="E116" s="4" t="s">
        <v>252</v>
      </c>
      <c r="F116" s="4" t="s">
        <v>253</v>
      </c>
      <c r="G116" s="4" t="s">
        <v>254</v>
      </c>
      <c r="H116" s="4" t="s">
        <v>255</v>
      </c>
      <c r="I116" s="20"/>
    </row>
    <row r="117" spans="1:9" ht="18" thickBot="1">
      <c r="A117" s="12" t="s">
        <v>765</v>
      </c>
      <c r="B117" s="4" t="s">
        <v>210</v>
      </c>
      <c r="C117" s="4" t="s">
        <v>256</v>
      </c>
      <c r="D117" s="4" t="s">
        <v>257</v>
      </c>
      <c r="E117" s="4" t="s">
        <v>258</v>
      </c>
      <c r="F117" s="4" t="s">
        <v>259</v>
      </c>
      <c r="G117" s="4" t="s">
        <v>260</v>
      </c>
      <c r="H117" s="4" t="s">
        <v>261</v>
      </c>
      <c r="I117" s="20"/>
    </row>
    <row r="118" spans="1:9" ht="16" thickBot="1">
      <c r="A118" s="12" t="s">
        <v>815</v>
      </c>
      <c r="B118" s="55" t="s">
        <v>66</v>
      </c>
      <c r="C118" s="56"/>
      <c r="D118" s="56"/>
      <c r="E118" s="56"/>
      <c r="F118" s="56"/>
      <c r="G118" s="56"/>
      <c r="H118" s="57"/>
      <c r="I118" s="20"/>
    </row>
    <row r="119" spans="1:9">
      <c r="A119" s="20"/>
      <c r="B119" s="20"/>
      <c r="C119" s="20"/>
      <c r="D119" s="20"/>
      <c r="E119" s="20"/>
      <c r="F119" s="20"/>
      <c r="G119" s="20"/>
      <c r="H119" s="20"/>
      <c r="I119" s="20"/>
    </row>
    <row r="348" ht="30" customHeight="1"/>
  </sheetData>
  <mergeCells count="42">
    <mergeCell ref="A3:H3"/>
    <mergeCell ref="B5:H5"/>
    <mergeCell ref="B28:H28"/>
    <mergeCell ref="B25:H25"/>
    <mergeCell ref="B48:H48"/>
    <mergeCell ref="B72:H72"/>
    <mergeCell ref="B95:H95"/>
    <mergeCell ref="B118:H118"/>
    <mergeCell ref="B99:H99"/>
    <mergeCell ref="B100:H100"/>
    <mergeCell ref="B101:H101"/>
    <mergeCell ref="B108:H108"/>
    <mergeCell ref="B115:H115"/>
    <mergeCell ref="B76:H76"/>
    <mergeCell ref="B77:H77"/>
    <mergeCell ref="B78:H78"/>
    <mergeCell ref="B92:H92"/>
    <mergeCell ref="A97:A98"/>
    <mergeCell ref="B97:H97"/>
    <mergeCell ref="B98:H98"/>
    <mergeCell ref="B53:H53"/>
    <mergeCell ref="B54:H54"/>
    <mergeCell ref="B68:H69"/>
    <mergeCell ref="A74:A75"/>
    <mergeCell ref="B74:H74"/>
    <mergeCell ref="B75:H75"/>
    <mergeCell ref="B31:H31"/>
    <mergeCell ref="B45:H45"/>
    <mergeCell ref="A50:A51"/>
    <mergeCell ref="B50:H50"/>
    <mergeCell ref="B51:H51"/>
    <mergeCell ref="B52:H52"/>
    <mergeCell ref="B22:H22"/>
    <mergeCell ref="A27:A28"/>
    <mergeCell ref="B27:H27"/>
    <mergeCell ref="B29:H29"/>
    <mergeCell ref="B30:H30"/>
    <mergeCell ref="A4:A5"/>
    <mergeCell ref="B4:H4"/>
    <mergeCell ref="B6:H6"/>
    <mergeCell ref="B7:H7"/>
    <mergeCell ref="B8:H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"/>
  <sheetViews>
    <sheetView workbookViewId="0">
      <selection activeCell="D1" sqref="D1"/>
    </sheetView>
  </sheetViews>
  <sheetFormatPr baseColWidth="10" defaultRowHeight="15" x14ac:dyDescent="0"/>
  <cols>
    <col min="1" max="1" width="29.6640625" customWidth="1"/>
    <col min="2" max="8" width="16.5" customWidth="1"/>
    <col min="9" max="9" width="16.33203125" customWidth="1"/>
  </cols>
  <sheetData>
    <row r="1" spans="1:9">
      <c r="A1" s="54" t="s">
        <v>879</v>
      </c>
    </row>
    <row r="2" spans="1:9">
      <c r="A2" s="54" t="s">
        <v>878</v>
      </c>
    </row>
    <row r="3" spans="1:9" ht="44" customHeight="1" thickBot="1">
      <c r="A3" s="40" t="s">
        <v>262</v>
      </c>
      <c r="B3" s="40"/>
      <c r="C3" s="40"/>
      <c r="D3" s="40"/>
      <c r="E3" s="40"/>
      <c r="F3" s="40"/>
      <c r="G3" s="40"/>
      <c r="H3" s="40"/>
      <c r="I3" s="20"/>
    </row>
    <row r="4" spans="1:9">
      <c r="A4" s="13" t="s">
        <v>1</v>
      </c>
      <c r="B4" s="50" t="s">
        <v>263</v>
      </c>
      <c r="C4" s="51"/>
      <c r="D4" s="51"/>
      <c r="E4" s="51"/>
      <c r="F4" s="51"/>
      <c r="G4" s="51"/>
      <c r="H4" s="52"/>
      <c r="I4" s="20"/>
    </row>
    <row r="5" spans="1:9" ht="16" thickBot="1">
      <c r="A5" s="15"/>
      <c r="B5" s="41"/>
      <c r="C5" s="42"/>
      <c r="D5" s="42"/>
      <c r="E5" s="42"/>
      <c r="F5" s="42"/>
      <c r="G5" s="42"/>
      <c r="H5" s="43"/>
      <c r="I5" s="20"/>
    </row>
    <row r="6" spans="1:9" ht="16" thickBot="1">
      <c r="A6" s="12" t="s">
        <v>6</v>
      </c>
      <c r="B6" s="41" t="s">
        <v>3</v>
      </c>
      <c r="C6" s="42"/>
      <c r="D6" s="42"/>
      <c r="E6" s="42"/>
      <c r="F6" s="42"/>
      <c r="G6" s="42"/>
      <c r="H6" s="43"/>
      <c r="I6" s="20"/>
    </row>
    <row r="7" spans="1:9" ht="16" thickBot="1">
      <c r="A7" s="12" t="s">
        <v>7</v>
      </c>
      <c r="B7" s="44" t="s">
        <v>880</v>
      </c>
      <c r="C7" s="45"/>
      <c r="D7" s="45"/>
      <c r="E7" s="45"/>
      <c r="F7" s="45"/>
      <c r="G7" s="45"/>
      <c r="H7" s="46"/>
      <c r="I7" s="20"/>
    </row>
    <row r="8" spans="1:9" ht="16" thickBot="1">
      <c r="A8" s="12" t="s">
        <v>8</v>
      </c>
      <c r="B8" s="47">
        <v>8</v>
      </c>
      <c r="C8" s="48"/>
      <c r="D8" s="48"/>
      <c r="E8" s="48"/>
      <c r="F8" s="48"/>
      <c r="G8" s="48"/>
      <c r="H8" s="49"/>
      <c r="I8" s="20"/>
    </row>
    <row r="9" spans="1:9" ht="16" thickBot="1">
      <c r="A9" s="12" t="s">
        <v>9</v>
      </c>
      <c r="B9" s="4" t="s">
        <v>264</v>
      </c>
      <c r="C9" s="4" t="s">
        <v>265</v>
      </c>
      <c r="D9" s="4" t="s">
        <v>266</v>
      </c>
      <c r="E9" s="4" t="s">
        <v>267</v>
      </c>
      <c r="F9" s="4" t="s">
        <v>268</v>
      </c>
      <c r="G9" s="4" t="s">
        <v>269</v>
      </c>
      <c r="H9" s="4" t="s">
        <v>270</v>
      </c>
      <c r="I9" s="20"/>
    </row>
    <row r="10" spans="1:9" ht="16" thickBot="1">
      <c r="A10" s="12" t="s">
        <v>17</v>
      </c>
      <c r="B10" s="4" t="s">
        <v>271</v>
      </c>
      <c r="C10" s="4" t="s">
        <v>272</v>
      </c>
      <c r="D10" s="4" t="s">
        <v>273</v>
      </c>
      <c r="E10" s="4" t="s">
        <v>274</v>
      </c>
      <c r="F10" s="4" t="s">
        <v>275</v>
      </c>
      <c r="G10" s="4" t="s">
        <v>276</v>
      </c>
      <c r="H10" s="4" t="s">
        <v>277</v>
      </c>
      <c r="I10" s="20"/>
    </row>
    <row r="11" spans="1:9" ht="31" thickBot="1">
      <c r="A11" s="12" t="s">
        <v>743</v>
      </c>
      <c r="B11" s="4" t="s">
        <v>278</v>
      </c>
      <c r="C11" s="4" t="s">
        <v>279</v>
      </c>
      <c r="D11" s="4" t="s">
        <v>280</v>
      </c>
      <c r="E11" s="4" t="s">
        <v>281</v>
      </c>
      <c r="F11" s="4" t="s">
        <v>282</v>
      </c>
      <c r="G11" s="4" t="s">
        <v>283</v>
      </c>
      <c r="H11" s="4" t="s">
        <v>284</v>
      </c>
      <c r="I11" s="20"/>
    </row>
    <row r="12" spans="1:9" ht="18" thickBot="1">
      <c r="A12" s="12" t="s">
        <v>744</v>
      </c>
      <c r="B12" s="4">
        <v>21.215499999999999</v>
      </c>
      <c r="C12" s="4">
        <v>21.130800000000001</v>
      </c>
      <c r="D12" s="4">
        <v>20.771999999999998</v>
      </c>
      <c r="E12" s="4">
        <v>20.450199999999999</v>
      </c>
      <c r="F12" s="4">
        <v>20.1509</v>
      </c>
      <c r="G12" s="4">
        <v>19.735900000000001</v>
      </c>
      <c r="H12" s="4">
        <v>19.186599999999999</v>
      </c>
      <c r="I12" s="20"/>
    </row>
    <row r="13" spans="1:9" ht="18" thickBot="1">
      <c r="A13" s="12" t="s">
        <v>745</v>
      </c>
      <c r="B13" s="4">
        <v>10.3431</v>
      </c>
      <c r="C13" s="4">
        <v>10.3179</v>
      </c>
      <c r="D13" s="4">
        <v>10.2325</v>
      </c>
      <c r="E13" s="4">
        <v>10.1364</v>
      </c>
      <c r="F13" s="4">
        <v>10.050700000000001</v>
      </c>
      <c r="G13" s="4">
        <v>9.9419000000000004</v>
      </c>
      <c r="H13" s="4">
        <v>9.7844999999999995</v>
      </c>
      <c r="I13" s="20"/>
    </row>
    <row r="14" spans="1:9" ht="18" thickBot="1">
      <c r="A14" s="12" t="s">
        <v>746</v>
      </c>
      <c r="B14" s="4">
        <v>2.2107000000000001</v>
      </c>
      <c r="C14" s="4">
        <v>1.6348</v>
      </c>
      <c r="D14" s="4">
        <v>2.1962999999999999</v>
      </c>
      <c r="E14" s="4">
        <v>2.1886000000000001</v>
      </c>
      <c r="F14" s="4">
        <v>2.1764999999999999</v>
      </c>
      <c r="G14" s="4">
        <v>2.1640000000000001</v>
      </c>
      <c r="H14" s="4">
        <v>2.1486999999999998</v>
      </c>
      <c r="I14" s="20"/>
    </row>
    <row r="15" spans="1:9" ht="16" thickBot="1">
      <c r="A15" s="12" t="s">
        <v>32</v>
      </c>
      <c r="B15" s="4">
        <v>1152</v>
      </c>
      <c r="C15" s="4">
        <v>1152</v>
      </c>
      <c r="D15" s="4">
        <v>1152</v>
      </c>
      <c r="E15" s="4">
        <v>3242</v>
      </c>
      <c r="F15" s="4">
        <v>3243</v>
      </c>
      <c r="G15" s="4">
        <v>3241</v>
      </c>
      <c r="H15" s="4">
        <v>3241</v>
      </c>
      <c r="I15" s="20"/>
    </row>
    <row r="16" spans="1:9" ht="31" thickBot="1">
      <c r="A16" s="12" t="s">
        <v>33</v>
      </c>
      <c r="B16" s="4" t="s">
        <v>285</v>
      </c>
      <c r="C16" s="4" t="s">
        <v>286</v>
      </c>
      <c r="D16" s="4" t="s">
        <v>287</v>
      </c>
      <c r="E16" s="4" t="s">
        <v>288</v>
      </c>
      <c r="F16" s="4" t="s">
        <v>289</v>
      </c>
      <c r="G16" s="4" t="s">
        <v>290</v>
      </c>
      <c r="H16" s="4" t="s">
        <v>291</v>
      </c>
      <c r="I16" s="20"/>
    </row>
    <row r="17" spans="1:9" ht="31" thickBot="1">
      <c r="A17" s="12" t="s">
        <v>41</v>
      </c>
      <c r="B17" s="4" t="s">
        <v>816</v>
      </c>
      <c r="C17" s="4" t="s">
        <v>817</v>
      </c>
      <c r="D17" s="4" t="s">
        <v>797</v>
      </c>
      <c r="E17" s="4" t="s">
        <v>818</v>
      </c>
      <c r="F17" s="4" t="s">
        <v>797</v>
      </c>
      <c r="G17" s="4" t="s">
        <v>819</v>
      </c>
      <c r="H17" s="4" t="s">
        <v>820</v>
      </c>
      <c r="I17" s="20"/>
    </row>
    <row r="18" spans="1:9" ht="31" thickBot="1">
      <c r="A18" s="30"/>
      <c r="B18" s="4" t="s">
        <v>753</v>
      </c>
      <c r="C18" s="4" t="s">
        <v>821</v>
      </c>
      <c r="D18" s="4" t="s">
        <v>822</v>
      </c>
      <c r="E18" s="4" t="s">
        <v>823</v>
      </c>
      <c r="F18" s="4" t="s">
        <v>824</v>
      </c>
      <c r="G18" s="4" t="s">
        <v>772</v>
      </c>
      <c r="H18" s="4" t="s">
        <v>825</v>
      </c>
      <c r="I18" s="20"/>
    </row>
    <row r="19" spans="1:9" ht="16" thickBot="1">
      <c r="A19" s="30"/>
      <c r="B19" s="4" t="s">
        <v>826</v>
      </c>
      <c r="C19" s="4" t="s">
        <v>827</v>
      </c>
      <c r="D19" s="4" t="s">
        <v>828</v>
      </c>
      <c r="E19" s="4" t="s">
        <v>829</v>
      </c>
      <c r="F19" s="4" t="s">
        <v>830</v>
      </c>
      <c r="G19" s="4" t="s">
        <v>829</v>
      </c>
      <c r="H19" s="4" t="s">
        <v>831</v>
      </c>
      <c r="I19" s="20"/>
    </row>
    <row r="20" spans="1:9" ht="31" thickBot="1">
      <c r="A20" s="12" t="s">
        <v>95</v>
      </c>
      <c r="B20" s="4" t="s">
        <v>292</v>
      </c>
      <c r="C20" s="4" t="s">
        <v>293</v>
      </c>
      <c r="D20" s="4" t="s">
        <v>294</v>
      </c>
      <c r="E20" s="4" t="s">
        <v>295</v>
      </c>
      <c r="F20" s="4" t="s">
        <v>296</v>
      </c>
      <c r="G20" s="4" t="s">
        <v>297</v>
      </c>
      <c r="H20" s="4" t="s">
        <v>298</v>
      </c>
      <c r="I20" s="20"/>
    </row>
    <row r="21" spans="1:9" ht="18" thickBot="1">
      <c r="A21" s="12" t="s">
        <v>763</v>
      </c>
      <c r="B21" s="4">
        <v>4.36E-2</v>
      </c>
      <c r="C21" s="4">
        <v>4.5199999999999997E-2</v>
      </c>
      <c r="D21" s="4">
        <v>3.7100000000000001E-2</v>
      </c>
      <c r="E21" s="4">
        <v>3.3300000000000003E-2</v>
      </c>
      <c r="F21" s="4">
        <v>3.9899999999999998E-2</v>
      </c>
      <c r="G21" s="4">
        <v>3.1899999999999998E-2</v>
      </c>
      <c r="H21" s="4">
        <v>4.3400000000000001E-2</v>
      </c>
      <c r="I21" s="20"/>
    </row>
    <row r="22" spans="1:9" ht="16" thickBot="1">
      <c r="A22" s="12" t="s">
        <v>299</v>
      </c>
      <c r="B22" s="55" t="s">
        <v>300</v>
      </c>
      <c r="C22" s="56"/>
      <c r="D22" s="56"/>
      <c r="E22" s="56"/>
      <c r="F22" s="56"/>
      <c r="G22" s="56"/>
      <c r="H22" s="57"/>
      <c r="I22" s="20"/>
    </row>
    <row r="23" spans="1:9" ht="18" thickBot="1">
      <c r="A23" s="12" t="s">
        <v>764</v>
      </c>
      <c r="B23" s="4" t="s">
        <v>301</v>
      </c>
      <c r="C23" s="4" t="s">
        <v>302</v>
      </c>
      <c r="D23" s="4" t="s">
        <v>303</v>
      </c>
      <c r="E23" s="4" t="s">
        <v>304</v>
      </c>
      <c r="F23" s="4" t="s">
        <v>305</v>
      </c>
      <c r="G23" s="4" t="s">
        <v>306</v>
      </c>
      <c r="H23" s="4" t="s">
        <v>307</v>
      </c>
      <c r="I23" s="20"/>
    </row>
    <row r="24" spans="1:9" ht="31" thickBot="1">
      <c r="A24" s="12" t="s">
        <v>765</v>
      </c>
      <c r="B24" s="4" t="s">
        <v>308</v>
      </c>
      <c r="C24" s="4" t="s">
        <v>309</v>
      </c>
      <c r="D24" s="4" t="s">
        <v>310</v>
      </c>
      <c r="E24" s="4" t="s">
        <v>311</v>
      </c>
      <c r="F24" s="33" t="s">
        <v>312</v>
      </c>
      <c r="G24" s="4" t="s">
        <v>313</v>
      </c>
      <c r="H24" s="4" t="s">
        <v>314</v>
      </c>
      <c r="I24" s="20"/>
    </row>
    <row r="25" spans="1:9" ht="16" thickBot="1">
      <c r="A25" s="12" t="s">
        <v>766</v>
      </c>
      <c r="B25" s="4">
        <f>-1.291/0.261</f>
        <v>-4.9463601532567045</v>
      </c>
      <c r="C25" s="4">
        <f>-1.238/0.227</f>
        <v>-5.4537444933920707</v>
      </c>
      <c r="D25" s="4">
        <f>-1.262/0.257</f>
        <v>-4.9105058365758758</v>
      </c>
      <c r="E25" s="4">
        <f>-1.191/0.262</f>
        <v>-4.5458015267175576</v>
      </c>
      <c r="F25" s="4">
        <f>-1.234/0.237</f>
        <v>-5.2067510548523206</v>
      </c>
      <c r="G25" s="4">
        <f>-0.999/0.234</f>
        <v>-4.2692307692307692</v>
      </c>
      <c r="H25" s="4">
        <f>-0.657/0.175</f>
        <v>-3.7542857142857149</v>
      </c>
      <c r="I25" s="20"/>
    </row>
    <row r="26" spans="1:9">
      <c r="A26" s="20"/>
      <c r="B26" s="20"/>
      <c r="C26" s="20"/>
      <c r="D26" s="20"/>
      <c r="E26" s="20"/>
      <c r="F26" s="20"/>
      <c r="G26" s="20"/>
      <c r="H26" s="20"/>
      <c r="I26" s="20"/>
    </row>
    <row r="27" spans="1:9" ht="16" thickBot="1">
      <c r="A27" s="5"/>
      <c r="B27" s="20"/>
      <c r="C27" s="20"/>
      <c r="D27" s="20"/>
      <c r="E27" s="20"/>
      <c r="F27" s="20"/>
      <c r="G27" s="20"/>
      <c r="H27" s="20"/>
      <c r="I27" s="20"/>
    </row>
    <row r="28" spans="1:9">
      <c r="A28" s="13" t="s">
        <v>315</v>
      </c>
      <c r="B28" s="50" t="s">
        <v>263</v>
      </c>
      <c r="C28" s="51"/>
      <c r="D28" s="51"/>
      <c r="E28" s="51"/>
      <c r="F28" s="51"/>
      <c r="G28" s="51"/>
      <c r="H28" s="52"/>
      <c r="I28" s="20"/>
    </row>
    <row r="29" spans="1:9" ht="16" thickBot="1">
      <c r="A29" s="15"/>
      <c r="B29" s="41"/>
      <c r="C29" s="42"/>
      <c r="D29" s="42"/>
      <c r="E29" s="42"/>
      <c r="F29" s="42"/>
      <c r="G29" s="42"/>
      <c r="H29" s="43"/>
      <c r="I29" s="20"/>
    </row>
    <row r="30" spans="1:9" ht="16" thickBot="1">
      <c r="A30" s="12" t="s">
        <v>6</v>
      </c>
      <c r="B30" s="41" t="s">
        <v>3</v>
      </c>
      <c r="C30" s="42"/>
      <c r="D30" s="42"/>
      <c r="E30" s="42"/>
      <c r="F30" s="42"/>
      <c r="G30" s="42"/>
      <c r="H30" s="43"/>
      <c r="I30" s="20"/>
    </row>
    <row r="31" spans="1:9" ht="16" thickBot="1">
      <c r="A31" s="12" t="s">
        <v>7</v>
      </c>
      <c r="B31" s="44" t="s">
        <v>880</v>
      </c>
      <c r="C31" s="45"/>
      <c r="D31" s="45"/>
      <c r="E31" s="45"/>
      <c r="F31" s="45"/>
      <c r="G31" s="45"/>
      <c r="H31" s="46"/>
      <c r="I31" s="20"/>
    </row>
    <row r="32" spans="1:9" ht="16" thickBot="1">
      <c r="A32" s="12" t="s">
        <v>8</v>
      </c>
      <c r="B32" s="47">
        <v>8</v>
      </c>
      <c r="C32" s="48"/>
      <c r="D32" s="48"/>
      <c r="E32" s="48"/>
      <c r="F32" s="48"/>
      <c r="G32" s="48"/>
      <c r="H32" s="49"/>
      <c r="I32" s="20"/>
    </row>
    <row r="33" spans="1:9" ht="16" thickBot="1">
      <c r="A33" s="12" t="s">
        <v>9</v>
      </c>
      <c r="B33" s="4" t="s">
        <v>316</v>
      </c>
      <c r="C33" s="4" t="s">
        <v>317</v>
      </c>
      <c r="D33" s="4" t="s">
        <v>318</v>
      </c>
      <c r="E33" s="4" t="s">
        <v>319</v>
      </c>
      <c r="F33" s="4" t="s">
        <v>320</v>
      </c>
      <c r="G33" s="4" t="s">
        <v>321</v>
      </c>
      <c r="H33" s="4" t="s">
        <v>322</v>
      </c>
      <c r="I33" s="20"/>
    </row>
    <row r="34" spans="1:9" ht="16" thickBot="1">
      <c r="A34" s="12" t="s">
        <v>17</v>
      </c>
      <c r="B34" s="4" t="s">
        <v>323</v>
      </c>
      <c r="C34" s="4" t="s">
        <v>324</v>
      </c>
      <c r="D34" s="4" t="s">
        <v>325</v>
      </c>
      <c r="E34" s="4" t="s">
        <v>326</v>
      </c>
      <c r="F34" s="4" t="s">
        <v>327</v>
      </c>
      <c r="G34" s="4" t="s">
        <v>328</v>
      </c>
      <c r="H34" s="4" t="s">
        <v>329</v>
      </c>
      <c r="I34" s="20"/>
    </row>
    <row r="35" spans="1:9" ht="31" thickBot="1">
      <c r="A35" s="12" t="s">
        <v>743</v>
      </c>
      <c r="B35" s="4" t="s">
        <v>330</v>
      </c>
      <c r="C35" s="4" t="s">
        <v>331</v>
      </c>
      <c r="D35" s="4" t="s">
        <v>332</v>
      </c>
      <c r="E35" s="4" t="s">
        <v>333</v>
      </c>
      <c r="F35" s="4" t="s">
        <v>334</v>
      </c>
      <c r="G35" s="4" t="s">
        <v>335</v>
      </c>
      <c r="H35" s="4" t="s">
        <v>336</v>
      </c>
      <c r="I35" s="20"/>
    </row>
    <row r="36" spans="1:9" ht="18" thickBot="1">
      <c r="A36" s="12" t="s">
        <v>744</v>
      </c>
      <c r="B36" s="4">
        <v>18.738</v>
      </c>
      <c r="C36" s="4">
        <v>18.253</v>
      </c>
      <c r="D36" s="4">
        <v>17.822900000000001</v>
      </c>
      <c r="E36" s="4">
        <v>17.4541</v>
      </c>
      <c r="F36" s="4">
        <v>17.084099999999999</v>
      </c>
      <c r="G36" s="4">
        <v>16.8064</v>
      </c>
      <c r="H36" s="4">
        <v>16.607099999999999</v>
      </c>
      <c r="I36" s="20"/>
    </row>
    <row r="37" spans="1:9" ht="18" thickBot="1">
      <c r="A37" s="12" t="s">
        <v>745</v>
      </c>
      <c r="B37" s="4">
        <v>9.6550999999999991</v>
      </c>
      <c r="C37" s="4">
        <v>9.4797999999999991</v>
      </c>
      <c r="D37" s="4">
        <v>9.3459000000000003</v>
      </c>
      <c r="E37" s="4">
        <v>9.2227999999999994</v>
      </c>
      <c r="F37" s="4">
        <v>9.1036999999999999</v>
      </c>
      <c r="G37" s="4">
        <v>8.9975000000000005</v>
      </c>
      <c r="H37" s="4">
        <v>8.9082000000000008</v>
      </c>
      <c r="I37" s="20"/>
    </row>
    <row r="38" spans="1:9" ht="18" thickBot="1">
      <c r="A38" s="12" t="s">
        <v>746</v>
      </c>
      <c r="B38" s="4">
        <v>2.1196999999999999</v>
      </c>
      <c r="C38" s="4">
        <v>2.101</v>
      </c>
      <c r="D38" s="4">
        <v>2.0827</v>
      </c>
      <c r="E38" s="4">
        <v>2.0602999999999998</v>
      </c>
      <c r="F38" s="4">
        <v>2.0390000000000001</v>
      </c>
      <c r="G38" s="4">
        <v>2.0264000000000002</v>
      </c>
      <c r="H38" s="4">
        <v>2.0142000000000002</v>
      </c>
      <c r="I38" s="20"/>
    </row>
    <row r="39" spans="1:9" ht="16" thickBot="1">
      <c r="A39" s="12" t="s">
        <v>32</v>
      </c>
      <c r="B39" s="4">
        <v>3241</v>
      </c>
      <c r="C39" s="4">
        <v>3242</v>
      </c>
      <c r="D39" s="4">
        <v>3242</v>
      </c>
      <c r="E39" s="4">
        <v>3239</v>
      </c>
      <c r="F39" s="4">
        <v>3240</v>
      </c>
      <c r="G39" s="4">
        <v>3243</v>
      </c>
      <c r="H39" s="4">
        <v>3242</v>
      </c>
      <c r="I39" s="20"/>
    </row>
    <row r="40" spans="1:9" ht="31" thickBot="1">
      <c r="A40" s="12" t="s">
        <v>33</v>
      </c>
      <c r="B40" s="4" t="s">
        <v>337</v>
      </c>
      <c r="C40" s="4" t="s">
        <v>338</v>
      </c>
      <c r="D40" s="4" t="s">
        <v>339</v>
      </c>
      <c r="E40" s="4" t="s">
        <v>340</v>
      </c>
      <c r="F40" s="4" t="s">
        <v>341</v>
      </c>
      <c r="G40" s="4" t="s">
        <v>342</v>
      </c>
      <c r="H40" s="4" t="s">
        <v>343</v>
      </c>
      <c r="I40" s="20"/>
    </row>
    <row r="41" spans="1:9" ht="31" thickBot="1">
      <c r="A41" s="12" t="s">
        <v>41</v>
      </c>
      <c r="B41" s="4" t="s">
        <v>820</v>
      </c>
      <c r="C41" s="4" t="s">
        <v>832</v>
      </c>
      <c r="D41" s="4" t="s">
        <v>833</v>
      </c>
      <c r="E41" s="4" t="s">
        <v>767</v>
      </c>
      <c r="F41" s="4" t="s">
        <v>767</v>
      </c>
      <c r="G41" s="4" t="s">
        <v>767</v>
      </c>
      <c r="H41" s="4" t="s">
        <v>834</v>
      </c>
      <c r="I41" s="20"/>
    </row>
    <row r="42" spans="1:9" ht="31" thickBot="1">
      <c r="A42" s="30"/>
      <c r="B42" s="4" t="s">
        <v>773</v>
      </c>
      <c r="C42" s="4" t="s">
        <v>824</v>
      </c>
      <c r="D42" s="4" t="s">
        <v>824</v>
      </c>
      <c r="E42" s="4" t="s">
        <v>835</v>
      </c>
      <c r="F42" s="4" t="s">
        <v>753</v>
      </c>
      <c r="G42" s="4" t="s">
        <v>771</v>
      </c>
      <c r="H42" s="4" t="s">
        <v>771</v>
      </c>
      <c r="I42" s="20"/>
    </row>
    <row r="43" spans="1:9" ht="16" thickBot="1">
      <c r="A43" s="30"/>
      <c r="B43" s="4" t="s">
        <v>836</v>
      </c>
      <c r="C43" s="4" t="s">
        <v>837</v>
      </c>
      <c r="D43" s="4" t="s">
        <v>838</v>
      </c>
      <c r="E43" s="4" t="s">
        <v>838</v>
      </c>
      <c r="F43" s="4" t="s">
        <v>838</v>
      </c>
      <c r="G43" s="4" t="s">
        <v>839</v>
      </c>
      <c r="H43" s="4" t="s">
        <v>778</v>
      </c>
      <c r="I43" s="20"/>
    </row>
    <row r="44" spans="1:9" ht="31" thickBot="1">
      <c r="A44" s="12" t="s">
        <v>95</v>
      </c>
      <c r="B44" s="4" t="s">
        <v>344</v>
      </c>
      <c r="C44" s="4" t="s">
        <v>345</v>
      </c>
      <c r="D44" s="4" t="s">
        <v>346</v>
      </c>
      <c r="E44" s="4" t="s">
        <v>347</v>
      </c>
      <c r="F44" s="4" t="s">
        <v>348</v>
      </c>
      <c r="G44" s="4" t="s">
        <v>349</v>
      </c>
      <c r="H44" s="4" t="s">
        <v>350</v>
      </c>
      <c r="I44" s="20"/>
    </row>
    <row r="45" spans="1:9" ht="18" thickBot="1">
      <c r="A45" s="12" t="s">
        <v>763</v>
      </c>
      <c r="B45" s="4">
        <v>3.4500000000000003E-2</v>
      </c>
      <c r="C45" s="4">
        <v>3.6600000000000001E-2</v>
      </c>
      <c r="D45" s="4">
        <v>4.0899999999999999E-2</v>
      </c>
      <c r="E45" s="4">
        <v>4.4299999999999999E-2</v>
      </c>
      <c r="F45" s="4">
        <v>4.4499999999999998E-2</v>
      </c>
      <c r="G45" s="4">
        <v>3.61E-2</v>
      </c>
      <c r="H45" s="4">
        <v>3.9899999999999998E-2</v>
      </c>
      <c r="I45" s="20"/>
    </row>
    <row r="46" spans="1:9" ht="16" thickBot="1">
      <c r="A46" s="12" t="s">
        <v>299</v>
      </c>
      <c r="B46" s="17" t="s">
        <v>300</v>
      </c>
      <c r="C46" s="16"/>
      <c r="D46" s="16"/>
      <c r="E46" s="16"/>
      <c r="F46" s="16"/>
      <c r="G46" s="16"/>
      <c r="H46" s="18"/>
      <c r="I46" s="20"/>
    </row>
    <row r="47" spans="1:9" ht="31" thickBot="1">
      <c r="A47" s="12" t="s">
        <v>764</v>
      </c>
      <c r="B47" s="4" t="s">
        <v>351</v>
      </c>
      <c r="C47" s="4" t="s">
        <v>352</v>
      </c>
      <c r="D47" s="4" t="s">
        <v>353</v>
      </c>
      <c r="E47" s="4" t="s">
        <v>354</v>
      </c>
      <c r="F47" s="4" t="s">
        <v>355</v>
      </c>
      <c r="G47" s="4" t="s">
        <v>356</v>
      </c>
      <c r="H47" s="4" t="s">
        <v>357</v>
      </c>
      <c r="I47" s="20"/>
    </row>
    <row r="48" spans="1:9" ht="31" thickBot="1">
      <c r="A48" s="12" t="s">
        <v>765</v>
      </c>
      <c r="B48" s="4" t="s">
        <v>358</v>
      </c>
      <c r="C48" s="4" t="s">
        <v>359</v>
      </c>
      <c r="D48" s="4" t="s">
        <v>360</v>
      </c>
      <c r="E48" s="4" t="s">
        <v>361</v>
      </c>
      <c r="F48" s="4" t="s">
        <v>355</v>
      </c>
      <c r="G48" s="4" t="s">
        <v>362</v>
      </c>
      <c r="H48" s="4" t="s">
        <v>363</v>
      </c>
      <c r="I48" s="20"/>
    </row>
    <row r="49" spans="1:9" ht="16" thickBot="1">
      <c r="A49" s="12" t="s">
        <v>766</v>
      </c>
      <c r="B49" s="4">
        <f>-0.719/0.187</f>
        <v>-3.8449197860962565</v>
      </c>
      <c r="C49" s="4">
        <f>-0.696/ 0.186</f>
        <v>-3.7419354838709675</v>
      </c>
      <c r="D49" s="4">
        <f>-0.961/0.201</f>
        <v>-4.7810945273631837</v>
      </c>
      <c r="E49" s="4">
        <f>-0.766/0.206</f>
        <v>-3.7184466019417477</v>
      </c>
      <c r="F49" s="4">
        <f>-1.188/0.226</f>
        <v>-5.2566371681415927</v>
      </c>
      <c r="G49" s="4">
        <f>-1.231/0.289</f>
        <v>-4.2595155709342567</v>
      </c>
      <c r="H49" s="4">
        <f>-1.329/0.273</f>
        <v>-4.8681318681318677</v>
      </c>
      <c r="I49" s="20"/>
    </row>
    <row r="50" spans="1:9">
      <c r="A50" s="20"/>
      <c r="B50" s="20"/>
      <c r="C50" s="20"/>
      <c r="D50" s="20"/>
      <c r="E50" s="20"/>
      <c r="F50" s="20"/>
      <c r="G50" s="20"/>
      <c r="H50" s="20"/>
      <c r="I50" s="20"/>
    </row>
    <row r="51" spans="1:9" ht="16" thickBot="1">
      <c r="A51" s="5"/>
      <c r="B51" s="20"/>
      <c r="C51" s="20"/>
      <c r="D51" s="20"/>
      <c r="E51" s="20"/>
      <c r="F51" s="20"/>
      <c r="G51" s="20"/>
      <c r="H51" s="20"/>
      <c r="I51" s="20"/>
    </row>
    <row r="52" spans="1:9">
      <c r="A52" s="13" t="s">
        <v>315</v>
      </c>
      <c r="B52" s="50" t="s">
        <v>263</v>
      </c>
      <c r="C52" s="51"/>
      <c r="D52" s="51"/>
      <c r="E52" s="51"/>
      <c r="F52" s="51"/>
      <c r="G52" s="51"/>
      <c r="H52" s="51"/>
      <c r="I52" s="52"/>
    </row>
    <row r="53" spans="1:9" ht="16" thickBot="1">
      <c r="A53" s="15"/>
      <c r="B53" s="70"/>
      <c r="C53" s="71"/>
      <c r="D53" s="71"/>
      <c r="E53" s="71"/>
      <c r="F53" s="71"/>
      <c r="G53" s="71"/>
      <c r="H53" s="71"/>
      <c r="I53" s="77"/>
    </row>
    <row r="54" spans="1:9" ht="16" thickBot="1">
      <c r="A54" s="12" t="s">
        <v>6</v>
      </c>
      <c r="B54" s="70" t="s">
        <v>3</v>
      </c>
      <c r="C54" s="71"/>
      <c r="D54" s="71"/>
      <c r="E54" s="71"/>
      <c r="F54" s="71"/>
      <c r="G54" s="71"/>
      <c r="H54" s="71"/>
      <c r="I54" s="77"/>
    </row>
    <row r="55" spans="1:9" ht="16" thickBot="1">
      <c r="A55" s="12" t="s">
        <v>7</v>
      </c>
      <c r="B55" s="72" t="s">
        <v>880</v>
      </c>
      <c r="C55" s="73"/>
      <c r="D55" s="73"/>
      <c r="E55" s="73"/>
      <c r="F55" s="73"/>
      <c r="G55" s="73"/>
      <c r="H55" s="73"/>
      <c r="I55" s="78"/>
    </row>
    <row r="56" spans="1:9" ht="16" thickBot="1">
      <c r="A56" s="12" t="s">
        <v>8</v>
      </c>
      <c r="B56" s="79">
        <v>8</v>
      </c>
      <c r="C56" s="80"/>
      <c r="D56" s="80"/>
      <c r="E56" s="80"/>
      <c r="F56" s="80"/>
      <c r="G56" s="80"/>
      <c r="H56" s="80"/>
      <c r="I56" s="81"/>
    </row>
    <row r="57" spans="1:9" ht="16" thickBot="1">
      <c r="A57" s="12" t="s">
        <v>9</v>
      </c>
      <c r="B57" s="4" t="s">
        <v>364</v>
      </c>
      <c r="C57" s="4" t="s">
        <v>365</v>
      </c>
      <c r="D57" s="4" t="s">
        <v>366</v>
      </c>
      <c r="E57" s="4" t="s">
        <v>367</v>
      </c>
      <c r="F57" s="4" t="s">
        <v>368</v>
      </c>
      <c r="G57" s="4" t="s">
        <v>369</v>
      </c>
      <c r="H57" s="4" t="s">
        <v>370</v>
      </c>
      <c r="I57" s="4" t="s">
        <v>371</v>
      </c>
    </row>
    <row r="58" spans="1:9" ht="16" thickBot="1">
      <c r="A58" s="12" t="s">
        <v>17</v>
      </c>
      <c r="B58" s="4" t="s">
        <v>372</v>
      </c>
      <c r="C58" s="4" t="s">
        <v>373</v>
      </c>
      <c r="D58" s="4" t="s">
        <v>374</v>
      </c>
      <c r="E58" s="4" t="s">
        <v>375</v>
      </c>
      <c r="F58" s="4" t="s">
        <v>376</v>
      </c>
      <c r="G58" s="4" t="s">
        <v>377</v>
      </c>
      <c r="H58" s="4" t="s">
        <v>378</v>
      </c>
      <c r="I58" s="4" t="s">
        <v>379</v>
      </c>
    </row>
    <row r="59" spans="1:9" ht="16" thickBot="1">
      <c r="A59" s="12" t="s">
        <v>743</v>
      </c>
      <c r="B59" s="4" t="s">
        <v>380</v>
      </c>
      <c r="C59" s="4" t="s">
        <v>381</v>
      </c>
      <c r="D59" s="4" t="s">
        <v>382</v>
      </c>
      <c r="E59" s="4" t="s">
        <v>383</v>
      </c>
      <c r="F59" s="4" t="s">
        <v>384</v>
      </c>
      <c r="G59" s="4" t="s">
        <v>385</v>
      </c>
      <c r="H59" s="4" t="s">
        <v>386</v>
      </c>
      <c r="I59" s="4" t="s">
        <v>387</v>
      </c>
    </row>
    <row r="60" spans="1:9" ht="18" thickBot="1">
      <c r="A60" s="12" t="s">
        <v>744</v>
      </c>
      <c r="B60" s="4">
        <v>16.4316</v>
      </c>
      <c r="C60" s="4">
        <v>16.307700000000001</v>
      </c>
      <c r="D60" s="4">
        <v>16.102</v>
      </c>
      <c r="E60" s="4">
        <v>16.065300000000001</v>
      </c>
      <c r="F60" s="4">
        <v>15.981999999999999</v>
      </c>
      <c r="G60" s="4">
        <v>15.942</v>
      </c>
      <c r="H60" s="4">
        <v>15.838200000000001</v>
      </c>
      <c r="I60" s="4">
        <v>15.722099999999999</v>
      </c>
    </row>
    <row r="61" spans="1:9" ht="18" thickBot="1">
      <c r="A61" s="12" t="s">
        <v>745</v>
      </c>
      <c r="B61" s="4">
        <v>8.8455999999999992</v>
      </c>
      <c r="C61" s="4">
        <v>8.7276000000000007</v>
      </c>
      <c r="D61" s="4">
        <v>8.4811999999999994</v>
      </c>
      <c r="E61" s="4">
        <v>8.3720999999999997</v>
      </c>
      <c r="F61" s="4">
        <v>8.2448999999999995</v>
      </c>
      <c r="G61" s="4">
        <v>8.1895000000000007</v>
      </c>
      <c r="H61" s="4">
        <v>8.0307999999999993</v>
      </c>
      <c r="I61" s="4">
        <v>7.8845000000000001</v>
      </c>
    </row>
    <row r="62" spans="1:9" ht="18" thickBot="1">
      <c r="A62" s="12" t="s">
        <v>746</v>
      </c>
      <c r="B62" s="4">
        <v>2.0019</v>
      </c>
      <c r="C62" s="4">
        <v>1.9936</v>
      </c>
      <c r="D62" s="4">
        <v>1.9857</v>
      </c>
      <c r="E62" s="4">
        <v>1.9946999999999999</v>
      </c>
      <c r="F62" s="4">
        <v>1.9944</v>
      </c>
      <c r="G62" s="4">
        <v>1.9885999999999999</v>
      </c>
      <c r="H62" s="4">
        <v>1.9864999999999999</v>
      </c>
      <c r="I62" s="4">
        <v>1.9817</v>
      </c>
    </row>
    <row r="63" spans="1:9" ht="16" thickBot="1">
      <c r="A63" s="12" t="s">
        <v>32</v>
      </c>
      <c r="B63" s="4">
        <v>3241</v>
      </c>
      <c r="C63" s="4">
        <v>3240</v>
      </c>
      <c r="D63" s="4">
        <v>3238</v>
      </c>
      <c r="E63" s="4">
        <v>3234</v>
      </c>
      <c r="F63" s="4">
        <v>3235</v>
      </c>
      <c r="G63" s="4">
        <v>3235</v>
      </c>
      <c r="H63" s="4">
        <v>3235</v>
      </c>
      <c r="I63" s="4">
        <v>3235</v>
      </c>
    </row>
    <row r="64" spans="1:9" ht="16" thickBot="1">
      <c r="A64" s="12" t="s">
        <v>33</v>
      </c>
      <c r="B64" s="4" t="s">
        <v>388</v>
      </c>
      <c r="C64" s="4" t="s">
        <v>389</v>
      </c>
      <c r="D64" s="4" t="s">
        <v>390</v>
      </c>
      <c r="E64" s="4" t="s">
        <v>391</v>
      </c>
      <c r="F64" s="4" t="s">
        <v>392</v>
      </c>
      <c r="G64" s="4" t="s">
        <v>393</v>
      </c>
      <c r="H64" s="4" t="s">
        <v>394</v>
      </c>
      <c r="I64" s="4" t="s">
        <v>395</v>
      </c>
    </row>
    <row r="65" spans="1:9" ht="16" thickBot="1">
      <c r="A65" s="12" t="s">
        <v>41</v>
      </c>
      <c r="B65" s="4" t="s">
        <v>840</v>
      </c>
      <c r="C65" s="4" t="s">
        <v>834</v>
      </c>
      <c r="D65" s="4" t="s">
        <v>783</v>
      </c>
      <c r="E65" s="4" t="s">
        <v>841</v>
      </c>
      <c r="F65" s="4" t="s">
        <v>834</v>
      </c>
      <c r="G65" s="4" t="s">
        <v>781</v>
      </c>
      <c r="H65" s="4" t="s">
        <v>842</v>
      </c>
      <c r="I65" s="4" t="s">
        <v>794</v>
      </c>
    </row>
    <row r="66" spans="1:9" ht="16" thickBot="1">
      <c r="A66" s="30"/>
      <c r="B66" s="4" t="s">
        <v>843</v>
      </c>
      <c r="C66" s="4" t="s">
        <v>788</v>
      </c>
      <c r="D66" s="4" t="s">
        <v>753</v>
      </c>
      <c r="E66" s="4" t="s">
        <v>753</v>
      </c>
      <c r="F66" s="4" t="s">
        <v>788</v>
      </c>
      <c r="G66" s="4" t="s">
        <v>774</v>
      </c>
      <c r="H66" s="4" t="s">
        <v>844</v>
      </c>
      <c r="I66" s="4" t="s">
        <v>774</v>
      </c>
    </row>
    <row r="67" spans="1:9" ht="16" thickBot="1">
      <c r="A67" s="30"/>
      <c r="B67" s="4" t="s">
        <v>839</v>
      </c>
      <c r="C67" s="4" t="s">
        <v>845</v>
      </c>
      <c r="D67" s="4" t="s">
        <v>838</v>
      </c>
      <c r="E67" s="4" t="s">
        <v>838</v>
      </c>
      <c r="F67" s="4" t="s">
        <v>778</v>
      </c>
      <c r="G67" s="4" t="s">
        <v>839</v>
      </c>
      <c r="H67" s="4" t="s">
        <v>839</v>
      </c>
      <c r="I67" s="4" t="s">
        <v>846</v>
      </c>
    </row>
    <row r="68" spans="1:9" ht="31" thickBot="1">
      <c r="A68" s="12" t="s">
        <v>95</v>
      </c>
      <c r="B68" s="4" t="s">
        <v>396</v>
      </c>
      <c r="C68" s="4" t="s">
        <v>397</v>
      </c>
      <c r="D68" s="4" t="s">
        <v>398</v>
      </c>
      <c r="E68" s="4" t="s">
        <v>399</v>
      </c>
      <c r="F68" s="4" t="s">
        <v>400</v>
      </c>
      <c r="G68" s="4" t="s">
        <v>401</v>
      </c>
      <c r="H68" s="4" t="s">
        <v>402</v>
      </c>
      <c r="I68" s="4" t="s">
        <v>403</v>
      </c>
    </row>
    <row r="69" spans="1:9" ht="18" thickBot="1">
      <c r="A69" s="12" t="s">
        <v>763</v>
      </c>
      <c r="B69" s="4">
        <v>3.85E-2</v>
      </c>
      <c r="C69" s="4">
        <v>5.79E-2</v>
      </c>
      <c r="D69" s="4">
        <v>6.9400000000000003E-2</v>
      </c>
      <c r="E69" s="4">
        <v>5.28E-2</v>
      </c>
      <c r="F69" s="4">
        <v>6.8000000000000005E-2</v>
      </c>
      <c r="G69" s="4">
        <v>3.7199999999999997E-2</v>
      </c>
      <c r="H69" s="4">
        <v>4.7E-2</v>
      </c>
      <c r="I69" s="4">
        <v>5.4600000000000003E-2</v>
      </c>
    </row>
    <row r="70" spans="1:9" ht="16" thickBot="1">
      <c r="A70" s="12" t="s">
        <v>299</v>
      </c>
      <c r="B70" s="17" t="s">
        <v>300</v>
      </c>
      <c r="C70" s="16"/>
      <c r="D70" s="16"/>
      <c r="E70" s="16"/>
      <c r="F70" s="16"/>
      <c r="G70" s="16"/>
      <c r="H70" s="16"/>
      <c r="I70" s="18"/>
    </row>
    <row r="71" spans="1:9" ht="18" thickBot="1">
      <c r="A71" s="12" t="s">
        <v>764</v>
      </c>
      <c r="B71" s="4" t="s">
        <v>404</v>
      </c>
      <c r="C71" s="4" t="s">
        <v>405</v>
      </c>
      <c r="D71" s="4" t="s">
        <v>406</v>
      </c>
      <c r="E71" s="4" t="s">
        <v>407</v>
      </c>
      <c r="F71" s="4" t="s">
        <v>408</v>
      </c>
      <c r="G71" s="4" t="s">
        <v>409</v>
      </c>
      <c r="H71" s="4" t="s">
        <v>410</v>
      </c>
      <c r="I71" s="4" t="s">
        <v>411</v>
      </c>
    </row>
    <row r="72" spans="1:9" ht="18" thickBot="1">
      <c r="A72" s="12" t="s">
        <v>765</v>
      </c>
      <c r="B72" s="4" t="s">
        <v>412</v>
      </c>
      <c r="C72" s="4" t="s">
        <v>413</v>
      </c>
      <c r="D72" s="4" t="s">
        <v>414</v>
      </c>
      <c r="E72" s="4" t="s">
        <v>415</v>
      </c>
      <c r="F72" s="4" t="s">
        <v>416</v>
      </c>
      <c r="G72" s="4" t="s">
        <v>417</v>
      </c>
      <c r="H72" s="4">
        <f>-1.307/0.335</f>
        <v>-3.9014925373134326</v>
      </c>
      <c r="I72" s="4">
        <f>-1.173/0.313</f>
        <v>-3.7476038338658149</v>
      </c>
    </row>
    <row r="73" spans="1:9" ht="16" thickBot="1">
      <c r="A73" s="12" t="s">
        <v>766</v>
      </c>
      <c r="B73" s="4">
        <f>-1.196/0.258</f>
        <v>-4.6356589147286815</v>
      </c>
      <c r="C73" s="4">
        <f>-1.091/0.214</f>
        <v>-5.0981308411214954</v>
      </c>
      <c r="D73" s="4">
        <f>-0.998/0.288</f>
        <v>-3.4652777777777781</v>
      </c>
      <c r="E73" s="4">
        <f>-0.893/0.259</f>
        <v>-3.4478764478764479</v>
      </c>
      <c r="F73" s="4">
        <f>-0.809/0.3</f>
        <v>-2.6966666666666668</v>
      </c>
      <c r="G73" s="4">
        <f>-1.635/0.361</f>
        <v>-4.5290858725761778</v>
      </c>
      <c r="H73" s="4">
        <f>-0.657/0.175</f>
        <v>-3.7542857142857149</v>
      </c>
      <c r="I73" s="4">
        <f>-0.657/0.175</f>
        <v>-3.7542857142857149</v>
      </c>
    </row>
    <row r="74" spans="1:9">
      <c r="A74" s="20"/>
      <c r="B74" s="20"/>
      <c r="C74" s="20"/>
      <c r="D74" s="20"/>
      <c r="E74" s="20"/>
      <c r="F74" s="20"/>
      <c r="G74" s="20"/>
      <c r="H74" s="20"/>
      <c r="I74" s="20"/>
    </row>
    <row r="171" spans="1:9">
      <c r="A171" s="5"/>
      <c r="B171" s="20"/>
      <c r="C171" s="20"/>
      <c r="D171" s="20"/>
      <c r="E171" s="20"/>
      <c r="F171" s="20"/>
      <c r="G171" s="20"/>
      <c r="H171" s="20"/>
      <c r="I171" s="20"/>
    </row>
    <row r="172" spans="1:9">
      <c r="A172" s="5"/>
      <c r="B172" s="20"/>
      <c r="C172" s="20"/>
      <c r="D172" s="20"/>
      <c r="E172" s="20"/>
      <c r="F172" s="20"/>
      <c r="G172" s="20"/>
      <c r="H172" s="20"/>
      <c r="I172" s="20"/>
    </row>
    <row r="173" spans="1:9">
      <c r="A173" s="5"/>
      <c r="B173" s="20"/>
      <c r="C173" s="20"/>
      <c r="D173" s="20"/>
      <c r="E173" s="20"/>
      <c r="F173" s="20"/>
      <c r="G173" s="20"/>
      <c r="H173" s="20"/>
      <c r="I173" s="20"/>
    </row>
    <row r="174" spans="1:9">
      <c r="A174" s="5"/>
      <c r="B174" s="20"/>
      <c r="C174" s="20"/>
      <c r="D174" s="20"/>
      <c r="E174" s="20"/>
      <c r="F174" s="20"/>
      <c r="G174" s="20"/>
      <c r="H174" s="20"/>
      <c r="I174" s="20"/>
    </row>
    <row r="175" spans="1:9">
      <c r="A175" s="5"/>
      <c r="B175" s="20"/>
      <c r="C175" s="20"/>
      <c r="D175" s="20"/>
      <c r="E175" s="20"/>
      <c r="F175" s="20"/>
      <c r="G175" s="20"/>
      <c r="H175" s="20"/>
      <c r="I175" s="20"/>
    </row>
    <row r="176" spans="1:9">
      <c r="A176" s="5"/>
      <c r="B176" s="20"/>
      <c r="C176" s="20"/>
      <c r="D176" s="20"/>
      <c r="E176" s="20"/>
      <c r="F176" s="20"/>
      <c r="G176" s="20"/>
      <c r="H176" s="20"/>
      <c r="I176" s="20"/>
    </row>
    <row r="177" spans="1:9">
      <c r="A177" s="5"/>
      <c r="B177" s="20"/>
      <c r="C177" s="20"/>
      <c r="D177" s="20"/>
      <c r="E177" s="20"/>
      <c r="F177" s="20"/>
      <c r="G177" s="20"/>
      <c r="H177" s="20"/>
      <c r="I177" s="20"/>
    </row>
    <row r="178" spans="1:9">
      <c r="A178" s="5"/>
      <c r="B178" s="20"/>
      <c r="C178" s="20"/>
      <c r="D178" s="20"/>
      <c r="E178" s="20"/>
      <c r="F178" s="20"/>
      <c r="G178" s="20"/>
      <c r="H178" s="20"/>
      <c r="I178" s="20"/>
    </row>
    <row r="179" spans="1:9">
      <c r="A179" s="5"/>
      <c r="B179" s="20"/>
      <c r="C179" s="20"/>
      <c r="D179" s="20"/>
      <c r="E179" s="20"/>
      <c r="F179" s="20"/>
      <c r="G179" s="20"/>
      <c r="H179" s="20"/>
      <c r="I179" s="20"/>
    </row>
    <row r="180" spans="1:9" ht="16" thickBot="1">
      <c r="A180" s="5"/>
      <c r="B180" s="20"/>
      <c r="C180" s="20"/>
      <c r="D180" s="20"/>
      <c r="E180" s="20"/>
      <c r="F180" s="20"/>
      <c r="G180" s="20"/>
      <c r="H180" s="20"/>
      <c r="I180" s="20"/>
    </row>
    <row r="181" spans="1:9">
      <c r="A181" s="13" t="s">
        <v>1</v>
      </c>
      <c r="B181" s="21" t="s">
        <v>540</v>
      </c>
      <c r="C181" s="22"/>
      <c r="D181" s="22"/>
      <c r="E181" s="22"/>
      <c r="F181" s="22"/>
      <c r="G181" s="22"/>
      <c r="H181" s="23"/>
      <c r="I181" s="20"/>
    </row>
    <row r="182" spans="1:9" ht="16" thickBot="1">
      <c r="A182" s="15"/>
      <c r="B182" s="9" t="s">
        <v>3</v>
      </c>
      <c r="C182" s="8"/>
      <c r="D182" s="8"/>
      <c r="E182" s="8"/>
      <c r="F182" s="8"/>
      <c r="G182" s="8"/>
      <c r="H182" s="19"/>
      <c r="I182" s="20"/>
    </row>
    <row r="183" spans="1:9" ht="16" thickBot="1">
      <c r="A183" s="12" t="s">
        <v>6</v>
      </c>
      <c r="B183" s="24" t="s">
        <v>4</v>
      </c>
      <c r="C183" s="25"/>
      <c r="D183" s="25"/>
      <c r="E183" s="25"/>
      <c r="F183" s="25"/>
      <c r="G183" s="25"/>
      <c r="H183" s="26"/>
      <c r="I183" s="20"/>
    </row>
    <row r="184" spans="1:9" ht="16" thickBot="1">
      <c r="A184" s="12" t="s">
        <v>7</v>
      </c>
      <c r="B184" s="24" t="s">
        <v>5</v>
      </c>
      <c r="C184" s="25"/>
      <c r="D184" s="25"/>
      <c r="E184" s="25"/>
      <c r="F184" s="25"/>
      <c r="G184" s="25"/>
      <c r="H184" s="26"/>
      <c r="I184" s="20"/>
    </row>
    <row r="185" spans="1:9" ht="16" thickBot="1">
      <c r="A185" s="12" t="s">
        <v>8</v>
      </c>
      <c r="B185" s="27">
        <v>8</v>
      </c>
      <c r="C185" s="28"/>
      <c r="D185" s="28"/>
      <c r="E185" s="28"/>
      <c r="F185" s="28"/>
      <c r="G185" s="28"/>
      <c r="H185" s="29"/>
      <c r="I185" s="20"/>
    </row>
    <row r="186" spans="1:9" ht="16" thickBot="1">
      <c r="A186" s="12" t="s">
        <v>9</v>
      </c>
      <c r="B186" s="4" t="s">
        <v>316</v>
      </c>
      <c r="C186" s="4" t="s">
        <v>317</v>
      </c>
      <c r="D186" s="4" t="s">
        <v>318</v>
      </c>
      <c r="E186" s="4" t="s">
        <v>319</v>
      </c>
      <c r="F186" s="4" t="s">
        <v>320</v>
      </c>
      <c r="G186" s="4" t="s">
        <v>321</v>
      </c>
      <c r="H186" s="4" t="s">
        <v>322</v>
      </c>
      <c r="I186" s="20"/>
    </row>
    <row r="187" spans="1:9" ht="16" thickBot="1">
      <c r="A187" s="31" t="s">
        <v>791</v>
      </c>
      <c r="B187" s="4" t="s">
        <v>584</v>
      </c>
      <c r="C187" s="4" t="s">
        <v>585</v>
      </c>
      <c r="D187" s="4" t="s">
        <v>586</v>
      </c>
      <c r="E187" s="4" t="s">
        <v>587</v>
      </c>
      <c r="F187" s="4" t="s">
        <v>588</v>
      </c>
      <c r="G187" s="4" t="s">
        <v>589</v>
      </c>
      <c r="H187" s="4" t="s">
        <v>590</v>
      </c>
      <c r="I187" s="20"/>
    </row>
    <row r="188" spans="1:9" ht="31" thickBot="1">
      <c r="A188" s="31" t="s">
        <v>792</v>
      </c>
      <c r="B188" s="4" t="s">
        <v>591</v>
      </c>
      <c r="C188" s="4" t="s">
        <v>592</v>
      </c>
      <c r="D188" s="4" t="s">
        <v>593</v>
      </c>
      <c r="E188" s="4" t="s">
        <v>594</v>
      </c>
      <c r="F188" s="4" t="s">
        <v>595</v>
      </c>
      <c r="G188" s="4" t="s">
        <v>596</v>
      </c>
      <c r="H188" s="4" t="s">
        <v>597</v>
      </c>
      <c r="I188" s="20"/>
    </row>
    <row r="189" spans="1:9" ht="18" thickBot="1">
      <c r="A189" s="12" t="s">
        <v>744</v>
      </c>
      <c r="B189" s="36">
        <v>18.822700000000001</v>
      </c>
      <c r="C189" s="36">
        <v>18.313400000000001</v>
      </c>
      <c r="D189" s="36">
        <v>17.915099999999999</v>
      </c>
      <c r="E189" s="36">
        <v>17.509899999999998</v>
      </c>
      <c r="F189" s="36">
        <v>17.1523</v>
      </c>
      <c r="G189" s="36">
        <v>16.836400000000001</v>
      </c>
      <c r="H189" s="36">
        <v>16.616099999999999</v>
      </c>
      <c r="I189" s="20"/>
    </row>
    <row r="190" spans="1:9" ht="18" thickBot="1">
      <c r="A190" s="12" t="s">
        <v>745</v>
      </c>
      <c r="B190" s="36">
        <v>9.2910000000000004</v>
      </c>
      <c r="C190" s="36">
        <v>9.1163000000000007</v>
      </c>
      <c r="D190" s="36">
        <v>9.0334000000000003</v>
      </c>
      <c r="E190" s="37">
        <v>88795</v>
      </c>
      <c r="F190" s="36">
        <v>8.7735000000000003</v>
      </c>
      <c r="G190" s="36">
        <v>8.6456</v>
      </c>
      <c r="H190" s="36">
        <v>8.5579000000000001</v>
      </c>
      <c r="I190" s="20"/>
    </row>
    <row r="191" spans="1:9" ht="18" thickBot="1">
      <c r="A191" s="12" t="s">
        <v>746</v>
      </c>
      <c r="B191" s="36">
        <v>2.1274999999999999</v>
      </c>
      <c r="C191" s="36">
        <v>2.1118000000000001</v>
      </c>
      <c r="D191" s="36">
        <v>2.0924</v>
      </c>
      <c r="E191" s="36">
        <v>2.0783999999999998</v>
      </c>
      <c r="F191" s="36">
        <v>2.0512999999999999</v>
      </c>
      <c r="G191" s="36">
        <v>2.0358999999999998</v>
      </c>
      <c r="H191" s="36">
        <v>2.0242</v>
      </c>
      <c r="I191" s="20"/>
    </row>
    <row r="192" spans="1:9" ht="16" thickBot="1">
      <c r="A192" s="31" t="s">
        <v>793</v>
      </c>
      <c r="B192" s="4">
        <v>1152</v>
      </c>
      <c r="C192" s="4">
        <v>1152</v>
      </c>
      <c r="D192" s="4">
        <v>1152</v>
      </c>
      <c r="E192" s="4">
        <v>1152</v>
      </c>
      <c r="F192" s="4">
        <v>1152</v>
      </c>
      <c r="G192" s="4">
        <v>1152</v>
      </c>
      <c r="H192" s="4">
        <v>1152</v>
      </c>
      <c r="I192" s="20"/>
    </row>
    <row r="193" spans="1:9" ht="31" thickBot="1">
      <c r="A193" s="12" t="s">
        <v>33</v>
      </c>
      <c r="B193" s="4" t="s">
        <v>598</v>
      </c>
      <c r="C193" s="4" t="s">
        <v>599</v>
      </c>
      <c r="D193" s="4" t="s">
        <v>600</v>
      </c>
      <c r="E193" s="4" t="s">
        <v>601</v>
      </c>
      <c r="F193" s="4" t="s">
        <v>602</v>
      </c>
      <c r="G193" s="4" t="s">
        <v>603</v>
      </c>
      <c r="H193" s="4" t="s">
        <v>604</v>
      </c>
      <c r="I193" s="20"/>
    </row>
    <row r="194" spans="1:9" ht="31" thickBot="1">
      <c r="A194" s="12" t="s">
        <v>41</v>
      </c>
      <c r="B194" s="4" t="s">
        <v>605</v>
      </c>
      <c r="C194" s="4" t="s">
        <v>606</v>
      </c>
      <c r="D194" s="4" t="s">
        <v>607</v>
      </c>
      <c r="E194" s="4" t="s">
        <v>608</v>
      </c>
      <c r="F194" s="4" t="s">
        <v>608</v>
      </c>
      <c r="G194" s="4" t="s">
        <v>609</v>
      </c>
      <c r="H194" s="4" t="s">
        <v>610</v>
      </c>
      <c r="I194" s="20"/>
    </row>
    <row r="195" spans="1:9" ht="31" thickBot="1">
      <c r="A195" s="30"/>
      <c r="B195" s="4" t="s">
        <v>611</v>
      </c>
      <c r="C195" s="4" t="s">
        <v>612</v>
      </c>
      <c r="D195" s="4" t="s">
        <v>613</v>
      </c>
      <c r="E195" s="4" t="s">
        <v>614</v>
      </c>
      <c r="F195" s="4" t="s">
        <v>614</v>
      </c>
      <c r="G195" s="4" t="s">
        <v>615</v>
      </c>
      <c r="H195" s="4" t="s">
        <v>615</v>
      </c>
      <c r="I195" s="20"/>
    </row>
    <row r="196" spans="1:9" ht="16" thickBot="1">
      <c r="A196" s="30"/>
      <c r="B196" s="4" t="s">
        <v>616</v>
      </c>
      <c r="C196" s="4" t="s">
        <v>617</v>
      </c>
      <c r="D196" s="4" t="s">
        <v>616</v>
      </c>
      <c r="E196" s="4" t="s">
        <v>618</v>
      </c>
      <c r="F196" s="4" t="s">
        <v>618</v>
      </c>
      <c r="G196" s="4" t="s">
        <v>619</v>
      </c>
      <c r="H196" s="4" t="s">
        <v>619</v>
      </c>
      <c r="I196" s="20"/>
    </row>
    <row r="197" spans="1:9" ht="31" thickBot="1">
      <c r="A197" s="12" t="s">
        <v>95</v>
      </c>
      <c r="B197" s="4" t="s">
        <v>620</v>
      </c>
      <c r="C197" s="4" t="s">
        <v>621</v>
      </c>
      <c r="D197" s="4" t="s">
        <v>622</v>
      </c>
      <c r="E197" s="4" t="s">
        <v>623</v>
      </c>
      <c r="F197" s="4" t="s">
        <v>624</v>
      </c>
      <c r="G197" s="4" t="s">
        <v>625</v>
      </c>
      <c r="H197" s="4" t="s">
        <v>626</v>
      </c>
      <c r="I197" s="20"/>
    </row>
    <row r="198" spans="1:9" ht="18" thickBot="1">
      <c r="A198" s="31" t="s">
        <v>763</v>
      </c>
      <c r="B198" s="4">
        <v>5.21E-2</v>
      </c>
      <c r="C198" s="4">
        <v>4.0300000000000002E-2</v>
      </c>
      <c r="D198" s="4">
        <v>5.6300000000000003E-2</v>
      </c>
      <c r="E198" s="4">
        <v>5.1299999999999998E-2</v>
      </c>
      <c r="F198" s="4">
        <v>5.3199999999999997E-2</v>
      </c>
      <c r="G198" s="4">
        <v>4.8099999999999997E-2</v>
      </c>
      <c r="H198" s="4">
        <v>4.4900000000000002E-2</v>
      </c>
      <c r="I198" s="20"/>
    </row>
    <row r="199" spans="1:9" ht="16" thickBot="1">
      <c r="A199" s="12" t="s">
        <v>299</v>
      </c>
      <c r="B199" s="4"/>
      <c r="C199" s="4"/>
      <c r="D199" s="4" t="s">
        <v>300</v>
      </c>
      <c r="E199" s="4" t="s">
        <v>300</v>
      </c>
      <c r="F199" s="4"/>
      <c r="G199" s="4"/>
      <c r="H199" s="4"/>
      <c r="I199" s="20"/>
    </row>
    <row r="200" spans="1:9" ht="18" thickBot="1">
      <c r="A200" s="12" t="s">
        <v>764</v>
      </c>
      <c r="B200" s="4">
        <v>1.107</v>
      </c>
      <c r="C200" s="4">
        <v>1.103</v>
      </c>
      <c r="D200" s="4">
        <v>1.115</v>
      </c>
      <c r="E200" s="4">
        <v>1.101</v>
      </c>
      <c r="F200" s="4">
        <v>1.1599999999999999</v>
      </c>
      <c r="G200" s="4">
        <v>1.014</v>
      </c>
      <c r="H200" s="4">
        <v>1.0629999999999999</v>
      </c>
      <c r="I200" s="20"/>
    </row>
    <row r="201" spans="1:9" ht="31" thickBot="1">
      <c r="A201" s="12" t="s">
        <v>765</v>
      </c>
      <c r="B201" s="4" t="s">
        <v>627</v>
      </c>
      <c r="C201" s="4" t="s">
        <v>628</v>
      </c>
      <c r="D201" s="4" t="s">
        <v>629</v>
      </c>
      <c r="E201" s="4" t="s">
        <v>630</v>
      </c>
      <c r="F201" s="4" t="s">
        <v>631</v>
      </c>
      <c r="G201" s="4" t="s">
        <v>632</v>
      </c>
      <c r="H201" s="4" t="s">
        <v>633</v>
      </c>
      <c r="I201" s="20"/>
    </row>
    <row r="202" spans="1:9" ht="31" thickBot="1">
      <c r="A202" s="12" t="s">
        <v>808</v>
      </c>
      <c r="B202" s="4" t="s">
        <v>634</v>
      </c>
      <c r="C202" s="4" t="s">
        <v>635</v>
      </c>
      <c r="D202" s="4" t="s">
        <v>636</v>
      </c>
      <c r="E202" s="4" t="s">
        <v>637</v>
      </c>
      <c r="F202" s="4" t="s">
        <v>638</v>
      </c>
      <c r="G202" s="4" t="s">
        <v>639</v>
      </c>
      <c r="H202" s="4" t="s">
        <v>640</v>
      </c>
      <c r="I202" s="20"/>
    </row>
    <row r="203" spans="1:9" ht="16" thickBot="1">
      <c r="A203" s="3"/>
      <c r="B203" s="20"/>
      <c r="C203" s="20"/>
      <c r="D203" s="20"/>
      <c r="E203" s="20"/>
      <c r="F203" s="20"/>
      <c r="G203" s="20"/>
      <c r="H203" s="20"/>
      <c r="I203" s="20"/>
    </row>
    <row r="204" spans="1:9">
      <c r="A204" s="13" t="s">
        <v>315</v>
      </c>
      <c r="B204" s="21" t="s">
        <v>540</v>
      </c>
      <c r="C204" s="22"/>
      <c r="D204" s="22"/>
      <c r="E204" s="22"/>
      <c r="F204" s="22"/>
      <c r="G204" s="22"/>
      <c r="H204" s="22"/>
      <c r="I204" s="23"/>
    </row>
    <row r="205" spans="1:9" ht="16" thickBot="1">
      <c r="A205" s="15"/>
      <c r="B205" s="9" t="s">
        <v>3</v>
      </c>
      <c r="C205" s="8"/>
      <c r="D205" s="8"/>
      <c r="E205" s="8"/>
      <c r="F205" s="8"/>
      <c r="G205" s="8"/>
      <c r="H205" s="8"/>
      <c r="I205" s="19"/>
    </row>
    <row r="206" spans="1:9" ht="16" thickBot="1">
      <c r="A206" s="12" t="s">
        <v>6</v>
      </c>
      <c r="B206" s="24" t="s">
        <v>4</v>
      </c>
      <c r="C206" s="25"/>
      <c r="D206" s="25"/>
      <c r="E206" s="25"/>
      <c r="F206" s="25"/>
      <c r="G206" s="25"/>
      <c r="H206" s="25"/>
      <c r="I206" s="26"/>
    </row>
    <row r="207" spans="1:9" ht="16" thickBot="1">
      <c r="A207" s="12" t="s">
        <v>7</v>
      </c>
      <c r="B207" s="24" t="s">
        <v>5</v>
      </c>
      <c r="C207" s="25"/>
      <c r="D207" s="25"/>
      <c r="E207" s="25"/>
      <c r="F207" s="25"/>
      <c r="G207" s="25"/>
      <c r="H207" s="25"/>
      <c r="I207" s="26"/>
    </row>
    <row r="208" spans="1:9" ht="16" thickBot="1">
      <c r="A208" s="12" t="s">
        <v>8</v>
      </c>
      <c r="B208" s="27">
        <v>8</v>
      </c>
      <c r="C208" s="28"/>
      <c r="D208" s="28"/>
      <c r="E208" s="28"/>
      <c r="F208" s="28"/>
      <c r="G208" s="28"/>
      <c r="H208" s="28"/>
      <c r="I208" s="29"/>
    </row>
    <row r="209" spans="1:9" ht="16" thickBot="1">
      <c r="A209" s="12" t="s">
        <v>9</v>
      </c>
      <c r="B209" s="4" t="s">
        <v>364</v>
      </c>
      <c r="C209" s="4" t="s">
        <v>365</v>
      </c>
      <c r="D209" s="4" t="s">
        <v>366</v>
      </c>
      <c r="E209" s="4" t="s">
        <v>367</v>
      </c>
      <c r="F209" s="4" t="s">
        <v>368</v>
      </c>
      <c r="G209" s="4" t="s">
        <v>369</v>
      </c>
      <c r="H209" s="4" t="s">
        <v>370</v>
      </c>
      <c r="I209" s="4" t="s">
        <v>371</v>
      </c>
    </row>
    <row r="210" spans="1:9" ht="16" thickBot="1">
      <c r="A210" s="31" t="s">
        <v>791</v>
      </c>
      <c r="B210" s="4" t="s">
        <v>641</v>
      </c>
      <c r="C210" s="4" t="s">
        <v>642</v>
      </c>
      <c r="D210" s="4" t="s">
        <v>643</v>
      </c>
      <c r="E210" s="4" t="s">
        <v>644</v>
      </c>
      <c r="F210" s="4" t="s">
        <v>645</v>
      </c>
      <c r="G210" s="4" t="s">
        <v>646</v>
      </c>
      <c r="H210" s="4" t="s">
        <v>647</v>
      </c>
      <c r="I210" s="4" t="s">
        <v>648</v>
      </c>
    </row>
    <row r="211" spans="1:9" ht="16" thickBot="1">
      <c r="A211" s="31" t="s">
        <v>792</v>
      </c>
      <c r="B211" s="4" t="s">
        <v>649</v>
      </c>
      <c r="C211" s="4" t="s">
        <v>650</v>
      </c>
      <c r="D211" s="4" t="s">
        <v>651</v>
      </c>
      <c r="E211" s="4" t="s">
        <v>652</v>
      </c>
      <c r="F211" s="4" t="s">
        <v>653</v>
      </c>
      <c r="G211" s="4" t="s">
        <v>654</v>
      </c>
      <c r="H211" s="4" t="s">
        <v>655</v>
      </c>
      <c r="I211" s="4" t="s">
        <v>656</v>
      </c>
    </row>
    <row r="212" spans="1:9" ht="18" thickBot="1">
      <c r="A212" s="12" t="s">
        <v>744</v>
      </c>
      <c r="B212" s="4">
        <v>16.4451</v>
      </c>
      <c r="C212" s="4">
        <v>16.3339</v>
      </c>
      <c r="D212" s="4">
        <v>16.1645</v>
      </c>
      <c r="E212" s="4">
        <v>16.117599999999999</v>
      </c>
      <c r="F212" s="4">
        <v>16.0563</v>
      </c>
      <c r="G212" s="4">
        <v>15.973800000000001</v>
      </c>
      <c r="H212" s="4">
        <v>15.966200000000001</v>
      </c>
      <c r="I212" s="4">
        <v>15.8018</v>
      </c>
    </row>
    <row r="213" spans="1:9" ht="18" thickBot="1">
      <c r="A213" s="12" t="s">
        <v>745</v>
      </c>
      <c r="B213" s="4">
        <v>8.5046999999999997</v>
      </c>
      <c r="C213" s="4">
        <v>8.4222999999999999</v>
      </c>
      <c r="D213" s="4">
        <v>8.234</v>
      </c>
      <c r="E213" s="4">
        <v>8.1582000000000008</v>
      </c>
      <c r="F213" s="4">
        <v>8.0878999999999994</v>
      </c>
      <c r="G213" s="4">
        <v>7.9683000000000002</v>
      </c>
      <c r="H213" s="4">
        <v>7.8638000000000003</v>
      </c>
      <c r="I213" s="4">
        <v>7.7667999999999999</v>
      </c>
    </row>
    <row r="214" spans="1:9" ht="18" thickBot="1">
      <c r="A214" s="12" t="s">
        <v>746</v>
      </c>
      <c r="B214" s="4">
        <v>2.0135000000000001</v>
      </c>
      <c r="C214" s="4">
        <v>2.0021</v>
      </c>
      <c r="D214" s="4">
        <v>1.9995000000000001</v>
      </c>
      <c r="E214" s="4">
        <v>1.9936</v>
      </c>
      <c r="F214" s="4">
        <v>1.9979</v>
      </c>
      <c r="G214" s="4">
        <v>1.9979</v>
      </c>
      <c r="H214" s="4">
        <v>1.9903999999999999</v>
      </c>
      <c r="I214" s="4">
        <v>1.9904999999999999</v>
      </c>
    </row>
    <row r="215" spans="1:9" ht="16" thickBot="1">
      <c r="A215" s="31" t="s">
        <v>793</v>
      </c>
      <c r="B215" s="4">
        <v>1152</v>
      </c>
      <c r="C215" s="4">
        <v>1152</v>
      </c>
      <c r="D215" s="4">
        <v>1152</v>
      </c>
      <c r="E215" s="4">
        <v>1152</v>
      </c>
      <c r="F215" s="4">
        <v>1152</v>
      </c>
      <c r="G215" s="4">
        <v>1152</v>
      </c>
      <c r="H215" s="4">
        <v>1152</v>
      </c>
      <c r="I215" s="4">
        <v>1152</v>
      </c>
    </row>
    <row r="216" spans="1:9" ht="16" thickBot="1">
      <c r="A216" s="12" t="s">
        <v>33</v>
      </c>
      <c r="B216" s="4" t="s">
        <v>657</v>
      </c>
      <c r="C216" s="4" t="s">
        <v>658</v>
      </c>
      <c r="D216" s="4" t="s">
        <v>659</v>
      </c>
      <c r="E216" s="4" t="s">
        <v>660</v>
      </c>
      <c r="F216" s="4" t="s">
        <v>661</v>
      </c>
      <c r="G216" s="4" t="s">
        <v>662</v>
      </c>
      <c r="H216" s="4" t="s">
        <v>663</v>
      </c>
      <c r="I216" s="4" t="s">
        <v>664</v>
      </c>
    </row>
    <row r="217" spans="1:9" ht="16" thickBot="1">
      <c r="A217" s="12" t="s">
        <v>41</v>
      </c>
      <c r="B217" s="4" t="s">
        <v>874</v>
      </c>
      <c r="C217" s="4" t="s">
        <v>874</v>
      </c>
      <c r="D217" s="4" t="s">
        <v>820</v>
      </c>
      <c r="E217" s="4" t="s">
        <v>820</v>
      </c>
      <c r="F217" s="4" t="s">
        <v>820</v>
      </c>
      <c r="G217" s="4" t="s">
        <v>875</v>
      </c>
      <c r="H217" s="4" t="s">
        <v>849</v>
      </c>
      <c r="I217" s="4" t="s">
        <v>797</v>
      </c>
    </row>
    <row r="218" spans="1:9" ht="16" thickBot="1">
      <c r="A218" s="30"/>
      <c r="B218" s="4" t="s">
        <v>854</v>
      </c>
      <c r="C218" s="4" t="s">
        <v>854</v>
      </c>
      <c r="D218" s="4" t="s">
        <v>854</v>
      </c>
      <c r="E218" s="4" t="s">
        <v>854</v>
      </c>
      <c r="F218" s="4" t="s">
        <v>854</v>
      </c>
      <c r="G218" s="4" t="s">
        <v>854</v>
      </c>
      <c r="H218" s="4" t="s">
        <v>822</v>
      </c>
      <c r="I218" s="4" t="s">
        <v>854</v>
      </c>
    </row>
    <row r="219" spans="1:9" ht="16" thickBot="1">
      <c r="A219" s="30"/>
      <c r="B219" s="4" t="s">
        <v>778</v>
      </c>
      <c r="C219" s="4" t="s">
        <v>778</v>
      </c>
      <c r="D219" s="4" t="s">
        <v>778</v>
      </c>
      <c r="E219" s="4" t="s">
        <v>778</v>
      </c>
      <c r="F219" s="4" t="s">
        <v>778</v>
      </c>
      <c r="G219" s="4" t="s">
        <v>876</v>
      </c>
      <c r="H219" s="4" t="s">
        <v>838</v>
      </c>
      <c r="I219" s="4" t="s">
        <v>877</v>
      </c>
    </row>
    <row r="220" spans="1:9" ht="31" thickBot="1">
      <c r="A220" s="12" t="s">
        <v>95</v>
      </c>
      <c r="B220" s="4" t="s">
        <v>665</v>
      </c>
      <c r="C220" s="4" t="s">
        <v>666</v>
      </c>
      <c r="D220" s="4" t="s">
        <v>667</v>
      </c>
      <c r="E220" s="4" t="s">
        <v>668</v>
      </c>
      <c r="F220" s="4" t="s">
        <v>669</v>
      </c>
      <c r="G220" s="4" t="s">
        <v>670</v>
      </c>
      <c r="H220" s="4" t="s">
        <v>671</v>
      </c>
      <c r="I220" s="4" t="s">
        <v>672</v>
      </c>
    </row>
    <row r="221" spans="1:9" ht="18" thickBot="1">
      <c r="A221" s="31" t="s">
        <v>763</v>
      </c>
      <c r="B221" s="4">
        <v>4.8099999999999997E-2</v>
      </c>
      <c r="C221" s="4">
        <v>4.4299999999999999E-2</v>
      </c>
      <c r="D221" s="4">
        <v>5.45E-2</v>
      </c>
      <c r="E221" s="4">
        <v>4.5699999999999998E-2</v>
      </c>
      <c r="F221" s="4">
        <v>5.4100000000000002E-2</v>
      </c>
      <c r="G221" s="4">
        <v>5.5800000000000002E-2</v>
      </c>
      <c r="H221" s="4">
        <v>5.6000000000000001E-2</v>
      </c>
      <c r="I221" s="4">
        <v>5.5199999999999999E-2</v>
      </c>
    </row>
    <row r="222" spans="1:9" ht="16" thickBot="1">
      <c r="A222" s="12" t="s">
        <v>521</v>
      </c>
      <c r="B222" s="17" t="s">
        <v>300</v>
      </c>
      <c r="C222" s="16"/>
      <c r="D222" s="16"/>
      <c r="E222" s="16"/>
      <c r="F222" s="16"/>
      <c r="G222" s="16"/>
      <c r="H222" s="16"/>
      <c r="I222" s="18"/>
    </row>
    <row r="223" spans="1:9" ht="18" thickBot="1">
      <c r="A223" s="12" t="s">
        <v>764</v>
      </c>
      <c r="B223" s="4" t="s">
        <v>673</v>
      </c>
      <c r="C223" s="4" t="s">
        <v>674</v>
      </c>
      <c r="D223" s="4" t="s">
        <v>675</v>
      </c>
      <c r="E223" s="4" t="s">
        <v>676</v>
      </c>
      <c r="F223" s="4" t="s">
        <v>677</v>
      </c>
      <c r="G223" s="4" t="s">
        <v>678</v>
      </c>
      <c r="H223" s="4" t="s">
        <v>679</v>
      </c>
      <c r="I223" s="4" t="s">
        <v>680</v>
      </c>
    </row>
    <row r="224" spans="1:9" ht="18" thickBot="1">
      <c r="A224" s="12" t="s">
        <v>765</v>
      </c>
      <c r="B224" s="4" t="s">
        <v>681</v>
      </c>
      <c r="C224" s="4" t="s">
        <v>682</v>
      </c>
      <c r="D224" s="4" t="s">
        <v>683</v>
      </c>
      <c r="E224" s="4" t="s">
        <v>684</v>
      </c>
      <c r="F224" s="4" t="s">
        <v>685</v>
      </c>
      <c r="G224" s="4" t="s">
        <v>686</v>
      </c>
      <c r="H224" s="4" t="s">
        <v>687</v>
      </c>
      <c r="I224" s="4" t="s">
        <v>688</v>
      </c>
    </row>
    <row r="225" spans="1:9" ht="16" thickBot="1">
      <c r="A225" s="12" t="s">
        <v>808</v>
      </c>
      <c r="B225" s="4">
        <f>-0.733/ 0.24</f>
        <v>-3.0541666666666667</v>
      </c>
      <c r="C225" s="4">
        <f>-0.673/0.223</f>
        <v>-3.0179372197309418</v>
      </c>
      <c r="D225" s="4">
        <f>-0.696/0.208</f>
        <v>-3.3461538461538463</v>
      </c>
      <c r="E225" s="4">
        <f>-0.731/0.228</f>
        <v>-3.2061403508771926</v>
      </c>
      <c r="F225" s="4">
        <f>-0.805/ 0.199</f>
        <v>-4.0452261306532664</v>
      </c>
      <c r="G225" s="4">
        <f>-0.987/ 0.221</f>
        <v>-4.4660633484162897</v>
      </c>
      <c r="H225" s="4">
        <f>-1.116/0.29</f>
        <v>-3.8482758620689661</v>
      </c>
      <c r="I225" s="4">
        <f>-1.092/ 0.302</f>
        <v>-3.6158940397350996</v>
      </c>
    </row>
    <row r="226" spans="1:9">
      <c r="A226" s="5"/>
      <c r="B226" s="20"/>
      <c r="C226" s="20"/>
      <c r="D226" s="20"/>
      <c r="E226" s="20"/>
      <c r="F226" s="20"/>
      <c r="G226" s="20"/>
      <c r="H226" s="20"/>
      <c r="I226" s="20"/>
    </row>
    <row r="227" spans="1:9">
      <c r="A227" s="20"/>
      <c r="B227" s="20"/>
      <c r="C227" s="20"/>
      <c r="D227" s="20"/>
      <c r="E227" s="20"/>
      <c r="F227" s="20"/>
      <c r="G227" s="20"/>
      <c r="H227" s="20"/>
      <c r="I227" s="20"/>
    </row>
    <row r="228" spans="1:9">
      <c r="A228" s="5"/>
      <c r="B228" s="20"/>
      <c r="C228" s="20"/>
      <c r="D228" s="20"/>
      <c r="E228" s="20"/>
      <c r="F228" s="20"/>
      <c r="G228" s="20"/>
      <c r="H228" s="20"/>
      <c r="I228" s="20"/>
    </row>
    <row r="229" spans="1:9" ht="60">
      <c r="A229" s="2" t="s">
        <v>689</v>
      </c>
      <c r="B229" s="20"/>
      <c r="C229" s="20"/>
      <c r="D229" s="20"/>
      <c r="E229" s="20"/>
      <c r="F229" s="20"/>
      <c r="G229" s="20"/>
      <c r="H229" s="20"/>
      <c r="I229" s="20"/>
    </row>
    <row r="230" spans="1:9" ht="16" thickBot="1">
      <c r="A230" s="1"/>
      <c r="B230" s="20"/>
      <c r="C230" s="20"/>
      <c r="D230" s="20"/>
      <c r="E230" s="20"/>
      <c r="F230" s="20"/>
      <c r="G230" s="20"/>
      <c r="H230" s="20"/>
      <c r="I230" s="20"/>
    </row>
    <row r="231" spans="1:9" ht="16" thickBot="1">
      <c r="A231" s="13" t="s">
        <v>690</v>
      </c>
      <c r="B231" s="17" t="s">
        <v>691</v>
      </c>
      <c r="C231" s="16"/>
      <c r="D231" s="16"/>
      <c r="E231" s="18"/>
      <c r="F231" s="20"/>
      <c r="G231" s="20"/>
      <c r="H231" s="20"/>
      <c r="I231" s="20"/>
    </row>
    <row r="232" spans="1:9" ht="17">
      <c r="A232" s="14"/>
      <c r="B232" s="10" t="s">
        <v>692</v>
      </c>
      <c r="C232" s="10" t="s">
        <v>695</v>
      </c>
      <c r="D232" s="10" t="s">
        <v>696</v>
      </c>
      <c r="E232" s="10" t="s">
        <v>697</v>
      </c>
      <c r="F232" s="20"/>
      <c r="G232" s="20"/>
      <c r="H232" s="20"/>
      <c r="I232" s="20"/>
    </row>
    <row r="233" spans="1:9" ht="17">
      <c r="A233" s="14"/>
      <c r="B233" s="10" t="s">
        <v>693</v>
      </c>
      <c r="C233" s="10" t="s">
        <v>693</v>
      </c>
      <c r="D233" s="10" t="s">
        <v>693</v>
      </c>
      <c r="E233" s="10" t="s">
        <v>693</v>
      </c>
      <c r="F233" s="20"/>
      <c r="G233" s="20"/>
      <c r="H233" s="20"/>
      <c r="I233" s="20"/>
    </row>
    <row r="234" spans="1:9" ht="18" thickBot="1">
      <c r="A234" s="15"/>
      <c r="B234" s="4" t="s">
        <v>694</v>
      </c>
      <c r="C234" s="4" t="s">
        <v>694</v>
      </c>
      <c r="D234" s="4" t="s">
        <v>694</v>
      </c>
      <c r="E234" s="4" t="s">
        <v>694</v>
      </c>
      <c r="F234" s="20"/>
      <c r="G234" s="20"/>
      <c r="H234" s="20"/>
      <c r="I234" s="20"/>
    </row>
    <row r="235" spans="1:9">
      <c r="A235" s="13" t="s">
        <v>698</v>
      </c>
      <c r="B235" s="10" t="s">
        <v>699</v>
      </c>
      <c r="C235" s="10" t="s">
        <v>699</v>
      </c>
      <c r="D235" s="10" t="s">
        <v>709</v>
      </c>
      <c r="E235" s="10" t="s">
        <v>711</v>
      </c>
      <c r="F235" s="20"/>
      <c r="G235" s="20"/>
      <c r="H235" s="20"/>
      <c r="I235" s="20"/>
    </row>
    <row r="236" spans="1:9">
      <c r="A236" s="14"/>
      <c r="B236" s="10" t="s">
        <v>700</v>
      </c>
      <c r="C236" s="10" t="s">
        <v>705</v>
      </c>
      <c r="D236" s="10" t="s">
        <v>710</v>
      </c>
      <c r="E236" s="10" t="s">
        <v>712</v>
      </c>
      <c r="F236" s="20"/>
      <c r="G236" s="20"/>
      <c r="H236" s="20"/>
      <c r="I236" s="20"/>
    </row>
    <row r="237" spans="1:9">
      <c r="A237" s="14"/>
      <c r="B237" s="10" t="s">
        <v>701</v>
      </c>
      <c r="C237" s="10" t="s">
        <v>706</v>
      </c>
      <c r="D237" s="38"/>
      <c r="E237" s="38"/>
      <c r="F237" s="20"/>
      <c r="G237" s="20"/>
      <c r="H237" s="20"/>
      <c r="I237" s="20"/>
    </row>
    <row r="238" spans="1:9">
      <c r="A238" s="14"/>
      <c r="B238" s="10" t="s">
        <v>702</v>
      </c>
      <c r="C238" s="10" t="s">
        <v>702</v>
      </c>
      <c r="D238" s="38"/>
      <c r="E238" s="38"/>
      <c r="F238" s="20"/>
      <c r="G238" s="20"/>
      <c r="H238" s="20"/>
      <c r="I238" s="20"/>
    </row>
    <row r="239" spans="1:9">
      <c r="A239" s="14"/>
      <c r="B239" s="10" t="s">
        <v>703</v>
      </c>
      <c r="C239" s="10" t="s">
        <v>707</v>
      </c>
      <c r="D239" s="38"/>
      <c r="E239" s="38"/>
      <c r="F239" s="20"/>
      <c r="G239" s="20"/>
      <c r="H239" s="20"/>
      <c r="I239" s="20"/>
    </row>
    <row r="240" spans="1:9" ht="16" thickBot="1">
      <c r="A240" s="15"/>
      <c r="B240" s="4" t="s">
        <v>704</v>
      </c>
      <c r="C240" s="4" t="s">
        <v>708</v>
      </c>
      <c r="D240" s="39"/>
      <c r="E240" s="39"/>
      <c r="F240" s="20"/>
      <c r="G240" s="20"/>
      <c r="H240" s="20"/>
      <c r="I240" s="20"/>
    </row>
    <row r="241" spans="1:9">
      <c r="A241" s="13" t="s">
        <v>713</v>
      </c>
      <c r="B241" s="10" t="s">
        <v>714</v>
      </c>
      <c r="C241" s="10" t="s">
        <v>716</v>
      </c>
      <c r="D241" s="10" t="s">
        <v>718</v>
      </c>
      <c r="E241" s="10" t="s">
        <v>720</v>
      </c>
      <c r="F241" s="20"/>
      <c r="G241" s="20"/>
      <c r="H241" s="20"/>
      <c r="I241" s="20"/>
    </row>
    <row r="242" spans="1:9" ht="16" thickBot="1">
      <c r="A242" s="15"/>
      <c r="B242" s="4" t="s">
        <v>715</v>
      </c>
      <c r="C242" s="4" t="s">
        <v>717</v>
      </c>
      <c r="D242" s="4" t="s">
        <v>719</v>
      </c>
      <c r="E242" s="4" t="s">
        <v>721</v>
      </c>
      <c r="F242" s="20"/>
      <c r="G242" s="20"/>
      <c r="H242" s="20"/>
      <c r="I242" s="20"/>
    </row>
    <row r="243" spans="1:9">
      <c r="A243" s="13" t="s">
        <v>722</v>
      </c>
      <c r="B243" s="10">
        <v>1603.91</v>
      </c>
      <c r="C243" s="10" t="s">
        <v>724</v>
      </c>
      <c r="D243" s="10">
        <v>21.23</v>
      </c>
      <c r="E243" s="10" t="s">
        <v>727</v>
      </c>
      <c r="F243" s="20"/>
      <c r="G243" s="20"/>
      <c r="H243" s="20"/>
      <c r="I243" s="20"/>
    </row>
    <row r="244" spans="1:9">
      <c r="A244" s="14"/>
      <c r="B244" s="10" t="s">
        <v>723</v>
      </c>
      <c r="C244" s="10" t="s">
        <v>725</v>
      </c>
      <c r="D244" s="10" t="s">
        <v>726</v>
      </c>
      <c r="E244" s="10" t="s">
        <v>728</v>
      </c>
      <c r="F244" s="20"/>
      <c r="G244" s="20"/>
      <c r="H244" s="20"/>
      <c r="I244" s="20"/>
    </row>
    <row r="245" spans="1:9" ht="16" thickBot="1">
      <c r="A245" s="15"/>
      <c r="B245" s="39"/>
      <c r="C245" s="39"/>
      <c r="D245" s="39"/>
      <c r="E245" s="4"/>
      <c r="F245" s="20"/>
      <c r="G245" s="20"/>
      <c r="H245" s="20"/>
      <c r="I245" s="20"/>
    </row>
    <row r="246" spans="1:9">
      <c r="A246" s="13" t="s">
        <v>729</v>
      </c>
      <c r="B246" s="10" t="s">
        <v>730</v>
      </c>
      <c r="C246" s="10" t="s">
        <v>732</v>
      </c>
      <c r="D246" s="10" t="s">
        <v>734</v>
      </c>
      <c r="E246" s="10" t="s">
        <v>736</v>
      </c>
      <c r="F246" s="20"/>
      <c r="G246" s="20"/>
      <c r="H246" s="20"/>
      <c r="I246" s="20"/>
    </row>
    <row r="247" spans="1:9" ht="16" thickBot="1">
      <c r="A247" s="15"/>
      <c r="B247" s="4" t="s">
        <v>731</v>
      </c>
      <c r="C247" s="4" t="s">
        <v>733</v>
      </c>
      <c r="D247" s="4" t="s">
        <v>735</v>
      </c>
      <c r="E247" s="4" t="s">
        <v>737</v>
      </c>
      <c r="F247" s="20"/>
      <c r="G247" s="20"/>
      <c r="H247" s="20"/>
      <c r="I247" s="20"/>
    </row>
    <row r="248" spans="1:9" ht="17">
      <c r="A248" s="11" t="s">
        <v>738</v>
      </c>
      <c r="B248" s="10" t="s">
        <v>740</v>
      </c>
      <c r="C248" s="13" t="s">
        <v>742</v>
      </c>
      <c r="D248" s="13" t="s">
        <v>742</v>
      </c>
      <c r="E248" s="13" t="s">
        <v>742</v>
      </c>
      <c r="F248" s="20"/>
      <c r="G248" s="20"/>
      <c r="H248" s="20"/>
      <c r="I248" s="20"/>
    </row>
    <row r="249" spans="1:9" ht="16" thickBot="1">
      <c r="A249" s="12" t="s">
        <v>739</v>
      </c>
      <c r="B249" s="4" t="s">
        <v>741</v>
      </c>
      <c r="C249" s="15"/>
      <c r="D249" s="15"/>
      <c r="E249" s="15"/>
      <c r="F249" s="20"/>
      <c r="G249" s="20"/>
      <c r="H249" s="20"/>
      <c r="I249" s="20"/>
    </row>
    <row r="250" spans="1:9">
      <c r="A250" s="5"/>
      <c r="B250" s="20"/>
      <c r="C250" s="20"/>
      <c r="D250" s="20"/>
      <c r="E250" s="20"/>
      <c r="F250" s="20"/>
      <c r="G250" s="20"/>
      <c r="H250" s="20"/>
      <c r="I250" s="20"/>
    </row>
  </sheetData>
  <mergeCells count="44">
    <mergeCell ref="A4:A5"/>
    <mergeCell ref="B4:H4"/>
    <mergeCell ref="B5:H5"/>
    <mergeCell ref="A3:H3"/>
    <mergeCell ref="B6:H6"/>
    <mergeCell ref="B7:H7"/>
    <mergeCell ref="B8:H8"/>
    <mergeCell ref="B22:H22"/>
    <mergeCell ref="A28:A29"/>
    <mergeCell ref="B28:H28"/>
    <mergeCell ref="B29:H29"/>
    <mergeCell ref="B30:H30"/>
    <mergeCell ref="B31:H31"/>
    <mergeCell ref="B32:H32"/>
    <mergeCell ref="B46:H46"/>
    <mergeCell ref="A52:A53"/>
    <mergeCell ref="B52:I52"/>
    <mergeCell ref="B53:I53"/>
    <mergeCell ref="B54:I54"/>
    <mergeCell ref="B55:I55"/>
    <mergeCell ref="B56:I56"/>
    <mergeCell ref="B70:I70"/>
    <mergeCell ref="A181:A182"/>
    <mergeCell ref="B181:H181"/>
    <mergeCell ref="B182:H182"/>
    <mergeCell ref="B183:H183"/>
    <mergeCell ref="B184:H184"/>
    <mergeCell ref="B185:H185"/>
    <mergeCell ref="A204:A205"/>
    <mergeCell ref="B204:I204"/>
    <mergeCell ref="B205:I205"/>
    <mergeCell ref="B206:I206"/>
    <mergeCell ref="B207:I207"/>
    <mergeCell ref="B208:I208"/>
    <mergeCell ref="B222:I222"/>
    <mergeCell ref="A231:A234"/>
    <mergeCell ref="B231:E231"/>
    <mergeCell ref="E248:E249"/>
    <mergeCell ref="A235:A240"/>
    <mergeCell ref="A241:A242"/>
    <mergeCell ref="A243:A245"/>
    <mergeCell ref="A246:A247"/>
    <mergeCell ref="C248:C249"/>
    <mergeCell ref="D248:D24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>
      <selection activeCell="C1" sqref="C1"/>
    </sheetView>
  </sheetViews>
  <sheetFormatPr baseColWidth="10" defaultRowHeight="15" x14ac:dyDescent="0"/>
  <cols>
    <col min="1" max="1" width="32.6640625" style="20" customWidth="1"/>
    <col min="2" max="9" width="19.6640625" style="20" customWidth="1"/>
    <col min="10" max="16384" width="10.83203125" style="20"/>
  </cols>
  <sheetData>
    <row r="1" spans="1:9">
      <c r="A1" s="54" t="s">
        <v>879</v>
      </c>
    </row>
    <row r="2" spans="1:9">
      <c r="A2" s="54" t="s">
        <v>878</v>
      </c>
    </row>
    <row r="3" spans="1:9" ht="51" customHeight="1" thickBot="1">
      <c r="A3" s="82" t="s">
        <v>418</v>
      </c>
      <c r="B3" s="82"/>
      <c r="C3" s="82"/>
      <c r="D3" s="82"/>
      <c r="E3" s="82"/>
      <c r="F3" s="82"/>
      <c r="G3" s="82"/>
      <c r="H3" s="82"/>
      <c r="I3" s="82"/>
    </row>
    <row r="4" spans="1:9">
      <c r="A4" s="13" t="s">
        <v>1</v>
      </c>
      <c r="B4" s="50" t="s">
        <v>419</v>
      </c>
      <c r="C4" s="51"/>
      <c r="D4" s="51"/>
      <c r="E4" s="51"/>
      <c r="F4" s="51"/>
      <c r="G4" s="51"/>
      <c r="H4" s="52"/>
      <c r="I4" s="9"/>
    </row>
    <row r="5" spans="1:9" ht="16" thickBot="1">
      <c r="A5" s="15"/>
      <c r="B5" s="61"/>
      <c r="C5" s="62"/>
      <c r="D5" s="62"/>
      <c r="E5" s="62"/>
      <c r="F5" s="62"/>
      <c r="G5" s="62"/>
      <c r="H5" s="63"/>
      <c r="I5" s="9"/>
    </row>
    <row r="6" spans="1:9" ht="16" thickBot="1">
      <c r="A6" s="12" t="s">
        <v>6</v>
      </c>
      <c r="B6" s="61" t="s">
        <v>3</v>
      </c>
      <c r="C6" s="62"/>
      <c r="D6" s="62"/>
      <c r="E6" s="62"/>
      <c r="F6" s="62"/>
      <c r="G6" s="62"/>
      <c r="H6" s="63"/>
      <c r="I6" s="6"/>
    </row>
    <row r="7" spans="1:9" ht="16" thickBot="1">
      <c r="A7" s="12" t="s">
        <v>7</v>
      </c>
      <c r="B7" s="64" t="s">
        <v>880</v>
      </c>
      <c r="C7" s="65"/>
      <c r="D7" s="65"/>
      <c r="E7" s="65"/>
      <c r="F7" s="65"/>
      <c r="G7" s="65"/>
      <c r="H7" s="66"/>
      <c r="I7" s="6"/>
    </row>
    <row r="8" spans="1:9" ht="16" thickBot="1">
      <c r="A8" s="12" t="s">
        <v>8</v>
      </c>
      <c r="B8" s="67">
        <v>8</v>
      </c>
      <c r="C8" s="68"/>
      <c r="D8" s="68"/>
      <c r="E8" s="68"/>
      <c r="F8" s="68"/>
      <c r="G8" s="68"/>
      <c r="H8" s="69"/>
      <c r="I8" s="7"/>
    </row>
    <row r="9" spans="1:9" ht="16" thickBot="1">
      <c r="A9" s="12" t="s">
        <v>9</v>
      </c>
      <c r="B9" s="4" t="s">
        <v>264</v>
      </c>
      <c r="C9" s="4" t="s">
        <v>265</v>
      </c>
      <c r="D9" s="4" t="s">
        <v>266</v>
      </c>
      <c r="E9" s="4" t="s">
        <v>267</v>
      </c>
      <c r="F9" s="4" t="s">
        <v>268</v>
      </c>
      <c r="G9" s="4" t="s">
        <v>269</v>
      </c>
      <c r="H9" s="17" t="s">
        <v>270</v>
      </c>
      <c r="I9" s="18"/>
    </row>
    <row r="10" spans="1:9" ht="16" thickBot="1">
      <c r="A10" s="12" t="s">
        <v>17</v>
      </c>
      <c r="B10" s="4" t="s">
        <v>420</v>
      </c>
      <c r="C10" s="4" t="s">
        <v>421</v>
      </c>
      <c r="D10" s="4" t="s">
        <v>422</v>
      </c>
      <c r="E10" s="4" t="s">
        <v>423</v>
      </c>
      <c r="F10" s="4" t="s">
        <v>424</v>
      </c>
      <c r="G10" s="4" t="s">
        <v>425</v>
      </c>
      <c r="H10" s="17" t="s">
        <v>426</v>
      </c>
      <c r="I10" s="18"/>
    </row>
    <row r="11" spans="1:9" ht="16" thickBot="1">
      <c r="A11" s="12" t="s">
        <v>743</v>
      </c>
      <c r="B11" s="4" t="s">
        <v>427</v>
      </c>
      <c r="C11" s="4" t="s">
        <v>428</v>
      </c>
      <c r="D11" s="4" t="s">
        <v>429</v>
      </c>
      <c r="E11" s="4" t="s">
        <v>430</v>
      </c>
      <c r="F11" s="4" t="s">
        <v>431</v>
      </c>
      <c r="G11" s="4" t="s">
        <v>432</v>
      </c>
      <c r="H11" s="17" t="s">
        <v>433</v>
      </c>
      <c r="I11" s="18"/>
    </row>
    <row r="12" spans="1:9" ht="18" thickBot="1">
      <c r="A12" s="12" t="s">
        <v>744</v>
      </c>
      <c r="B12" s="4">
        <v>21.275200000000002</v>
      </c>
      <c r="C12" s="4">
        <v>21.0777</v>
      </c>
      <c r="D12" s="4">
        <v>20.774799999999999</v>
      </c>
      <c r="E12" s="4">
        <v>20.459800000000001</v>
      </c>
      <c r="F12" s="4">
        <v>20.1553</v>
      </c>
      <c r="G12" s="4">
        <v>19.766300000000001</v>
      </c>
      <c r="H12" s="17">
        <v>19.195399999999999</v>
      </c>
      <c r="I12" s="18"/>
    </row>
    <row r="13" spans="1:9" ht="18" thickBot="1">
      <c r="A13" s="12" t="s">
        <v>745</v>
      </c>
      <c r="B13" s="4">
        <v>10.2376</v>
      </c>
      <c r="C13" s="4">
        <v>10.176600000000001</v>
      </c>
      <c r="D13" s="4">
        <v>10.0838</v>
      </c>
      <c r="E13" s="4">
        <v>9.9915000000000003</v>
      </c>
      <c r="F13" s="4">
        <v>9.9303000000000008</v>
      </c>
      <c r="G13" s="4">
        <v>9.8106000000000009</v>
      </c>
      <c r="H13" s="17">
        <v>9.6539000000000001</v>
      </c>
      <c r="I13" s="18"/>
    </row>
    <row r="14" spans="1:9" ht="18" thickBot="1">
      <c r="A14" s="12" t="s">
        <v>746</v>
      </c>
      <c r="B14" s="4">
        <v>2.1943999999999999</v>
      </c>
      <c r="C14" s="4">
        <v>2.2065999999999999</v>
      </c>
      <c r="D14" s="4">
        <v>2.1957</v>
      </c>
      <c r="E14" s="4">
        <v>2.1879</v>
      </c>
      <c r="F14" s="4">
        <v>2.1714000000000002</v>
      </c>
      <c r="G14" s="4">
        <v>2.1604000000000001</v>
      </c>
      <c r="H14" s="17">
        <v>2.1429999999999998</v>
      </c>
      <c r="I14" s="18"/>
    </row>
    <row r="15" spans="1:9" ht="16" thickBot="1">
      <c r="A15" s="12" t="s">
        <v>32</v>
      </c>
      <c r="B15" s="4">
        <v>3223</v>
      </c>
      <c r="C15" s="4">
        <v>3219</v>
      </c>
      <c r="D15" s="4">
        <v>3220</v>
      </c>
      <c r="E15" s="4">
        <v>3220</v>
      </c>
      <c r="F15" s="4">
        <v>3220</v>
      </c>
      <c r="G15" s="4">
        <v>3221</v>
      </c>
      <c r="H15" s="17">
        <v>3221</v>
      </c>
      <c r="I15" s="18"/>
    </row>
    <row r="16" spans="1:9" ht="16" thickBot="1">
      <c r="A16" s="12" t="s">
        <v>33</v>
      </c>
      <c r="B16" s="4" t="s">
        <v>434</v>
      </c>
      <c r="C16" s="4" t="s">
        <v>435</v>
      </c>
      <c r="D16" s="4" t="s">
        <v>436</v>
      </c>
      <c r="E16" s="4" t="s">
        <v>437</v>
      </c>
      <c r="F16" s="4" t="s">
        <v>438</v>
      </c>
      <c r="G16" s="4" t="s">
        <v>439</v>
      </c>
      <c r="H16" s="17" t="s">
        <v>440</v>
      </c>
      <c r="I16" s="18"/>
    </row>
    <row r="17" spans="1:9" ht="16" thickBot="1">
      <c r="A17" s="12" t="s">
        <v>41</v>
      </c>
      <c r="B17" s="4" t="s">
        <v>847</v>
      </c>
      <c r="C17" s="4" t="s">
        <v>848</v>
      </c>
      <c r="D17" s="4" t="s">
        <v>848</v>
      </c>
      <c r="E17" s="4" t="s">
        <v>848</v>
      </c>
      <c r="F17" s="4" t="s">
        <v>848</v>
      </c>
      <c r="G17" s="4" t="s">
        <v>849</v>
      </c>
      <c r="H17" s="17" t="s">
        <v>850</v>
      </c>
      <c r="I17" s="18"/>
    </row>
    <row r="18" spans="1:9" ht="16" thickBot="1">
      <c r="A18" s="30"/>
      <c r="B18" s="4" t="s">
        <v>851</v>
      </c>
      <c r="C18" s="4" t="s">
        <v>852</v>
      </c>
      <c r="D18" s="4" t="s">
        <v>853</v>
      </c>
      <c r="E18" s="4" t="s">
        <v>853</v>
      </c>
      <c r="F18" s="4" t="s">
        <v>852</v>
      </c>
      <c r="G18" s="4" t="s">
        <v>852</v>
      </c>
      <c r="H18" s="17" t="s">
        <v>854</v>
      </c>
      <c r="I18" s="18"/>
    </row>
    <row r="19" spans="1:9" ht="16" thickBot="1">
      <c r="A19" s="30"/>
      <c r="B19" s="4" t="s">
        <v>855</v>
      </c>
      <c r="C19" s="4" t="s">
        <v>856</v>
      </c>
      <c r="D19" s="4" t="s">
        <v>857</v>
      </c>
      <c r="E19" s="4" t="s">
        <v>857</v>
      </c>
      <c r="F19" s="4" t="s">
        <v>857</v>
      </c>
      <c r="G19" s="4" t="s">
        <v>857</v>
      </c>
      <c r="H19" s="17" t="s">
        <v>857</v>
      </c>
      <c r="I19" s="18"/>
    </row>
    <row r="20" spans="1:9" ht="31" thickBot="1">
      <c r="A20" s="12" t="s">
        <v>95</v>
      </c>
      <c r="B20" s="4" t="s">
        <v>441</v>
      </c>
      <c r="C20" s="4" t="s">
        <v>442</v>
      </c>
      <c r="D20" s="4" t="s">
        <v>443</v>
      </c>
      <c r="E20" s="4" t="s">
        <v>444</v>
      </c>
      <c r="F20" s="4" t="s">
        <v>445</v>
      </c>
      <c r="G20" s="4" t="s">
        <v>446</v>
      </c>
      <c r="H20" s="17" t="s">
        <v>447</v>
      </c>
      <c r="I20" s="18"/>
    </row>
    <row r="21" spans="1:9" ht="18" thickBot="1">
      <c r="A21" s="12" t="s">
        <v>763</v>
      </c>
      <c r="B21" s="4">
        <v>5.28E-2</v>
      </c>
      <c r="C21" s="4">
        <v>9.6600000000000005E-2</v>
      </c>
      <c r="D21" s="4">
        <v>5.3800000000000001E-2</v>
      </c>
      <c r="E21" s="4">
        <v>5.67E-2</v>
      </c>
      <c r="F21" s="4">
        <v>5.28E-2</v>
      </c>
      <c r="G21" s="4">
        <v>5.5800000000000002E-2</v>
      </c>
      <c r="H21" s="17">
        <v>0.09</v>
      </c>
      <c r="I21" s="18"/>
    </row>
    <row r="22" spans="1:9" ht="16" thickBot="1">
      <c r="A22" s="12" t="s">
        <v>299</v>
      </c>
      <c r="B22" s="17" t="s">
        <v>300</v>
      </c>
      <c r="C22" s="16"/>
      <c r="D22" s="16"/>
      <c r="E22" s="16"/>
      <c r="F22" s="16"/>
      <c r="G22" s="16"/>
      <c r="H22" s="16"/>
      <c r="I22" s="18"/>
    </row>
    <row r="23" spans="1:9" ht="31" thickBot="1">
      <c r="A23" s="12" t="s">
        <v>764</v>
      </c>
      <c r="B23" s="4" t="s">
        <v>448</v>
      </c>
      <c r="C23" s="4" t="s">
        <v>449</v>
      </c>
      <c r="D23" s="4" t="s">
        <v>450</v>
      </c>
      <c r="E23" s="4" t="s">
        <v>451</v>
      </c>
      <c r="F23" s="4" t="s">
        <v>452</v>
      </c>
      <c r="G23" s="4" t="s">
        <v>453</v>
      </c>
      <c r="H23" s="17" t="s">
        <v>454</v>
      </c>
      <c r="I23" s="18"/>
    </row>
    <row r="24" spans="1:9" ht="31" thickBot="1">
      <c r="A24" s="12" t="s">
        <v>765</v>
      </c>
      <c r="B24" s="4" t="s">
        <v>455</v>
      </c>
      <c r="C24" s="4" t="s">
        <v>456</v>
      </c>
      <c r="D24" s="4" t="s">
        <v>457</v>
      </c>
      <c r="E24" s="4" t="s">
        <v>458</v>
      </c>
      <c r="F24" s="4" t="s">
        <v>459</v>
      </c>
      <c r="G24" s="4" t="s">
        <v>460</v>
      </c>
      <c r="H24" s="17" t="s">
        <v>461</v>
      </c>
      <c r="I24" s="18"/>
    </row>
    <row r="25" spans="1:9" ht="16" thickBot="1">
      <c r="A25" s="12" t="s">
        <v>766</v>
      </c>
      <c r="B25" s="4">
        <f>-0.593/0.188</f>
        <v>-3.1542553191489362</v>
      </c>
      <c r="C25" s="4">
        <f>-1.235/0.256</f>
        <v>-4.82421875</v>
      </c>
      <c r="D25" s="4">
        <f>-1.225/ 0.219</f>
        <v>-5.5936073059360734</v>
      </c>
      <c r="E25" s="4">
        <f>-0.958/0.209</f>
        <v>-4.5837320574162677</v>
      </c>
      <c r="F25" s="4">
        <f>-1.031/0.216</f>
        <v>-4.7731481481481479</v>
      </c>
      <c r="G25" s="4">
        <f>-0.843/0.195</f>
        <v>-4.3230769230769228</v>
      </c>
      <c r="H25" s="17">
        <f>-1.089/0.209</f>
        <v>-5.2105263157894735</v>
      </c>
      <c r="I25" s="18"/>
    </row>
    <row r="26" spans="1:9">
      <c r="A26" s="34"/>
      <c r="B26" s="34"/>
      <c r="C26" s="34"/>
      <c r="D26" s="34"/>
      <c r="E26" s="34"/>
      <c r="F26" s="34"/>
      <c r="G26" s="34"/>
      <c r="H26" s="34"/>
      <c r="I26" s="34"/>
    </row>
    <row r="27" spans="1:9" ht="16" thickBot="1">
      <c r="A27" s="3"/>
    </row>
    <row r="28" spans="1:9">
      <c r="A28" s="13" t="s">
        <v>315</v>
      </c>
      <c r="B28" s="21" t="s">
        <v>419</v>
      </c>
      <c r="C28" s="22"/>
      <c r="D28" s="22"/>
      <c r="E28" s="22"/>
      <c r="F28" s="22"/>
      <c r="G28" s="22"/>
      <c r="H28" s="23"/>
    </row>
    <row r="29" spans="1:9" ht="16" thickBot="1">
      <c r="A29" s="15"/>
      <c r="B29" s="61"/>
      <c r="C29" s="62"/>
      <c r="D29" s="62"/>
      <c r="E29" s="62"/>
      <c r="F29" s="62"/>
      <c r="G29" s="62"/>
      <c r="H29" s="63"/>
    </row>
    <row r="30" spans="1:9" ht="16" thickBot="1">
      <c r="A30" s="12" t="s">
        <v>6</v>
      </c>
      <c r="B30" s="61" t="s">
        <v>3</v>
      </c>
      <c r="C30" s="65"/>
      <c r="D30" s="65"/>
      <c r="E30" s="65"/>
      <c r="F30" s="65"/>
      <c r="G30" s="65"/>
      <c r="H30" s="66"/>
    </row>
    <row r="31" spans="1:9" ht="16" thickBot="1">
      <c r="A31" s="12" t="s">
        <v>7</v>
      </c>
      <c r="B31" s="64" t="s">
        <v>880</v>
      </c>
      <c r="C31" s="65"/>
      <c r="D31" s="65"/>
      <c r="E31" s="65"/>
      <c r="F31" s="65"/>
      <c r="G31" s="65"/>
      <c r="H31" s="66"/>
    </row>
    <row r="32" spans="1:9" ht="16" thickBot="1">
      <c r="A32" s="12" t="s">
        <v>8</v>
      </c>
      <c r="B32" s="67">
        <v>8</v>
      </c>
      <c r="C32" s="68"/>
      <c r="D32" s="68"/>
      <c r="E32" s="68"/>
      <c r="F32" s="68"/>
      <c r="G32" s="68"/>
      <c r="H32" s="69"/>
    </row>
    <row r="33" spans="1:8" ht="16" thickBot="1">
      <c r="A33" s="12" t="s">
        <v>9</v>
      </c>
      <c r="B33" s="4" t="s">
        <v>316</v>
      </c>
      <c r="C33" s="4" t="s">
        <v>317</v>
      </c>
      <c r="D33" s="4" t="s">
        <v>318</v>
      </c>
      <c r="E33" s="4" t="s">
        <v>319</v>
      </c>
      <c r="F33" s="4" t="s">
        <v>320</v>
      </c>
      <c r="G33" s="4" t="s">
        <v>321</v>
      </c>
      <c r="H33" s="4" t="s">
        <v>322</v>
      </c>
    </row>
    <row r="34" spans="1:8" ht="16" thickBot="1">
      <c r="A34" s="12" t="s">
        <v>17</v>
      </c>
      <c r="B34" s="4" t="s">
        <v>462</v>
      </c>
      <c r="C34" s="4" t="s">
        <v>463</v>
      </c>
      <c r="D34" s="4" t="s">
        <v>464</v>
      </c>
      <c r="E34" s="4" t="s">
        <v>465</v>
      </c>
      <c r="F34" s="4" t="s">
        <v>466</v>
      </c>
      <c r="G34" s="4" t="s">
        <v>467</v>
      </c>
      <c r="H34" s="4" t="s">
        <v>468</v>
      </c>
    </row>
    <row r="35" spans="1:8" ht="16" thickBot="1">
      <c r="A35" s="12" t="s">
        <v>743</v>
      </c>
      <c r="B35" s="4" t="s">
        <v>469</v>
      </c>
      <c r="C35" s="4" t="s">
        <v>470</v>
      </c>
      <c r="D35" s="4" t="s">
        <v>471</v>
      </c>
      <c r="E35" s="4" t="s">
        <v>472</v>
      </c>
      <c r="F35" s="4" t="s">
        <v>473</v>
      </c>
      <c r="G35" s="4" t="s">
        <v>474</v>
      </c>
      <c r="H35" s="4" t="s">
        <v>475</v>
      </c>
    </row>
    <row r="36" spans="1:8" ht="18" thickBot="1">
      <c r="A36" s="12" t="s">
        <v>744</v>
      </c>
      <c r="B36" s="4">
        <v>18.756499999999999</v>
      </c>
      <c r="C36" s="4">
        <v>18.274799999999999</v>
      </c>
      <c r="D36" s="4">
        <v>17.860800000000001</v>
      </c>
      <c r="E36" s="4">
        <v>17.443300000000001</v>
      </c>
      <c r="F36" s="4">
        <v>17.080400000000001</v>
      </c>
      <c r="G36" s="4">
        <v>16.824000000000002</v>
      </c>
      <c r="H36" s="4">
        <v>16.623799999999999</v>
      </c>
    </row>
    <row r="37" spans="1:8" ht="18" thickBot="1">
      <c r="A37" s="12" t="s">
        <v>745</v>
      </c>
      <c r="B37" s="4">
        <v>9.4948999999999995</v>
      </c>
      <c r="C37" s="4">
        <v>9.3549000000000007</v>
      </c>
      <c r="D37" s="4">
        <v>9.2175999999999991</v>
      </c>
      <c r="E37" s="4">
        <v>9.0850000000000009</v>
      </c>
      <c r="F37" s="4">
        <v>8.9661000000000008</v>
      </c>
      <c r="G37" s="4">
        <v>8.8690999999999995</v>
      </c>
      <c r="H37" s="4">
        <v>8.7891999999999992</v>
      </c>
    </row>
    <row r="38" spans="1:8" ht="18" thickBot="1">
      <c r="A38" s="12" t="s">
        <v>746</v>
      </c>
      <c r="B38" s="4">
        <v>2.1282000000000001</v>
      </c>
      <c r="C38" s="4">
        <v>2.1042999999999998</v>
      </c>
      <c r="D38" s="4">
        <v>2.0781000000000001</v>
      </c>
      <c r="E38" s="4">
        <v>2.0716000000000001</v>
      </c>
      <c r="F38" s="4">
        <v>2.0491999999999999</v>
      </c>
      <c r="G38" s="4">
        <v>2.036</v>
      </c>
      <c r="H38" s="4">
        <v>2.016</v>
      </c>
    </row>
    <row r="39" spans="1:8" ht="16" thickBot="1">
      <c r="A39" s="12" t="s">
        <v>32</v>
      </c>
      <c r="B39" s="4">
        <v>3221</v>
      </c>
      <c r="C39" s="4">
        <v>3221</v>
      </c>
      <c r="D39" s="4">
        <v>3221</v>
      </c>
      <c r="E39" s="4">
        <v>5110</v>
      </c>
      <c r="F39" s="4">
        <v>5110</v>
      </c>
      <c r="G39" s="4">
        <v>5110</v>
      </c>
      <c r="H39" s="4">
        <v>2102</v>
      </c>
    </row>
    <row r="40" spans="1:8" ht="16" thickBot="1">
      <c r="A40" s="12" t="s">
        <v>33</v>
      </c>
      <c r="B40" s="4" t="s">
        <v>476</v>
      </c>
      <c r="C40" s="4" t="s">
        <v>477</v>
      </c>
      <c r="D40" s="4" t="s">
        <v>478</v>
      </c>
      <c r="E40" s="4" t="s">
        <v>479</v>
      </c>
      <c r="F40" s="4" t="s">
        <v>480</v>
      </c>
      <c r="G40" s="4" t="s">
        <v>481</v>
      </c>
      <c r="H40" s="4" t="s">
        <v>482</v>
      </c>
    </row>
    <row r="41" spans="1:8" ht="16" thickBot="1">
      <c r="A41" s="12" t="s">
        <v>41</v>
      </c>
      <c r="B41" s="4" t="s">
        <v>781</v>
      </c>
      <c r="C41" s="4" t="s">
        <v>783</v>
      </c>
      <c r="D41" s="4" t="s">
        <v>783</v>
      </c>
      <c r="E41" s="4" t="s">
        <v>858</v>
      </c>
      <c r="F41" s="4" t="s">
        <v>858</v>
      </c>
      <c r="G41" s="4" t="s">
        <v>859</v>
      </c>
      <c r="H41" s="4" t="s">
        <v>859</v>
      </c>
    </row>
    <row r="42" spans="1:8" ht="16" thickBot="1">
      <c r="A42" s="30"/>
      <c r="B42" s="4" t="s">
        <v>860</v>
      </c>
      <c r="C42" s="4" t="s">
        <v>860</v>
      </c>
      <c r="D42" s="4" t="s">
        <v>860</v>
      </c>
      <c r="E42" s="4" t="s">
        <v>822</v>
      </c>
      <c r="F42" s="4" t="s">
        <v>861</v>
      </c>
      <c r="G42" s="4" t="s">
        <v>862</v>
      </c>
      <c r="H42" s="4" t="s">
        <v>862</v>
      </c>
    </row>
    <row r="43" spans="1:8" ht="16" thickBot="1">
      <c r="A43" s="30"/>
      <c r="B43" s="4" t="s">
        <v>863</v>
      </c>
      <c r="C43" s="4" t="s">
        <v>863</v>
      </c>
      <c r="D43" s="4" t="s">
        <v>863</v>
      </c>
      <c r="E43" s="4" t="s">
        <v>864</v>
      </c>
      <c r="F43" s="4" t="s">
        <v>865</v>
      </c>
      <c r="G43" s="4" t="s">
        <v>855</v>
      </c>
      <c r="H43" s="4" t="s">
        <v>855</v>
      </c>
    </row>
    <row r="44" spans="1:8" ht="31" thickBot="1">
      <c r="A44" s="12" t="s">
        <v>95</v>
      </c>
      <c r="B44" s="4" t="s">
        <v>483</v>
      </c>
      <c r="C44" s="4" t="s">
        <v>484</v>
      </c>
      <c r="D44" s="4" t="s">
        <v>485</v>
      </c>
      <c r="E44" s="4" t="s">
        <v>486</v>
      </c>
      <c r="F44" s="4" t="s">
        <v>487</v>
      </c>
      <c r="G44" s="4" t="s">
        <v>488</v>
      </c>
      <c r="H44" s="4" t="s">
        <v>489</v>
      </c>
    </row>
    <row r="45" spans="1:8" ht="18" thickBot="1">
      <c r="A45" s="12" t="s">
        <v>763</v>
      </c>
      <c r="B45" s="4">
        <v>5.28E-2</v>
      </c>
      <c r="C45" s="4">
        <v>9.6600000000000005E-2</v>
      </c>
      <c r="D45" s="4">
        <v>5.3800000000000001E-2</v>
      </c>
      <c r="E45" s="4">
        <v>5.1799999999999999E-2</v>
      </c>
      <c r="F45" s="4">
        <v>4.9099999999999998E-2</v>
      </c>
      <c r="G45" s="4">
        <v>4.8300000000000003E-2</v>
      </c>
      <c r="H45" s="4">
        <v>4.3499999999999997E-2</v>
      </c>
    </row>
    <row r="46" spans="1:8" ht="16" thickBot="1">
      <c r="A46" s="12" t="s">
        <v>299</v>
      </c>
      <c r="B46" s="17" t="s">
        <v>300</v>
      </c>
      <c r="C46" s="16"/>
      <c r="D46" s="16"/>
      <c r="E46" s="16"/>
      <c r="F46" s="16"/>
      <c r="G46" s="16"/>
      <c r="H46" s="18"/>
    </row>
    <row r="47" spans="1:8" ht="31" thickBot="1">
      <c r="A47" s="12" t="s">
        <v>764</v>
      </c>
      <c r="B47" s="4">
        <v>1.02</v>
      </c>
      <c r="C47" s="4">
        <v>1.0269999999999999</v>
      </c>
      <c r="D47" s="4">
        <v>1.081</v>
      </c>
      <c r="E47" s="4" t="s">
        <v>490</v>
      </c>
      <c r="F47" s="4" t="s">
        <v>491</v>
      </c>
      <c r="G47" s="4" t="s">
        <v>492</v>
      </c>
      <c r="H47" s="4" t="s">
        <v>493</v>
      </c>
    </row>
    <row r="48" spans="1:8" ht="31" thickBot="1">
      <c r="A48" s="12" t="s">
        <v>765</v>
      </c>
      <c r="B48" s="4" t="s">
        <v>448</v>
      </c>
      <c r="C48" s="4" t="s">
        <v>449</v>
      </c>
      <c r="D48" s="4" t="s">
        <v>450</v>
      </c>
      <c r="E48" s="4" t="s">
        <v>494</v>
      </c>
      <c r="F48" s="4" t="s">
        <v>495</v>
      </c>
      <c r="G48" s="4" t="s">
        <v>496</v>
      </c>
      <c r="H48" s="4" t="s">
        <v>497</v>
      </c>
    </row>
    <row r="49" spans="1:9" ht="31" thickBot="1">
      <c r="A49" s="12" t="s">
        <v>766</v>
      </c>
      <c r="B49" s="4" t="s">
        <v>455</v>
      </c>
      <c r="C49" s="4" t="s">
        <v>456</v>
      </c>
      <c r="D49" s="4" t="s">
        <v>457</v>
      </c>
      <c r="E49" s="4">
        <f>-1.412/0.338</f>
        <v>-4.1775147928994079</v>
      </c>
      <c r="F49" s="4">
        <f>-1.286/0.366</f>
        <v>-3.5136612021857925</v>
      </c>
      <c r="G49" s="4">
        <f>-1.354/0.34</f>
        <v>-3.9823529411764707</v>
      </c>
      <c r="H49" s="4">
        <f>-1.354/0.34</f>
        <v>-3.9823529411764707</v>
      </c>
    </row>
    <row r="50" spans="1:9" ht="16" thickBot="1">
      <c r="A50" s="3"/>
    </row>
    <row r="51" spans="1:9">
      <c r="A51" s="13" t="s">
        <v>315</v>
      </c>
      <c r="B51" s="58" t="s">
        <v>419</v>
      </c>
      <c r="C51" s="59"/>
      <c r="D51" s="59"/>
      <c r="E51" s="59"/>
      <c r="F51" s="59"/>
      <c r="G51" s="59"/>
      <c r="H51" s="59"/>
      <c r="I51" s="60"/>
    </row>
    <row r="52" spans="1:9" ht="16" thickBot="1">
      <c r="A52" s="15"/>
      <c r="B52" s="74"/>
      <c r="C52" s="62"/>
      <c r="D52" s="62"/>
      <c r="E52" s="62"/>
      <c r="F52" s="62"/>
      <c r="G52" s="62"/>
      <c r="H52" s="62"/>
      <c r="I52" s="63"/>
    </row>
    <row r="53" spans="1:9" ht="16" thickBot="1">
      <c r="A53" s="12" t="s">
        <v>6</v>
      </c>
      <c r="B53" s="74" t="s">
        <v>3</v>
      </c>
      <c r="C53" s="65"/>
      <c r="D53" s="65"/>
      <c r="E53" s="65"/>
      <c r="F53" s="65"/>
      <c r="G53" s="65"/>
      <c r="H53" s="65"/>
      <c r="I53" s="66"/>
    </row>
    <row r="54" spans="1:9" ht="16" thickBot="1">
      <c r="A54" s="12" t="s">
        <v>7</v>
      </c>
      <c r="B54" s="75" t="s">
        <v>880</v>
      </c>
      <c r="C54" s="65"/>
      <c r="D54" s="65"/>
      <c r="E54" s="65"/>
      <c r="F54" s="65"/>
      <c r="G54" s="65"/>
      <c r="H54" s="65"/>
      <c r="I54" s="66"/>
    </row>
    <row r="55" spans="1:9" ht="16" thickBot="1">
      <c r="A55" s="12" t="s">
        <v>8</v>
      </c>
      <c r="B55" s="76">
        <v>8</v>
      </c>
      <c r="C55" s="68"/>
      <c r="D55" s="68"/>
      <c r="E55" s="68"/>
      <c r="F55" s="68"/>
      <c r="G55" s="68"/>
      <c r="H55" s="68"/>
      <c r="I55" s="69"/>
    </row>
    <row r="56" spans="1:9" ht="16" thickBot="1">
      <c r="A56" s="12" t="s">
        <v>9</v>
      </c>
      <c r="B56" s="4" t="s">
        <v>364</v>
      </c>
      <c r="C56" s="4" t="s">
        <v>365</v>
      </c>
      <c r="D56" s="4" t="s">
        <v>366</v>
      </c>
      <c r="E56" s="4" t="s">
        <v>367</v>
      </c>
      <c r="F56" s="4" t="s">
        <v>368</v>
      </c>
      <c r="G56" s="4" t="s">
        <v>369</v>
      </c>
      <c r="H56" s="4" t="s">
        <v>370</v>
      </c>
      <c r="I56" s="4" t="s">
        <v>371</v>
      </c>
    </row>
    <row r="57" spans="1:9" ht="16" thickBot="1">
      <c r="A57" s="12" t="s">
        <v>17</v>
      </c>
      <c r="B57" s="4" t="s">
        <v>498</v>
      </c>
      <c r="C57" s="4" t="s">
        <v>499</v>
      </c>
      <c r="D57" s="4" t="s">
        <v>500</v>
      </c>
      <c r="E57" s="4" t="s">
        <v>501</v>
      </c>
      <c r="F57" s="4" t="s">
        <v>502</v>
      </c>
      <c r="G57" s="4" t="s">
        <v>503</v>
      </c>
      <c r="H57" s="4" t="s">
        <v>504</v>
      </c>
      <c r="I57" s="4" t="s">
        <v>505</v>
      </c>
    </row>
    <row r="58" spans="1:9" ht="16" thickBot="1">
      <c r="A58" s="12" t="s">
        <v>743</v>
      </c>
      <c r="B58" s="4" t="s">
        <v>506</v>
      </c>
      <c r="C58" s="4" t="s">
        <v>507</v>
      </c>
      <c r="D58" s="4" t="s">
        <v>508</v>
      </c>
      <c r="E58" s="4" t="s">
        <v>509</v>
      </c>
      <c r="F58" s="4" t="s">
        <v>510</v>
      </c>
      <c r="G58" s="4" t="s">
        <v>511</v>
      </c>
      <c r="H58" s="4" t="s">
        <v>512</v>
      </c>
      <c r="I58" s="4" t="s">
        <v>513</v>
      </c>
    </row>
    <row r="59" spans="1:9" ht="18" thickBot="1">
      <c r="A59" s="12" t="s">
        <v>744</v>
      </c>
      <c r="B59" s="4">
        <v>16.441099999999999</v>
      </c>
      <c r="C59" s="4">
        <v>16.298500000000001</v>
      </c>
      <c r="D59" s="4">
        <v>16.164899999999999</v>
      </c>
      <c r="E59" s="4">
        <v>16.107700000000001</v>
      </c>
      <c r="F59" s="4">
        <v>16.0459</v>
      </c>
      <c r="G59" s="4">
        <v>15.978899999999999</v>
      </c>
      <c r="H59" s="4">
        <v>15.857699999999999</v>
      </c>
      <c r="I59" s="4">
        <v>15.7631</v>
      </c>
    </row>
    <row r="60" spans="1:9" ht="18" thickBot="1">
      <c r="A60" s="12" t="s">
        <v>745</v>
      </c>
      <c r="B60" s="4">
        <v>8.7103000000000002</v>
      </c>
      <c r="C60" s="4">
        <v>8.6057000000000006</v>
      </c>
      <c r="D60" s="4">
        <v>8.43</v>
      </c>
      <c r="E60" s="4">
        <v>8.3346999999999998</v>
      </c>
      <c r="F60" s="4">
        <v>8.2123000000000008</v>
      </c>
      <c r="G60" s="4">
        <v>8.0683000000000007</v>
      </c>
      <c r="H60" s="4">
        <v>7.9500999999999999</v>
      </c>
      <c r="I60" s="4">
        <v>7.8372999999999999</v>
      </c>
    </row>
    <row r="61" spans="1:9" ht="18" thickBot="1">
      <c r="A61" s="12" t="s">
        <v>746</v>
      </c>
      <c r="B61" s="4">
        <v>2.0124</v>
      </c>
      <c r="C61" s="4">
        <v>2.0099999999999998</v>
      </c>
      <c r="D61" s="4">
        <v>2.0045000000000002</v>
      </c>
      <c r="E61" s="4">
        <v>2.0057</v>
      </c>
      <c r="F61" s="4">
        <v>2.0036999999999998</v>
      </c>
      <c r="G61" s="4">
        <v>2.0066999999999999</v>
      </c>
      <c r="H61" s="4">
        <v>2.0032999999999999</v>
      </c>
      <c r="I61" s="4">
        <v>2.0022000000000002</v>
      </c>
    </row>
    <row r="62" spans="1:9" ht="16" thickBot="1">
      <c r="A62" s="12" t="s">
        <v>32</v>
      </c>
      <c r="B62" s="4">
        <v>5110</v>
      </c>
      <c r="C62" s="4">
        <v>5110</v>
      </c>
      <c r="D62" s="4">
        <v>5110</v>
      </c>
      <c r="E62" s="4">
        <v>2102</v>
      </c>
      <c r="F62" s="4">
        <v>2101</v>
      </c>
      <c r="G62" s="4">
        <v>2102</v>
      </c>
      <c r="H62" s="4">
        <v>2097</v>
      </c>
      <c r="I62" s="4">
        <v>2099</v>
      </c>
    </row>
    <row r="63" spans="1:9" ht="16" thickBot="1">
      <c r="A63" s="12" t="s">
        <v>33</v>
      </c>
      <c r="B63" s="4" t="s">
        <v>479</v>
      </c>
      <c r="C63" s="4" t="s">
        <v>480</v>
      </c>
      <c r="D63" s="4" t="s">
        <v>481</v>
      </c>
      <c r="E63" s="4" t="s">
        <v>482</v>
      </c>
      <c r="F63" s="4" t="s">
        <v>482</v>
      </c>
      <c r="G63" s="4" t="s">
        <v>482</v>
      </c>
      <c r="H63" s="4" t="s">
        <v>514</v>
      </c>
      <c r="I63" s="4" t="s">
        <v>515</v>
      </c>
    </row>
    <row r="64" spans="1:9" ht="31" thickBot="1">
      <c r="A64" s="12" t="s">
        <v>41</v>
      </c>
      <c r="B64" s="4" t="s">
        <v>858</v>
      </c>
      <c r="C64" s="4" t="s">
        <v>858</v>
      </c>
      <c r="D64" s="4" t="s">
        <v>859</v>
      </c>
      <c r="E64" s="4" t="s">
        <v>859</v>
      </c>
      <c r="F64" s="4" t="s">
        <v>859</v>
      </c>
      <c r="G64" s="4" t="s">
        <v>859</v>
      </c>
      <c r="H64" s="4" t="s">
        <v>818</v>
      </c>
      <c r="I64" s="4" t="s">
        <v>818</v>
      </c>
    </row>
    <row r="65" spans="1:9" ht="31" thickBot="1">
      <c r="A65" s="30"/>
      <c r="B65" s="4" t="s">
        <v>822</v>
      </c>
      <c r="C65" s="4" t="s">
        <v>861</v>
      </c>
      <c r="D65" s="4" t="s">
        <v>862</v>
      </c>
      <c r="E65" s="4" t="s">
        <v>862</v>
      </c>
      <c r="F65" s="4" t="s">
        <v>862</v>
      </c>
      <c r="G65" s="4" t="s">
        <v>862</v>
      </c>
      <c r="H65" s="4" t="s">
        <v>862</v>
      </c>
      <c r="I65" s="4" t="s">
        <v>862</v>
      </c>
    </row>
    <row r="66" spans="1:9" ht="16" thickBot="1">
      <c r="A66" s="30"/>
      <c r="B66" s="4" t="s">
        <v>864</v>
      </c>
      <c r="C66" s="4" t="s">
        <v>866</v>
      </c>
      <c r="D66" s="4" t="s">
        <v>855</v>
      </c>
      <c r="E66" s="4" t="s">
        <v>855</v>
      </c>
      <c r="F66" s="4" t="s">
        <v>867</v>
      </c>
      <c r="G66" s="4" t="s">
        <v>867</v>
      </c>
      <c r="H66" s="4" t="s">
        <v>775</v>
      </c>
      <c r="I66" s="4" t="s">
        <v>775</v>
      </c>
    </row>
    <row r="67" spans="1:9" ht="31" thickBot="1">
      <c r="A67" s="12" t="s">
        <v>95</v>
      </c>
      <c r="B67" s="4" t="s">
        <v>516</v>
      </c>
      <c r="C67" s="4" t="s">
        <v>487</v>
      </c>
      <c r="D67" s="4" t="s">
        <v>488</v>
      </c>
      <c r="E67" s="4" t="s">
        <v>489</v>
      </c>
      <c r="F67" s="4" t="s">
        <v>517</v>
      </c>
      <c r="G67" s="4" t="s">
        <v>518</v>
      </c>
      <c r="H67" s="4" t="s">
        <v>519</v>
      </c>
      <c r="I67" s="4" t="s">
        <v>520</v>
      </c>
    </row>
    <row r="68" spans="1:9" ht="18" thickBot="1">
      <c r="A68" s="12" t="s">
        <v>763</v>
      </c>
      <c r="B68" s="4">
        <v>5.1799999999999999E-2</v>
      </c>
      <c r="C68" s="4">
        <v>4.9099999999999998E-2</v>
      </c>
      <c r="D68" s="4">
        <v>4.8300000000000003E-2</v>
      </c>
      <c r="E68" s="4">
        <v>4.3499999999999997E-2</v>
      </c>
      <c r="F68" s="4">
        <v>5.7500000000000002E-2</v>
      </c>
      <c r="G68" s="4">
        <v>5.6800000000000003E-2</v>
      </c>
      <c r="H68" s="4">
        <v>6.5600000000000006E-2</v>
      </c>
      <c r="I68" s="4">
        <v>6.6400000000000001E-2</v>
      </c>
    </row>
    <row r="69" spans="1:9" ht="16" thickBot="1">
      <c r="A69" s="12" t="s">
        <v>521</v>
      </c>
      <c r="B69" s="17" t="s">
        <v>522</v>
      </c>
      <c r="C69" s="16"/>
      <c r="D69" s="16"/>
      <c r="E69" s="16"/>
      <c r="F69" s="16"/>
      <c r="G69" s="16"/>
      <c r="H69" s="16"/>
      <c r="I69" s="18"/>
    </row>
    <row r="70" spans="1:9" ht="18" thickBot="1">
      <c r="A70" s="12" t="s">
        <v>764</v>
      </c>
      <c r="B70" s="4">
        <v>2.52</v>
      </c>
      <c r="C70" s="4">
        <v>2.69</v>
      </c>
      <c r="D70" s="4">
        <v>1.79</v>
      </c>
      <c r="E70" s="4">
        <v>1.87</v>
      </c>
      <c r="F70" s="4">
        <v>1.42</v>
      </c>
      <c r="G70" s="4">
        <v>2.02</v>
      </c>
      <c r="H70" s="4">
        <v>2.12</v>
      </c>
      <c r="I70" s="4">
        <v>1.79</v>
      </c>
    </row>
    <row r="71" spans="1:9" ht="31" thickBot="1">
      <c r="A71" s="12" t="s">
        <v>765</v>
      </c>
      <c r="B71" s="4" t="s">
        <v>523</v>
      </c>
      <c r="C71" s="4" t="s">
        <v>524</v>
      </c>
      <c r="D71" s="4" t="s">
        <v>525</v>
      </c>
      <c r="E71" s="4" t="s">
        <v>526</v>
      </c>
      <c r="F71" s="4" t="s">
        <v>527</v>
      </c>
      <c r="G71" s="4" t="s">
        <v>528</v>
      </c>
      <c r="H71" s="4" t="s">
        <v>529</v>
      </c>
      <c r="I71" s="4" t="s">
        <v>530</v>
      </c>
    </row>
    <row r="72" spans="1:9" ht="31" thickBot="1">
      <c r="A72" s="12" t="s">
        <v>766</v>
      </c>
      <c r="B72" s="4" t="s">
        <v>531</v>
      </c>
      <c r="C72" s="4" t="s">
        <v>532</v>
      </c>
      <c r="D72" s="4" t="s">
        <v>533</v>
      </c>
      <c r="E72" s="4" t="s">
        <v>534</v>
      </c>
      <c r="F72" s="4" t="s">
        <v>535</v>
      </c>
      <c r="G72" s="4" t="s">
        <v>536</v>
      </c>
      <c r="H72" s="4" t="s">
        <v>537</v>
      </c>
      <c r="I72" s="4" t="s">
        <v>538</v>
      </c>
    </row>
  </sheetData>
  <mergeCells count="26">
    <mergeCell ref="A3:I3"/>
    <mergeCell ref="B69:I69"/>
    <mergeCell ref="B46:H46"/>
    <mergeCell ref="A51:A52"/>
    <mergeCell ref="A28:A29"/>
    <mergeCell ref="B28:H28"/>
    <mergeCell ref="H20:I20"/>
    <mergeCell ref="H21:I21"/>
    <mergeCell ref="B22:I22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I4:I5"/>
    <mergeCell ref="H9:I9"/>
    <mergeCell ref="H10:I10"/>
    <mergeCell ref="H11:I11"/>
    <mergeCell ref="H12:I12"/>
    <mergeCell ref="H13:I13"/>
    <mergeCell ref="A4:A5"/>
    <mergeCell ref="B4:H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1" sqref="C1"/>
    </sheetView>
  </sheetViews>
  <sheetFormatPr baseColWidth="10" defaultRowHeight="15" x14ac:dyDescent="0"/>
  <cols>
    <col min="1" max="1" width="37.33203125" customWidth="1"/>
    <col min="2" max="8" width="16" bestFit="1" customWidth="1"/>
  </cols>
  <sheetData>
    <row r="1" spans="1:8">
      <c r="A1" s="54" t="s">
        <v>879</v>
      </c>
    </row>
    <row r="2" spans="1:8">
      <c r="A2" s="54" t="s">
        <v>878</v>
      </c>
    </row>
    <row r="3" spans="1:8" ht="52" customHeight="1" thickBot="1">
      <c r="A3" s="83" t="s">
        <v>539</v>
      </c>
      <c r="B3" s="83"/>
      <c r="C3" s="83"/>
      <c r="D3" s="83"/>
      <c r="E3" s="83"/>
      <c r="F3" s="83"/>
      <c r="G3" s="83"/>
      <c r="H3" s="83"/>
    </row>
    <row r="4" spans="1:8">
      <c r="A4" s="13" t="s">
        <v>1</v>
      </c>
      <c r="B4" s="21" t="s">
        <v>540</v>
      </c>
      <c r="C4" s="22"/>
      <c r="D4" s="22"/>
      <c r="E4" s="22"/>
      <c r="F4" s="22"/>
      <c r="G4" s="22"/>
      <c r="H4" s="23"/>
    </row>
    <row r="5" spans="1:8" ht="16" thickBot="1">
      <c r="A5" s="15"/>
      <c r="B5" s="61"/>
      <c r="C5" s="84"/>
      <c r="D5" s="84"/>
      <c r="E5" s="84"/>
      <c r="F5" s="84"/>
      <c r="G5" s="84"/>
      <c r="H5" s="63"/>
    </row>
    <row r="6" spans="1:8" ht="16" thickBot="1">
      <c r="A6" s="12" t="s">
        <v>6</v>
      </c>
      <c r="B6" s="61" t="s">
        <v>3</v>
      </c>
      <c r="C6" s="85"/>
      <c r="D6" s="85"/>
      <c r="E6" s="85"/>
      <c r="F6" s="85"/>
      <c r="G6" s="85"/>
      <c r="H6" s="66"/>
    </row>
    <row r="7" spans="1:8" ht="16" thickBot="1">
      <c r="A7" s="12" t="s">
        <v>7</v>
      </c>
      <c r="B7" s="64" t="s">
        <v>880</v>
      </c>
      <c r="C7" s="85"/>
      <c r="D7" s="85"/>
      <c r="E7" s="85"/>
      <c r="F7" s="85"/>
      <c r="G7" s="85"/>
      <c r="H7" s="66"/>
    </row>
    <row r="8" spans="1:8" ht="16" thickBot="1">
      <c r="A8" s="12" t="s">
        <v>8</v>
      </c>
      <c r="B8" s="67">
        <v>8</v>
      </c>
      <c r="C8" s="68"/>
      <c r="D8" s="68"/>
      <c r="E8" s="68"/>
      <c r="F8" s="68"/>
      <c r="G8" s="68"/>
      <c r="H8" s="69"/>
    </row>
    <row r="9" spans="1:8" ht="16" thickBot="1">
      <c r="A9" s="12" t="s">
        <v>9</v>
      </c>
      <c r="B9" s="4" t="s">
        <v>264</v>
      </c>
      <c r="C9" s="4" t="s">
        <v>265</v>
      </c>
      <c r="D9" s="4" t="s">
        <v>266</v>
      </c>
      <c r="E9" s="4" t="s">
        <v>267</v>
      </c>
      <c r="F9" s="4" t="s">
        <v>268</v>
      </c>
      <c r="G9" s="4" t="s">
        <v>269</v>
      </c>
      <c r="H9" s="4" t="s">
        <v>270</v>
      </c>
    </row>
    <row r="10" spans="1:8" ht="16" thickBot="1">
      <c r="A10" s="31" t="s">
        <v>791</v>
      </c>
      <c r="B10" s="4" t="s">
        <v>541</v>
      </c>
      <c r="C10" s="4" t="s">
        <v>542</v>
      </c>
      <c r="D10" s="4" t="s">
        <v>543</v>
      </c>
      <c r="E10" s="4" t="s">
        <v>544</v>
      </c>
      <c r="F10" s="4" t="s">
        <v>545</v>
      </c>
      <c r="G10" s="4" t="s">
        <v>546</v>
      </c>
      <c r="H10" s="4" t="s">
        <v>547</v>
      </c>
    </row>
    <row r="11" spans="1:8" ht="16" thickBot="1">
      <c r="A11" s="31" t="s">
        <v>792</v>
      </c>
      <c r="B11" s="4" t="s">
        <v>548</v>
      </c>
      <c r="C11" s="4" t="s">
        <v>549</v>
      </c>
      <c r="D11" s="4" t="s">
        <v>550</v>
      </c>
      <c r="E11" s="4" t="s">
        <v>551</v>
      </c>
      <c r="F11" s="4" t="s">
        <v>552</v>
      </c>
      <c r="G11" s="4" t="s">
        <v>553</v>
      </c>
      <c r="H11" s="4" t="s">
        <v>554</v>
      </c>
    </row>
    <row r="12" spans="1:8" ht="18" thickBot="1">
      <c r="A12" s="12" t="s">
        <v>744</v>
      </c>
      <c r="B12" s="4">
        <v>21.204999999999998</v>
      </c>
      <c r="C12" s="4">
        <v>21.125</v>
      </c>
      <c r="D12" s="4">
        <v>20.817</v>
      </c>
      <c r="E12" s="4">
        <v>20.504000000000001</v>
      </c>
      <c r="F12" s="4">
        <v>20.181000000000001</v>
      </c>
      <c r="G12" s="4">
        <v>19.779699999999998</v>
      </c>
      <c r="H12" s="4">
        <v>19.289899999999999</v>
      </c>
    </row>
    <row r="13" spans="1:8" ht="18" thickBot="1">
      <c r="A13" s="12" t="s">
        <v>745</v>
      </c>
      <c r="B13" s="4">
        <v>9.9700000000000006</v>
      </c>
      <c r="C13" s="4">
        <v>9.9390000000000001</v>
      </c>
      <c r="D13" s="4">
        <v>9.8569999999999993</v>
      </c>
      <c r="E13" s="4">
        <v>9.7870000000000008</v>
      </c>
      <c r="F13" s="4">
        <v>9.6776</v>
      </c>
      <c r="G13" s="4">
        <v>9.5733999999999995</v>
      </c>
      <c r="H13" s="4">
        <v>9.4444999999999997</v>
      </c>
    </row>
    <row r="14" spans="1:8" ht="18" thickBot="1">
      <c r="A14" s="12" t="s">
        <v>746</v>
      </c>
      <c r="B14" s="4">
        <v>2.2080000000000002</v>
      </c>
      <c r="C14" s="4">
        <v>2.2040000000000002</v>
      </c>
      <c r="D14" s="4">
        <v>2.194</v>
      </c>
      <c r="E14" s="4">
        <v>2.1819999999999999</v>
      </c>
      <c r="F14" s="4">
        <v>2.1791</v>
      </c>
      <c r="G14" s="4">
        <v>2.1686999999999999</v>
      </c>
      <c r="H14" s="4">
        <v>2.1444999999999999</v>
      </c>
    </row>
    <row r="15" spans="1:8" ht="16" thickBot="1">
      <c r="A15" s="31" t="s">
        <v>793</v>
      </c>
      <c r="B15" s="4">
        <v>1152</v>
      </c>
      <c r="C15" s="4">
        <v>1152</v>
      </c>
      <c r="D15" s="4">
        <v>1152</v>
      </c>
      <c r="E15" s="4">
        <v>1152</v>
      </c>
      <c r="F15" s="4">
        <v>1152</v>
      </c>
      <c r="G15" s="4">
        <v>1152</v>
      </c>
      <c r="H15" s="4">
        <v>1152</v>
      </c>
    </row>
    <row r="16" spans="1:8" ht="16" thickBot="1">
      <c r="A16" s="12" t="s">
        <v>33</v>
      </c>
      <c r="B16" s="4" t="s">
        <v>555</v>
      </c>
      <c r="C16" s="4" t="s">
        <v>556</v>
      </c>
      <c r="D16" s="4" t="s">
        <v>557</v>
      </c>
      <c r="E16" s="4" t="s">
        <v>558</v>
      </c>
      <c r="F16" s="4" t="s">
        <v>559</v>
      </c>
      <c r="G16" s="4" t="s">
        <v>560</v>
      </c>
      <c r="H16" s="4" t="s">
        <v>561</v>
      </c>
    </row>
    <row r="17" spans="1:8" ht="16" thickBot="1">
      <c r="A17" s="12" t="s">
        <v>41</v>
      </c>
      <c r="B17" s="4" t="s">
        <v>848</v>
      </c>
      <c r="C17" s="4" t="s">
        <v>817</v>
      </c>
      <c r="D17" s="4" t="s">
        <v>797</v>
      </c>
      <c r="E17" s="4" t="s">
        <v>817</v>
      </c>
      <c r="F17" s="4" t="s">
        <v>797</v>
      </c>
      <c r="G17" s="4" t="s">
        <v>817</v>
      </c>
      <c r="H17" s="4" t="s">
        <v>817</v>
      </c>
    </row>
    <row r="18" spans="1:8" ht="16" thickBot="1">
      <c r="A18" s="30"/>
      <c r="B18" s="4" t="s">
        <v>868</v>
      </c>
      <c r="C18" s="4" t="s">
        <v>854</v>
      </c>
      <c r="D18" s="4" t="s">
        <v>854</v>
      </c>
      <c r="E18" s="4" t="s">
        <v>854</v>
      </c>
      <c r="F18" s="4" t="s">
        <v>822</v>
      </c>
      <c r="G18" s="4" t="s">
        <v>869</v>
      </c>
      <c r="H18" s="4" t="s">
        <v>854</v>
      </c>
    </row>
    <row r="19" spans="1:8" ht="16" thickBot="1">
      <c r="A19" s="30"/>
      <c r="B19" s="4" t="s">
        <v>870</v>
      </c>
      <c r="C19" s="4" t="s">
        <v>871</v>
      </c>
      <c r="D19" s="4" t="s">
        <v>867</v>
      </c>
      <c r="E19" s="4" t="s">
        <v>871</v>
      </c>
      <c r="F19" s="4" t="s">
        <v>872</v>
      </c>
      <c r="G19" s="4" t="s">
        <v>831</v>
      </c>
      <c r="H19" s="4" t="s">
        <v>873</v>
      </c>
    </row>
    <row r="20" spans="1:8" ht="31" thickBot="1">
      <c r="A20" s="12" t="s">
        <v>95</v>
      </c>
      <c r="B20" s="4" t="s">
        <v>562</v>
      </c>
      <c r="C20" s="4" t="s">
        <v>563</v>
      </c>
      <c r="D20" s="4" t="s">
        <v>564</v>
      </c>
      <c r="E20" s="4" t="s">
        <v>565</v>
      </c>
      <c r="F20" s="4" t="s">
        <v>566</v>
      </c>
      <c r="G20" s="4" t="s">
        <v>567</v>
      </c>
      <c r="H20" s="4" t="s">
        <v>568</v>
      </c>
    </row>
    <row r="21" spans="1:8" ht="18" thickBot="1">
      <c r="A21" s="31" t="s">
        <v>763</v>
      </c>
      <c r="B21" s="4">
        <v>4.41E-2</v>
      </c>
      <c r="C21" s="4">
        <v>5.8700000000000002E-2</v>
      </c>
      <c r="D21" s="4">
        <v>3.8199999999999998E-2</v>
      </c>
      <c r="E21" s="4">
        <v>5.04E-2</v>
      </c>
      <c r="F21" s="4">
        <v>4.5999999999999999E-2</v>
      </c>
      <c r="G21" s="4">
        <v>3.9800000000000002E-2</v>
      </c>
      <c r="H21" s="4">
        <v>6.4100000000000004E-2</v>
      </c>
    </row>
    <row r="22" spans="1:8" ht="16" thickBot="1">
      <c r="A22" s="12" t="s">
        <v>299</v>
      </c>
      <c r="B22" s="4" t="s">
        <v>569</v>
      </c>
      <c r="C22" s="4" t="s">
        <v>569</v>
      </c>
      <c r="D22" s="4" t="s">
        <v>300</v>
      </c>
      <c r="E22" s="4"/>
      <c r="F22" s="4"/>
      <c r="G22" s="4"/>
      <c r="H22" s="4"/>
    </row>
    <row r="23" spans="1:8" ht="18" thickBot="1">
      <c r="A23" s="12" t="s">
        <v>764</v>
      </c>
      <c r="B23" s="4" t="s">
        <v>570</v>
      </c>
      <c r="C23" s="4" t="s">
        <v>571</v>
      </c>
      <c r="D23" s="4" t="s">
        <v>572</v>
      </c>
      <c r="E23" s="4" t="s">
        <v>573</v>
      </c>
      <c r="F23" s="4" t="s">
        <v>574</v>
      </c>
      <c r="G23" s="4" t="s">
        <v>575</v>
      </c>
      <c r="H23" s="4" t="s">
        <v>576</v>
      </c>
    </row>
    <row r="24" spans="1:8" ht="18" thickBot="1">
      <c r="A24" s="12" t="s">
        <v>765</v>
      </c>
      <c r="B24" s="4" t="s">
        <v>577</v>
      </c>
      <c r="C24" s="4" t="s">
        <v>578</v>
      </c>
      <c r="D24" s="4" t="s">
        <v>579</v>
      </c>
      <c r="E24" s="4" t="s">
        <v>580</v>
      </c>
      <c r="F24" s="35" t="s">
        <v>581</v>
      </c>
      <c r="G24" s="4" t="s">
        <v>582</v>
      </c>
      <c r="H24" s="4" t="s">
        <v>583</v>
      </c>
    </row>
    <row r="25" spans="1:8" ht="16" thickBot="1">
      <c r="A25" s="12" t="s">
        <v>808</v>
      </c>
      <c r="B25" s="4">
        <f>-0.719/0.203</f>
        <v>-3.5418719211822656</v>
      </c>
      <c r="C25" s="4">
        <f>-1.087/0.261</f>
        <v>-4.1647509578544062</v>
      </c>
      <c r="D25" s="4">
        <f>-0.9/0.199</f>
        <v>-4.5226130653266328</v>
      </c>
      <c r="E25" s="4">
        <f>-0.677/0.186</f>
        <v>-3.6397849462365595</v>
      </c>
      <c r="F25" s="4">
        <f>-1.12/ 0.22</f>
        <v>-5.0909090909090917</v>
      </c>
      <c r="G25" s="4">
        <f>-0.837/0.223</f>
        <v>-3.7533632286995515</v>
      </c>
      <c r="H25" s="4">
        <f>-1.09/0.266</f>
        <v>-4.0977443609022561</v>
      </c>
    </row>
    <row r="26" spans="1:8">
      <c r="A26" s="5"/>
      <c r="B26" s="20"/>
      <c r="C26" s="20"/>
      <c r="D26" s="20"/>
      <c r="E26" s="20"/>
      <c r="F26" s="20"/>
      <c r="G26" s="20"/>
      <c r="H26" s="20"/>
    </row>
    <row r="27" spans="1:8">
      <c r="A27" s="5"/>
      <c r="B27" s="20"/>
      <c r="C27" s="20"/>
      <c r="D27" s="20"/>
      <c r="E27" s="20"/>
      <c r="F27" s="20"/>
      <c r="G27" s="20"/>
      <c r="H27" s="20"/>
    </row>
    <row r="28" spans="1:8">
      <c r="A28" s="20"/>
      <c r="B28" s="20"/>
      <c r="C28" s="20"/>
      <c r="D28" s="20"/>
      <c r="E28" s="20"/>
      <c r="F28" s="20"/>
      <c r="G28" s="20"/>
      <c r="H28" s="20"/>
    </row>
    <row r="29" spans="1:8">
      <c r="A29" s="20"/>
      <c r="B29" s="20"/>
      <c r="C29" s="20"/>
      <c r="D29" s="20"/>
      <c r="E29" s="20"/>
      <c r="F29" s="20"/>
      <c r="G29" s="20"/>
      <c r="H29" s="20"/>
    </row>
    <row r="30" spans="1:8">
      <c r="A30" s="20"/>
      <c r="B30" s="20"/>
      <c r="C30" s="20"/>
      <c r="D30" s="20"/>
      <c r="E30" s="20"/>
      <c r="F30" s="20"/>
      <c r="G30" s="20"/>
      <c r="H30" s="20"/>
    </row>
    <row r="31" spans="1:8">
      <c r="A31" s="20"/>
      <c r="B31" s="20"/>
      <c r="C31" s="20"/>
      <c r="D31" s="20"/>
      <c r="E31" s="20"/>
      <c r="F31" s="20"/>
      <c r="G31" s="20"/>
      <c r="H31" s="20"/>
    </row>
    <row r="32" spans="1:8">
      <c r="A32" s="20"/>
      <c r="B32" s="20"/>
      <c r="C32" s="20"/>
      <c r="D32" s="20"/>
      <c r="E32" s="20"/>
      <c r="F32" s="20"/>
      <c r="G32" s="20"/>
      <c r="H32" s="20"/>
    </row>
    <row r="33" spans="1:8">
      <c r="A33" s="20"/>
      <c r="B33" s="20"/>
      <c r="C33" s="20"/>
      <c r="D33" s="20"/>
      <c r="E33" s="20"/>
      <c r="F33" s="20"/>
      <c r="G33" s="20"/>
      <c r="H33" s="20"/>
    </row>
    <row r="34" spans="1:8">
      <c r="A34" s="20"/>
      <c r="B34" s="20"/>
      <c r="C34" s="20"/>
      <c r="D34" s="20"/>
      <c r="E34" s="20"/>
      <c r="F34" s="20"/>
      <c r="G34" s="20"/>
      <c r="H34" s="20"/>
    </row>
    <row r="35" spans="1:8">
      <c r="A35" s="20"/>
      <c r="B35" s="20"/>
      <c r="C35" s="20"/>
      <c r="D35" s="20"/>
      <c r="E35" s="20"/>
      <c r="F35" s="20"/>
      <c r="G35" s="20"/>
      <c r="H35" s="20"/>
    </row>
    <row r="36" spans="1:8">
      <c r="A36" s="20"/>
      <c r="B36" s="20"/>
      <c r="C36" s="20"/>
      <c r="D36" s="20"/>
      <c r="E36" s="20"/>
      <c r="F36" s="20"/>
      <c r="G36" s="20"/>
      <c r="H36" s="20"/>
    </row>
    <row r="37" spans="1:8">
      <c r="A37" s="20"/>
      <c r="B37" s="20"/>
      <c r="C37" s="20"/>
      <c r="D37" s="20"/>
      <c r="E37" s="20"/>
      <c r="F37" s="20"/>
      <c r="G37" s="20"/>
      <c r="H37" s="20"/>
    </row>
  </sheetData>
  <mergeCells count="3">
    <mergeCell ref="A3:H3"/>
    <mergeCell ref="A4:A5"/>
    <mergeCell ref="B4:H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Min Soc 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Editorial Assistant</dc:creator>
  <cp:lastModifiedBy>Editorial Assistant</cp:lastModifiedBy>
  <dcterms:created xsi:type="dcterms:W3CDTF">2016-10-25T18:57:23Z</dcterms:created>
  <dcterms:modified xsi:type="dcterms:W3CDTF">2016-10-25T19:16:34Z</dcterms:modified>
</cp:coreProperties>
</file>