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624"/>
  <workbookPr filterPrivacy="1" codeName="ThisWorkbook" autoCompressPictures="0"/>
  <bookViews>
    <workbookView xWindow="600" yWindow="360" windowWidth="27160" windowHeight="6760" activeTab="1"/>
  </bookViews>
  <sheets>
    <sheet name="composition" sheetId="18" r:id="rId1"/>
    <sheet name="Table" sheetId="19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1" i="19" l="1"/>
  <c r="N41" i="19"/>
  <c r="O41" i="19"/>
  <c r="S41" i="19"/>
  <c r="T41" i="19"/>
  <c r="J59" i="19"/>
  <c r="M59" i="19"/>
  <c r="J56" i="19"/>
  <c r="M56" i="19"/>
  <c r="J53" i="19"/>
  <c r="M53" i="19"/>
  <c r="J50" i="19"/>
  <c r="M50" i="19"/>
  <c r="J47" i="19"/>
  <c r="M47" i="19"/>
  <c r="J44" i="19"/>
  <c r="M44" i="19"/>
  <c r="J41" i="19"/>
  <c r="M41" i="19"/>
  <c r="J38" i="19"/>
  <c r="M38" i="19"/>
  <c r="J35" i="19"/>
  <c r="M35" i="19"/>
  <c r="J32" i="19"/>
  <c r="M32" i="19"/>
  <c r="J28" i="19"/>
  <c r="M28" i="19"/>
  <c r="J25" i="19"/>
  <c r="M25" i="19"/>
  <c r="J22" i="19"/>
  <c r="M22" i="19"/>
  <c r="J19" i="19"/>
  <c r="M19" i="19"/>
  <c r="J16" i="19"/>
  <c r="M16" i="19"/>
  <c r="J13" i="19"/>
  <c r="M13" i="19"/>
  <c r="J60" i="19"/>
  <c r="M60" i="19"/>
  <c r="J57" i="19"/>
  <c r="M57" i="19"/>
  <c r="J54" i="19"/>
  <c r="M54" i="19"/>
  <c r="J51" i="19"/>
  <c r="M51" i="19"/>
  <c r="J48" i="19"/>
  <c r="M48" i="19"/>
  <c r="J45" i="19"/>
  <c r="M45" i="19"/>
  <c r="J42" i="19"/>
  <c r="M42" i="19"/>
  <c r="J39" i="19"/>
  <c r="M39" i="19"/>
  <c r="J36" i="19"/>
  <c r="M36" i="19"/>
  <c r="J33" i="19"/>
  <c r="M33" i="19"/>
  <c r="J29" i="19"/>
  <c r="M29" i="19"/>
  <c r="J26" i="19"/>
  <c r="M26" i="19"/>
  <c r="J23" i="19"/>
  <c r="M23" i="19"/>
  <c r="J20" i="19"/>
  <c r="M20" i="19"/>
  <c r="J17" i="19"/>
  <c r="M17" i="19"/>
  <c r="J14" i="19"/>
  <c r="M14" i="19"/>
  <c r="J11" i="19"/>
  <c r="M11" i="19"/>
  <c r="J8" i="19"/>
  <c r="M8" i="19"/>
  <c r="L59" i="19"/>
  <c r="L60" i="19"/>
  <c r="L56" i="19"/>
  <c r="L57" i="19"/>
  <c r="L53" i="19"/>
  <c r="L54" i="19"/>
  <c r="L50" i="19"/>
  <c r="L51" i="19"/>
  <c r="L47" i="19"/>
  <c r="L48" i="19"/>
  <c r="L44" i="19"/>
  <c r="L45" i="19"/>
  <c r="L41" i="19"/>
  <c r="L42" i="19"/>
  <c r="L38" i="19"/>
  <c r="L39" i="19"/>
  <c r="L35" i="19"/>
  <c r="L36" i="19"/>
  <c r="L32" i="19"/>
  <c r="L33" i="19"/>
  <c r="L28" i="19"/>
  <c r="L29" i="19"/>
  <c r="L25" i="19"/>
  <c r="L26" i="19"/>
  <c r="L22" i="19"/>
  <c r="L23" i="19"/>
  <c r="L19" i="19"/>
  <c r="L20" i="19"/>
  <c r="L16" i="19"/>
  <c r="L17" i="19"/>
  <c r="L13" i="19"/>
  <c r="L14" i="19"/>
  <c r="L10" i="19"/>
  <c r="L11" i="19"/>
  <c r="L7" i="19"/>
  <c r="L8" i="19"/>
  <c r="K60" i="19"/>
  <c r="K57" i="19"/>
  <c r="K54" i="19"/>
  <c r="K51" i="19"/>
  <c r="K48" i="19"/>
  <c r="K45" i="19"/>
  <c r="K42" i="19"/>
  <c r="K39" i="19"/>
  <c r="K36" i="19"/>
  <c r="K33" i="19"/>
  <c r="K29" i="19"/>
  <c r="K26" i="19"/>
  <c r="K23" i="19"/>
  <c r="K20" i="19"/>
  <c r="K17" i="19"/>
  <c r="K14" i="19"/>
  <c r="U59" i="19"/>
  <c r="V59" i="19"/>
  <c r="U56" i="19"/>
  <c r="V56" i="19"/>
  <c r="U53" i="19"/>
  <c r="V53" i="19"/>
  <c r="U50" i="19"/>
  <c r="U51" i="19"/>
  <c r="V51" i="19"/>
  <c r="U47" i="19"/>
  <c r="U48" i="19"/>
  <c r="V48" i="19"/>
  <c r="U44" i="19"/>
  <c r="U45" i="19"/>
  <c r="V45" i="19"/>
  <c r="U41" i="19"/>
  <c r="V41" i="19"/>
  <c r="U38" i="19"/>
  <c r="U39" i="19"/>
  <c r="V39" i="19"/>
  <c r="U35" i="19"/>
  <c r="V35" i="19"/>
  <c r="U32" i="19"/>
  <c r="V32" i="19"/>
  <c r="U28" i="19"/>
  <c r="V28" i="19"/>
  <c r="U25" i="19"/>
  <c r="U26" i="19"/>
  <c r="V26" i="19"/>
  <c r="U22" i="19"/>
  <c r="V22" i="19"/>
  <c r="U19" i="19"/>
  <c r="V19" i="19"/>
  <c r="U16" i="19"/>
  <c r="V16" i="19"/>
  <c r="U13" i="19"/>
  <c r="U14" i="19"/>
  <c r="V14" i="19"/>
  <c r="U10" i="19"/>
  <c r="V10" i="19"/>
  <c r="U7" i="19"/>
  <c r="U8" i="19"/>
  <c r="V8" i="19"/>
  <c r="P59" i="19"/>
  <c r="P56" i="19"/>
  <c r="P53" i="19"/>
  <c r="P50" i="19"/>
  <c r="P47" i="19"/>
  <c r="P44" i="19"/>
  <c r="P38" i="19"/>
  <c r="P35" i="19"/>
  <c r="P32" i="19"/>
  <c r="P28" i="19"/>
  <c r="P25" i="19"/>
  <c r="P22" i="19"/>
  <c r="P19" i="19"/>
  <c r="P16" i="19"/>
  <c r="P13" i="19"/>
  <c r="P10" i="19"/>
  <c r="P7" i="19"/>
  <c r="N59" i="19"/>
  <c r="O59" i="19"/>
  <c r="N56" i="19"/>
  <c r="O56" i="19"/>
  <c r="N53" i="19"/>
  <c r="O53" i="19"/>
  <c r="N50" i="19"/>
  <c r="O50" i="19"/>
  <c r="N47" i="19"/>
  <c r="O47" i="19"/>
  <c r="N44" i="19"/>
  <c r="O44" i="19"/>
  <c r="N38" i="19"/>
  <c r="O38" i="19"/>
  <c r="S38" i="19"/>
  <c r="T38" i="19"/>
  <c r="N35" i="19"/>
  <c r="O35" i="19"/>
  <c r="S35" i="19"/>
  <c r="T35" i="19"/>
  <c r="N32" i="19"/>
  <c r="O32" i="19"/>
  <c r="N28" i="19"/>
  <c r="O28" i="19"/>
  <c r="N25" i="19"/>
  <c r="O25" i="19"/>
  <c r="N22" i="19"/>
  <c r="O22" i="19"/>
  <c r="N19" i="19"/>
  <c r="O19" i="19"/>
  <c r="N16" i="19"/>
  <c r="O16" i="19"/>
  <c r="S16" i="19"/>
  <c r="N13" i="19"/>
  <c r="O13" i="19"/>
  <c r="N10" i="19"/>
  <c r="O10" i="19"/>
  <c r="N7" i="19"/>
  <c r="O7" i="19"/>
  <c r="K7" i="19"/>
  <c r="K8" i="19"/>
  <c r="J7" i="19"/>
  <c r="M7" i="19"/>
  <c r="K10" i="19"/>
  <c r="K11" i="19"/>
  <c r="J10" i="19"/>
  <c r="M10" i="19"/>
  <c r="C251" i="18"/>
  <c r="D251" i="18"/>
  <c r="E251" i="18"/>
  <c r="F251" i="18"/>
  <c r="G251" i="18"/>
  <c r="H251" i="18"/>
  <c r="I251" i="18"/>
  <c r="B251" i="18"/>
  <c r="C237" i="18"/>
  <c r="D237" i="18"/>
  <c r="E237" i="18"/>
  <c r="F237" i="18"/>
  <c r="G237" i="18"/>
  <c r="H237" i="18"/>
  <c r="I237" i="18"/>
  <c r="J237" i="18"/>
  <c r="K237" i="18"/>
  <c r="L237" i="18"/>
  <c r="M237" i="18"/>
  <c r="N237" i="18"/>
  <c r="O237" i="18"/>
  <c r="P237" i="18"/>
  <c r="B237" i="18"/>
  <c r="E223" i="18"/>
  <c r="F223" i="18"/>
  <c r="G223" i="18"/>
  <c r="H223" i="18"/>
  <c r="J223" i="18"/>
  <c r="K223" i="18"/>
  <c r="M223" i="18"/>
  <c r="O223" i="18"/>
  <c r="P223" i="18"/>
  <c r="C223" i="18"/>
  <c r="D208" i="18"/>
  <c r="E208" i="18"/>
  <c r="F208" i="18"/>
  <c r="G208" i="18"/>
  <c r="H208" i="18"/>
  <c r="I208" i="18"/>
  <c r="K208" i="18"/>
  <c r="L208" i="18"/>
  <c r="M208" i="18"/>
  <c r="C208" i="18"/>
  <c r="C194" i="18"/>
  <c r="D194" i="18"/>
  <c r="E194" i="18"/>
  <c r="F194" i="18"/>
  <c r="G194" i="18"/>
  <c r="H194" i="18"/>
  <c r="I194" i="18"/>
  <c r="J194" i="18"/>
  <c r="K194" i="18"/>
  <c r="L194" i="18"/>
  <c r="M194" i="18"/>
  <c r="N194" i="18"/>
  <c r="O194" i="18"/>
  <c r="P194" i="18"/>
  <c r="B194" i="18"/>
  <c r="C180" i="18"/>
  <c r="D180" i="18"/>
  <c r="E180" i="18"/>
  <c r="F180" i="18"/>
  <c r="G180" i="18"/>
  <c r="H180" i="18"/>
  <c r="I180" i="18"/>
  <c r="J180" i="18"/>
  <c r="K180" i="18"/>
  <c r="L180" i="18"/>
  <c r="M180" i="18"/>
  <c r="N180" i="18"/>
  <c r="O180" i="18"/>
  <c r="P180" i="18"/>
  <c r="B180" i="18"/>
  <c r="C166" i="18"/>
  <c r="D166" i="18"/>
  <c r="E166" i="18"/>
  <c r="F166" i="18"/>
  <c r="G166" i="18"/>
  <c r="H166" i="18"/>
  <c r="I166" i="18"/>
  <c r="J166" i="18"/>
  <c r="K166" i="18"/>
  <c r="L166" i="18"/>
  <c r="M166" i="18"/>
  <c r="N166" i="18"/>
  <c r="O166" i="18"/>
  <c r="P166" i="18"/>
  <c r="B166" i="18"/>
  <c r="B152" i="18"/>
  <c r="C138" i="18"/>
  <c r="D138" i="18"/>
  <c r="E138" i="18"/>
  <c r="F138" i="18"/>
  <c r="G138" i="18"/>
  <c r="H138" i="18"/>
  <c r="I138" i="18"/>
  <c r="J138" i="18"/>
  <c r="K138" i="18"/>
  <c r="L138" i="18"/>
  <c r="M138" i="18"/>
  <c r="N138" i="18"/>
  <c r="O138" i="18"/>
  <c r="P138" i="18"/>
  <c r="B138" i="18"/>
  <c r="C124" i="18"/>
  <c r="D124" i="18"/>
  <c r="E124" i="18"/>
  <c r="F124" i="18"/>
  <c r="G124" i="18"/>
  <c r="H124" i="18"/>
  <c r="I124" i="18"/>
  <c r="J124" i="18"/>
  <c r="K124" i="18"/>
  <c r="L124" i="18"/>
  <c r="M124" i="18"/>
  <c r="N124" i="18"/>
  <c r="O124" i="18"/>
  <c r="P124" i="18"/>
  <c r="B124" i="18"/>
  <c r="C110" i="18"/>
  <c r="D110" i="18"/>
  <c r="E110" i="18"/>
  <c r="F110" i="18"/>
  <c r="G110" i="18"/>
  <c r="H110" i="18"/>
  <c r="I110" i="18"/>
  <c r="J110" i="18"/>
  <c r="K110" i="18"/>
  <c r="L110" i="18"/>
  <c r="M110" i="18"/>
  <c r="N110" i="18"/>
  <c r="O110" i="18"/>
  <c r="P110" i="18"/>
  <c r="B110" i="18"/>
  <c r="C96" i="18"/>
  <c r="D96" i="18"/>
  <c r="E96" i="18"/>
  <c r="F96" i="18"/>
  <c r="G96" i="18"/>
  <c r="H96" i="18"/>
  <c r="I96" i="18"/>
  <c r="J96" i="18"/>
  <c r="K96" i="18"/>
  <c r="L96" i="18"/>
  <c r="M96" i="18"/>
  <c r="N96" i="18"/>
  <c r="O96" i="18"/>
  <c r="P96" i="18"/>
  <c r="B96" i="18"/>
  <c r="C82" i="18"/>
  <c r="D82" i="18"/>
  <c r="E82" i="18"/>
  <c r="F82" i="18"/>
  <c r="G82" i="18"/>
  <c r="H82" i="18"/>
  <c r="I82" i="18"/>
  <c r="J82" i="18"/>
  <c r="K82" i="18"/>
  <c r="L82" i="18"/>
  <c r="M82" i="18"/>
  <c r="N82" i="18"/>
  <c r="O82" i="18"/>
  <c r="P82" i="18"/>
  <c r="B82" i="18"/>
  <c r="C68" i="18"/>
  <c r="D68" i="18"/>
  <c r="E68" i="18"/>
  <c r="F68" i="18"/>
  <c r="G68" i="18"/>
  <c r="H68" i="18"/>
  <c r="I68" i="18"/>
  <c r="J68" i="18"/>
  <c r="K68" i="18"/>
  <c r="L68" i="18"/>
  <c r="M68" i="18"/>
  <c r="N68" i="18"/>
  <c r="O68" i="18"/>
  <c r="P68" i="18"/>
  <c r="B68" i="18"/>
  <c r="C54" i="18"/>
  <c r="D54" i="18"/>
  <c r="E54" i="18"/>
  <c r="F54" i="18"/>
  <c r="G54" i="18"/>
  <c r="H54" i="18"/>
  <c r="I54" i="18"/>
  <c r="J54" i="18"/>
  <c r="K54" i="18"/>
  <c r="L54" i="18"/>
  <c r="M54" i="18"/>
  <c r="N54" i="18"/>
  <c r="O54" i="18"/>
  <c r="P54" i="18"/>
  <c r="B54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O40" i="18"/>
  <c r="P40" i="18"/>
  <c r="B40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O26" i="18"/>
  <c r="P26" i="18"/>
  <c r="B26" i="18"/>
  <c r="C12" i="18"/>
  <c r="D12" i="18"/>
  <c r="E12" i="18"/>
  <c r="F12" i="18"/>
  <c r="G12" i="18"/>
  <c r="H12" i="18"/>
  <c r="I12" i="18"/>
  <c r="J12" i="18"/>
  <c r="K12" i="18"/>
  <c r="L12" i="18"/>
  <c r="M12" i="18"/>
  <c r="N12" i="18"/>
  <c r="O12" i="18"/>
  <c r="P12" i="18"/>
  <c r="B12" i="18"/>
  <c r="B11" i="18"/>
  <c r="I249" i="18"/>
  <c r="I252" i="18"/>
  <c r="H249" i="18"/>
  <c r="H252" i="18"/>
  <c r="I250" i="18"/>
  <c r="H250" i="18"/>
  <c r="G250" i="18"/>
  <c r="F250" i="18"/>
  <c r="E250" i="18"/>
  <c r="D250" i="18"/>
  <c r="C250" i="18"/>
  <c r="B250" i="18"/>
  <c r="G249" i="18"/>
  <c r="G252" i="18"/>
  <c r="F249" i="18"/>
  <c r="F252" i="18"/>
  <c r="E249" i="18"/>
  <c r="E252" i="18"/>
  <c r="D249" i="18"/>
  <c r="D252" i="18"/>
  <c r="C249" i="18"/>
  <c r="C252" i="18"/>
  <c r="B249" i="18"/>
  <c r="R246" i="18"/>
  <c r="Q246" i="18"/>
  <c r="R245" i="18"/>
  <c r="Q245" i="18"/>
  <c r="R244" i="18"/>
  <c r="Q244" i="18"/>
  <c r="R243" i="18"/>
  <c r="Q243" i="18"/>
  <c r="R242" i="18"/>
  <c r="Q242" i="18"/>
  <c r="R241" i="18"/>
  <c r="Q241" i="18"/>
  <c r="P236" i="18"/>
  <c r="O236" i="18"/>
  <c r="N236" i="18"/>
  <c r="M236" i="18"/>
  <c r="L236" i="18"/>
  <c r="K236" i="18"/>
  <c r="J236" i="18"/>
  <c r="I236" i="18"/>
  <c r="H236" i="18"/>
  <c r="G236" i="18"/>
  <c r="F236" i="18"/>
  <c r="E236" i="18"/>
  <c r="D236" i="18"/>
  <c r="C236" i="18"/>
  <c r="B236" i="18"/>
  <c r="P235" i="18"/>
  <c r="P238" i="18"/>
  <c r="O235" i="18"/>
  <c r="O238" i="18"/>
  <c r="N235" i="18"/>
  <c r="N238" i="18"/>
  <c r="M235" i="18"/>
  <c r="M238" i="18"/>
  <c r="L235" i="18"/>
  <c r="L238" i="18"/>
  <c r="K235" i="18"/>
  <c r="K238" i="18"/>
  <c r="J235" i="18"/>
  <c r="J238" i="18"/>
  <c r="I235" i="18"/>
  <c r="I238" i="18"/>
  <c r="H235" i="18"/>
  <c r="H238" i="18"/>
  <c r="G235" i="18"/>
  <c r="G238" i="18"/>
  <c r="F235" i="18"/>
  <c r="F238" i="18"/>
  <c r="E235" i="18"/>
  <c r="E238" i="18"/>
  <c r="D235" i="18"/>
  <c r="D238" i="18"/>
  <c r="C235" i="18"/>
  <c r="C238" i="18"/>
  <c r="B235" i="18"/>
  <c r="B238" i="18"/>
  <c r="R232" i="18"/>
  <c r="Q232" i="18"/>
  <c r="R231" i="18"/>
  <c r="Q231" i="18"/>
  <c r="R230" i="18"/>
  <c r="Q230" i="18"/>
  <c r="R229" i="18"/>
  <c r="Q229" i="18"/>
  <c r="R228" i="18"/>
  <c r="Q228" i="18"/>
  <c r="R227" i="18"/>
  <c r="Q227" i="18"/>
  <c r="P109" i="18"/>
  <c r="O109" i="18"/>
  <c r="N109" i="18"/>
  <c r="M109" i="18"/>
  <c r="L109" i="18"/>
  <c r="K109" i="18"/>
  <c r="J109" i="18"/>
  <c r="I109" i="18"/>
  <c r="H109" i="18"/>
  <c r="G109" i="18"/>
  <c r="F109" i="18"/>
  <c r="E109" i="18"/>
  <c r="D109" i="18"/>
  <c r="C109" i="18"/>
  <c r="B109" i="18"/>
  <c r="P108" i="18"/>
  <c r="P111" i="18"/>
  <c r="O108" i="18"/>
  <c r="O111" i="18"/>
  <c r="N108" i="18"/>
  <c r="N111" i="18"/>
  <c r="M108" i="18"/>
  <c r="M111" i="18"/>
  <c r="L108" i="18"/>
  <c r="L111" i="18"/>
  <c r="K108" i="18"/>
  <c r="K111" i="18"/>
  <c r="J108" i="18"/>
  <c r="J111" i="18"/>
  <c r="I108" i="18"/>
  <c r="I111" i="18"/>
  <c r="H108" i="18"/>
  <c r="H111" i="18"/>
  <c r="G108" i="18"/>
  <c r="G111" i="18"/>
  <c r="F108" i="18"/>
  <c r="F111" i="18"/>
  <c r="E108" i="18"/>
  <c r="E111" i="18"/>
  <c r="D108" i="18"/>
  <c r="D111" i="18"/>
  <c r="C108" i="18"/>
  <c r="C111" i="18"/>
  <c r="B108" i="18"/>
  <c r="R107" i="18"/>
  <c r="Q107" i="18"/>
  <c r="R106" i="18"/>
  <c r="Q106" i="18"/>
  <c r="R105" i="18"/>
  <c r="Q105" i="18"/>
  <c r="R103" i="18"/>
  <c r="Q103" i="18"/>
  <c r="R102" i="18"/>
  <c r="Q102" i="18"/>
  <c r="R101" i="18"/>
  <c r="Q101" i="18"/>
  <c r="R100" i="18"/>
  <c r="Q100" i="18"/>
  <c r="P222" i="18"/>
  <c r="O222" i="18"/>
  <c r="N222" i="18"/>
  <c r="M222" i="18"/>
  <c r="L222" i="18"/>
  <c r="K222" i="18"/>
  <c r="J222" i="18"/>
  <c r="I222" i="18"/>
  <c r="H222" i="18"/>
  <c r="G222" i="18"/>
  <c r="F222" i="18"/>
  <c r="E222" i="18"/>
  <c r="D222" i="18"/>
  <c r="C222" i="18"/>
  <c r="B222" i="18"/>
  <c r="P221" i="18"/>
  <c r="P224" i="18"/>
  <c r="O221" i="18"/>
  <c r="O224" i="18"/>
  <c r="N221" i="18"/>
  <c r="N224" i="18"/>
  <c r="M221" i="18"/>
  <c r="M224" i="18"/>
  <c r="L221" i="18"/>
  <c r="L224" i="18"/>
  <c r="K221" i="18"/>
  <c r="K224" i="18"/>
  <c r="J221" i="18"/>
  <c r="J224" i="18"/>
  <c r="I221" i="18"/>
  <c r="I224" i="18"/>
  <c r="H221" i="18"/>
  <c r="H224" i="18"/>
  <c r="G221" i="18"/>
  <c r="G224" i="18"/>
  <c r="F221" i="18"/>
  <c r="F224" i="18"/>
  <c r="E221" i="18"/>
  <c r="E224" i="18"/>
  <c r="D221" i="18"/>
  <c r="D224" i="18"/>
  <c r="C221" i="18"/>
  <c r="C224" i="18"/>
  <c r="B221" i="18"/>
  <c r="R219" i="18"/>
  <c r="Q219" i="18"/>
  <c r="R218" i="18"/>
  <c r="Q218" i="18"/>
  <c r="R217" i="18"/>
  <c r="Q217" i="18"/>
  <c r="R216" i="18"/>
  <c r="Q216" i="18"/>
  <c r="R215" i="18"/>
  <c r="Q215" i="18"/>
  <c r="R214" i="18"/>
  <c r="Q214" i="18"/>
  <c r="R213" i="18"/>
  <c r="Q213" i="18"/>
  <c r="P95" i="18"/>
  <c r="O95" i="18"/>
  <c r="N95" i="18"/>
  <c r="M95" i="18"/>
  <c r="L95" i="18"/>
  <c r="K95" i="18"/>
  <c r="J95" i="18"/>
  <c r="I95" i="18"/>
  <c r="H95" i="18"/>
  <c r="G95" i="18"/>
  <c r="F95" i="18"/>
  <c r="E95" i="18"/>
  <c r="D95" i="18"/>
  <c r="C95" i="18"/>
  <c r="B95" i="18"/>
  <c r="P94" i="18"/>
  <c r="P97" i="18"/>
  <c r="O94" i="18"/>
  <c r="O97" i="18"/>
  <c r="N94" i="18"/>
  <c r="N97" i="18"/>
  <c r="M94" i="18"/>
  <c r="M97" i="18"/>
  <c r="L94" i="18"/>
  <c r="L97" i="18"/>
  <c r="K94" i="18"/>
  <c r="K97" i="18"/>
  <c r="J94" i="18"/>
  <c r="J97" i="18"/>
  <c r="I94" i="18"/>
  <c r="I97" i="18"/>
  <c r="H94" i="18"/>
  <c r="H97" i="18"/>
  <c r="G94" i="18"/>
  <c r="G97" i="18"/>
  <c r="F94" i="18"/>
  <c r="F97" i="18"/>
  <c r="E94" i="18"/>
  <c r="E97" i="18"/>
  <c r="D94" i="18"/>
  <c r="D97" i="18"/>
  <c r="C94" i="18"/>
  <c r="C97" i="18"/>
  <c r="B94" i="18"/>
  <c r="R93" i="18"/>
  <c r="Q93" i="18"/>
  <c r="R92" i="18"/>
  <c r="Q92" i="18"/>
  <c r="R91" i="18"/>
  <c r="Q91" i="18"/>
  <c r="R89" i="18"/>
  <c r="Q89" i="18"/>
  <c r="R88" i="18"/>
  <c r="Q88" i="18"/>
  <c r="R87" i="18"/>
  <c r="Q87" i="18"/>
  <c r="R86" i="18"/>
  <c r="Q86" i="18"/>
  <c r="P207" i="18"/>
  <c r="O207" i="18"/>
  <c r="N207" i="18"/>
  <c r="M207" i="18"/>
  <c r="L207" i="18"/>
  <c r="K207" i="18"/>
  <c r="J207" i="18"/>
  <c r="I207" i="18"/>
  <c r="H207" i="18"/>
  <c r="G207" i="18"/>
  <c r="F207" i="18"/>
  <c r="E207" i="18"/>
  <c r="D207" i="18"/>
  <c r="C207" i="18"/>
  <c r="B207" i="18"/>
  <c r="P206" i="18"/>
  <c r="P209" i="18"/>
  <c r="O206" i="18"/>
  <c r="O209" i="18"/>
  <c r="N206" i="18"/>
  <c r="N209" i="18"/>
  <c r="M206" i="18"/>
  <c r="M209" i="18"/>
  <c r="L206" i="18"/>
  <c r="L209" i="18"/>
  <c r="K206" i="18"/>
  <c r="K209" i="18"/>
  <c r="J206" i="18"/>
  <c r="J209" i="18"/>
  <c r="I206" i="18"/>
  <c r="I209" i="18"/>
  <c r="H206" i="18"/>
  <c r="H209" i="18"/>
  <c r="G206" i="18"/>
  <c r="G209" i="18"/>
  <c r="F206" i="18"/>
  <c r="F209" i="18"/>
  <c r="E206" i="18"/>
  <c r="E209" i="18"/>
  <c r="D206" i="18"/>
  <c r="D209" i="18"/>
  <c r="C206" i="18"/>
  <c r="C209" i="18"/>
  <c r="B206" i="18"/>
  <c r="B209" i="18"/>
  <c r="R204" i="18"/>
  <c r="Q204" i="18"/>
  <c r="R203" i="18"/>
  <c r="Q203" i="18"/>
  <c r="R202" i="18"/>
  <c r="Q202" i="18"/>
  <c r="R201" i="18"/>
  <c r="Q201" i="18"/>
  <c r="R200" i="18"/>
  <c r="Q200" i="18"/>
  <c r="R199" i="18"/>
  <c r="Q199" i="18"/>
  <c r="R198" i="18"/>
  <c r="Q198" i="18"/>
  <c r="P81" i="18"/>
  <c r="O81" i="18"/>
  <c r="N81" i="18"/>
  <c r="M81" i="18"/>
  <c r="L81" i="18"/>
  <c r="K81" i="18"/>
  <c r="J81" i="18"/>
  <c r="I81" i="18"/>
  <c r="H81" i="18"/>
  <c r="G81" i="18"/>
  <c r="F81" i="18"/>
  <c r="E81" i="18"/>
  <c r="D81" i="18"/>
  <c r="C81" i="18"/>
  <c r="B81" i="18"/>
  <c r="P80" i="18"/>
  <c r="P83" i="18"/>
  <c r="O80" i="18"/>
  <c r="O83" i="18"/>
  <c r="N80" i="18"/>
  <c r="N83" i="18"/>
  <c r="M80" i="18"/>
  <c r="M83" i="18"/>
  <c r="L80" i="18"/>
  <c r="L83" i="18"/>
  <c r="K80" i="18"/>
  <c r="K83" i="18"/>
  <c r="J80" i="18"/>
  <c r="J83" i="18"/>
  <c r="I80" i="18"/>
  <c r="I83" i="18"/>
  <c r="H80" i="18"/>
  <c r="H83" i="18"/>
  <c r="G80" i="18"/>
  <c r="G83" i="18"/>
  <c r="F80" i="18"/>
  <c r="F83" i="18"/>
  <c r="E80" i="18"/>
  <c r="E83" i="18"/>
  <c r="D80" i="18"/>
  <c r="D83" i="18"/>
  <c r="C80" i="18"/>
  <c r="C83" i="18"/>
  <c r="B80" i="18"/>
  <c r="B83" i="18"/>
  <c r="R79" i="18"/>
  <c r="Q79" i="18"/>
  <c r="R78" i="18"/>
  <c r="Q78" i="18"/>
  <c r="R77" i="18"/>
  <c r="Q77" i="18"/>
  <c r="R75" i="18"/>
  <c r="Q75" i="18"/>
  <c r="R74" i="18"/>
  <c r="Q74" i="18"/>
  <c r="R73" i="18"/>
  <c r="Q73" i="18"/>
  <c r="R72" i="18"/>
  <c r="Q72" i="18"/>
  <c r="P193" i="18"/>
  <c r="O193" i="18"/>
  <c r="N193" i="18"/>
  <c r="M193" i="18"/>
  <c r="L193" i="18"/>
  <c r="K193" i="18"/>
  <c r="J193" i="18"/>
  <c r="I193" i="18"/>
  <c r="H193" i="18"/>
  <c r="G193" i="18"/>
  <c r="F193" i="18"/>
  <c r="E193" i="18"/>
  <c r="D193" i="18"/>
  <c r="C193" i="18"/>
  <c r="B193" i="18"/>
  <c r="P192" i="18"/>
  <c r="P195" i="18"/>
  <c r="O192" i="18"/>
  <c r="O195" i="18"/>
  <c r="N192" i="18"/>
  <c r="N195" i="18"/>
  <c r="M192" i="18"/>
  <c r="M195" i="18"/>
  <c r="L192" i="18"/>
  <c r="L195" i="18"/>
  <c r="K192" i="18"/>
  <c r="K195" i="18"/>
  <c r="J192" i="18"/>
  <c r="J195" i="18"/>
  <c r="I192" i="18"/>
  <c r="I195" i="18"/>
  <c r="H192" i="18"/>
  <c r="H195" i="18"/>
  <c r="G192" i="18"/>
  <c r="G195" i="18"/>
  <c r="F192" i="18"/>
  <c r="F195" i="18"/>
  <c r="E192" i="18"/>
  <c r="E195" i="18"/>
  <c r="D192" i="18"/>
  <c r="D195" i="18"/>
  <c r="C192" i="18"/>
  <c r="B192" i="18"/>
  <c r="B195" i="18"/>
  <c r="R190" i="18"/>
  <c r="Q190" i="18"/>
  <c r="R189" i="18"/>
  <c r="Q189" i="18"/>
  <c r="R188" i="18"/>
  <c r="Q188" i="18"/>
  <c r="R187" i="18"/>
  <c r="Q187" i="18"/>
  <c r="R186" i="18"/>
  <c r="Q186" i="18"/>
  <c r="R185" i="18"/>
  <c r="Q185" i="18"/>
  <c r="R184" i="18"/>
  <c r="Q184" i="18"/>
  <c r="P67" i="18"/>
  <c r="O67" i="18"/>
  <c r="N67" i="18"/>
  <c r="M67" i="18"/>
  <c r="L67" i="18"/>
  <c r="K67" i="18"/>
  <c r="J67" i="18"/>
  <c r="I67" i="18"/>
  <c r="H67" i="18"/>
  <c r="G67" i="18"/>
  <c r="F67" i="18"/>
  <c r="E67" i="18"/>
  <c r="D67" i="18"/>
  <c r="C67" i="18"/>
  <c r="B67" i="18"/>
  <c r="P66" i="18"/>
  <c r="P69" i="18"/>
  <c r="O66" i="18"/>
  <c r="O69" i="18"/>
  <c r="N66" i="18"/>
  <c r="N69" i="18"/>
  <c r="M66" i="18"/>
  <c r="M69" i="18"/>
  <c r="L66" i="18"/>
  <c r="L69" i="18"/>
  <c r="K66" i="18"/>
  <c r="K69" i="18"/>
  <c r="J66" i="18"/>
  <c r="J69" i="18"/>
  <c r="I66" i="18"/>
  <c r="I69" i="18"/>
  <c r="H66" i="18"/>
  <c r="H69" i="18"/>
  <c r="G66" i="18"/>
  <c r="G69" i="18"/>
  <c r="F66" i="18"/>
  <c r="F69" i="18"/>
  <c r="E66" i="18"/>
  <c r="E69" i="18"/>
  <c r="D66" i="18"/>
  <c r="D69" i="18"/>
  <c r="C66" i="18"/>
  <c r="C69" i="18"/>
  <c r="B66" i="18"/>
  <c r="B69" i="18"/>
  <c r="R65" i="18"/>
  <c r="Q65" i="18"/>
  <c r="R63" i="18"/>
  <c r="Q63" i="18"/>
  <c r="R61" i="18"/>
  <c r="Q61" i="18"/>
  <c r="R60" i="18"/>
  <c r="Q60" i="18"/>
  <c r="R59" i="18"/>
  <c r="Q59" i="18"/>
  <c r="R58" i="18"/>
  <c r="Q58" i="18"/>
  <c r="P179" i="18"/>
  <c r="O179" i="18"/>
  <c r="N179" i="18"/>
  <c r="M179" i="18"/>
  <c r="L179" i="18"/>
  <c r="K179" i="18"/>
  <c r="J179" i="18"/>
  <c r="I179" i="18"/>
  <c r="H179" i="18"/>
  <c r="G179" i="18"/>
  <c r="F179" i="18"/>
  <c r="E179" i="18"/>
  <c r="D179" i="18"/>
  <c r="C179" i="18"/>
  <c r="B179" i="18"/>
  <c r="P178" i="18"/>
  <c r="P181" i="18"/>
  <c r="O178" i="18"/>
  <c r="O181" i="18"/>
  <c r="N178" i="18"/>
  <c r="N181" i="18"/>
  <c r="M178" i="18"/>
  <c r="M181" i="18"/>
  <c r="L178" i="18"/>
  <c r="L181" i="18"/>
  <c r="K178" i="18"/>
  <c r="K181" i="18"/>
  <c r="J178" i="18"/>
  <c r="J181" i="18"/>
  <c r="I178" i="18"/>
  <c r="I181" i="18"/>
  <c r="H178" i="18"/>
  <c r="H181" i="18"/>
  <c r="G178" i="18"/>
  <c r="G181" i="18"/>
  <c r="F178" i="18"/>
  <c r="F181" i="18"/>
  <c r="E178" i="18"/>
  <c r="E181" i="18"/>
  <c r="D178" i="18"/>
  <c r="D181" i="18"/>
  <c r="C178" i="18"/>
  <c r="C181" i="18"/>
  <c r="B178" i="18"/>
  <c r="B181" i="18"/>
  <c r="R175" i="18"/>
  <c r="Q175" i="18"/>
  <c r="R174" i="18"/>
  <c r="Q174" i="18"/>
  <c r="R173" i="18"/>
  <c r="Q173" i="18"/>
  <c r="R172" i="18"/>
  <c r="Q172" i="18"/>
  <c r="R171" i="18"/>
  <c r="Q171" i="18"/>
  <c r="R170" i="18"/>
  <c r="Q170" i="18"/>
  <c r="P53" i="18"/>
  <c r="O53" i="18"/>
  <c r="N53" i="18"/>
  <c r="M53" i="18"/>
  <c r="L53" i="18"/>
  <c r="K53" i="18"/>
  <c r="J53" i="18"/>
  <c r="I53" i="18"/>
  <c r="H53" i="18"/>
  <c r="G53" i="18"/>
  <c r="F53" i="18"/>
  <c r="E53" i="18"/>
  <c r="D53" i="18"/>
  <c r="C53" i="18"/>
  <c r="B53" i="18"/>
  <c r="P52" i="18"/>
  <c r="P55" i="18"/>
  <c r="O52" i="18"/>
  <c r="O55" i="18"/>
  <c r="N52" i="18"/>
  <c r="N55" i="18"/>
  <c r="M52" i="18"/>
  <c r="M55" i="18"/>
  <c r="L52" i="18"/>
  <c r="L55" i="18"/>
  <c r="K52" i="18"/>
  <c r="K55" i="18"/>
  <c r="J52" i="18"/>
  <c r="J55" i="18"/>
  <c r="I52" i="18"/>
  <c r="I55" i="18"/>
  <c r="H52" i="18"/>
  <c r="H55" i="18"/>
  <c r="G52" i="18"/>
  <c r="G55" i="18"/>
  <c r="F52" i="18"/>
  <c r="F55" i="18"/>
  <c r="E52" i="18"/>
  <c r="E55" i="18"/>
  <c r="D52" i="18"/>
  <c r="C52" i="18"/>
  <c r="C55" i="18"/>
  <c r="B52" i="18"/>
  <c r="B55" i="18"/>
  <c r="R51" i="18"/>
  <c r="Q51" i="18"/>
  <c r="R50" i="18"/>
  <c r="Q50" i="18"/>
  <c r="R49" i="18"/>
  <c r="Q49" i="18"/>
  <c r="R47" i="18"/>
  <c r="Q47" i="18"/>
  <c r="R46" i="18"/>
  <c r="Q46" i="18"/>
  <c r="R45" i="18"/>
  <c r="Q45" i="18"/>
  <c r="R44" i="18"/>
  <c r="Q44" i="18"/>
  <c r="P165" i="18"/>
  <c r="O165" i="18"/>
  <c r="N165" i="18"/>
  <c r="M165" i="18"/>
  <c r="L165" i="18"/>
  <c r="K165" i="18"/>
  <c r="J165" i="18"/>
  <c r="I165" i="18"/>
  <c r="H165" i="18"/>
  <c r="G165" i="18"/>
  <c r="F165" i="18"/>
  <c r="E165" i="18"/>
  <c r="D165" i="18"/>
  <c r="C165" i="18"/>
  <c r="B165" i="18"/>
  <c r="P164" i="18"/>
  <c r="P167" i="18"/>
  <c r="O164" i="18"/>
  <c r="O167" i="18"/>
  <c r="N164" i="18"/>
  <c r="N167" i="18"/>
  <c r="M164" i="18"/>
  <c r="M167" i="18"/>
  <c r="L164" i="18"/>
  <c r="L167" i="18"/>
  <c r="K164" i="18"/>
  <c r="K167" i="18"/>
  <c r="J164" i="18"/>
  <c r="J167" i="18"/>
  <c r="I164" i="18"/>
  <c r="I167" i="18"/>
  <c r="H164" i="18"/>
  <c r="H167" i="18"/>
  <c r="G164" i="18"/>
  <c r="G167" i="18"/>
  <c r="F164" i="18"/>
  <c r="F167" i="18"/>
  <c r="E164" i="18"/>
  <c r="E167" i="18"/>
  <c r="D164" i="18"/>
  <c r="D167" i="18"/>
  <c r="C164" i="18"/>
  <c r="C167" i="18"/>
  <c r="B164" i="18"/>
  <c r="B167" i="18"/>
  <c r="R162" i="18"/>
  <c r="Q162" i="18"/>
  <c r="R161" i="18"/>
  <c r="Q161" i="18"/>
  <c r="R160" i="18"/>
  <c r="Q160" i="18"/>
  <c r="R159" i="18"/>
  <c r="Q159" i="18"/>
  <c r="R158" i="18"/>
  <c r="Q158" i="18"/>
  <c r="R157" i="18"/>
  <c r="Q157" i="18"/>
  <c r="R156" i="18"/>
  <c r="Q156" i="18"/>
  <c r="P39" i="18"/>
  <c r="O39" i="18"/>
  <c r="N39" i="18"/>
  <c r="M39" i="18"/>
  <c r="L39" i="18"/>
  <c r="K39" i="18"/>
  <c r="J39" i="18"/>
  <c r="I39" i="18"/>
  <c r="H39" i="18"/>
  <c r="G39" i="18"/>
  <c r="F39" i="18"/>
  <c r="E39" i="18"/>
  <c r="D39" i="18"/>
  <c r="C39" i="18"/>
  <c r="B39" i="18"/>
  <c r="P38" i="18"/>
  <c r="P41" i="18"/>
  <c r="O38" i="18"/>
  <c r="O41" i="18"/>
  <c r="N38" i="18"/>
  <c r="N41" i="18"/>
  <c r="M38" i="18"/>
  <c r="M41" i="18"/>
  <c r="L38" i="18"/>
  <c r="L41" i="18"/>
  <c r="K38" i="18"/>
  <c r="K41" i="18"/>
  <c r="J38" i="18"/>
  <c r="J41" i="18"/>
  <c r="I38" i="18"/>
  <c r="I41" i="18"/>
  <c r="H38" i="18"/>
  <c r="H41" i="18"/>
  <c r="G38" i="18"/>
  <c r="G41" i="18"/>
  <c r="F38" i="18"/>
  <c r="F41" i="18"/>
  <c r="E38" i="18"/>
  <c r="E41" i="18"/>
  <c r="D38" i="18"/>
  <c r="D41" i="18"/>
  <c r="C38" i="18"/>
  <c r="C41" i="18"/>
  <c r="B38" i="18"/>
  <c r="R37" i="18"/>
  <c r="Q37" i="18"/>
  <c r="R36" i="18"/>
  <c r="Q36" i="18"/>
  <c r="R35" i="18"/>
  <c r="Q35" i="18"/>
  <c r="R33" i="18"/>
  <c r="Q33" i="18"/>
  <c r="R32" i="18"/>
  <c r="Q32" i="18"/>
  <c r="R31" i="18"/>
  <c r="Q31" i="18"/>
  <c r="R30" i="18"/>
  <c r="Q30" i="18"/>
  <c r="P152" i="18"/>
  <c r="O152" i="18"/>
  <c r="N152" i="18"/>
  <c r="M152" i="18"/>
  <c r="L152" i="18"/>
  <c r="K152" i="18"/>
  <c r="J152" i="18"/>
  <c r="I152" i="18"/>
  <c r="H152" i="18"/>
  <c r="G152" i="18"/>
  <c r="C152" i="18"/>
  <c r="D152" i="18"/>
  <c r="E152" i="18"/>
  <c r="F152" i="18"/>
  <c r="R152" i="18"/>
  <c r="Q152" i="18"/>
  <c r="P151" i="18"/>
  <c r="O151" i="18"/>
  <c r="N151" i="18"/>
  <c r="M151" i="18"/>
  <c r="L151" i="18"/>
  <c r="K151" i="18"/>
  <c r="J151" i="18"/>
  <c r="I151" i="18"/>
  <c r="H151" i="18"/>
  <c r="B151" i="18"/>
  <c r="C151" i="18"/>
  <c r="D151" i="18"/>
  <c r="E151" i="18"/>
  <c r="F151" i="18"/>
  <c r="G151" i="18"/>
  <c r="R151" i="18"/>
  <c r="Q151" i="18"/>
  <c r="P150" i="18"/>
  <c r="P153" i="18"/>
  <c r="O150" i="18"/>
  <c r="O153" i="18"/>
  <c r="N150" i="18"/>
  <c r="N153" i="18"/>
  <c r="M150" i="18"/>
  <c r="M153" i="18"/>
  <c r="L150" i="18"/>
  <c r="L153" i="18"/>
  <c r="K150" i="18"/>
  <c r="K153" i="18"/>
  <c r="J150" i="18"/>
  <c r="J153" i="18"/>
  <c r="I150" i="18"/>
  <c r="I153" i="18"/>
  <c r="H150" i="18"/>
  <c r="H153" i="18"/>
  <c r="G150" i="18"/>
  <c r="G153" i="18"/>
  <c r="F150" i="18"/>
  <c r="F153" i="18"/>
  <c r="E150" i="18"/>
  <c r="E153" i="18"/>
  <c r="D150" i="18"/>
  <c r="D153" i="18"/>
  <c r="C150" i="18"/>
  <c r="B150" i="18"/>
  <c r="R150" i="18"/>
  <c r="R148" i="18"/>
  <c r="Q148" i="18"/>
  <c r="R147" i="18"/>
  <c r="Q147" i="18"/>
  <c r="R146" i="18"/>
  <c r="Q146" i="18"/>
  <c r="R145" i="18"/>
  <c r="Q145" i="18"/>
  <c r="R144" i="18"/>
  <c r="Q144" i="18"/>
  <c r="R143" i="18"/>
  <c r="Q143" i="18"/>
  <c r="R142" i="18"/>
  <c r="Q142" i="18"/>
  <c r="P25" i="18"/>
  <c r="O25" i="18"/>
  <c r="N25" i="18"/>
  <c r="M25" i="18"/>
  <c r="L25" i="18"/>
  <c r="K25" i="18"/>
  <c r="J25" i="18"/>
  <c r="I25" i="18"/>
  <c r="H25" i="18"/>
  <c r="G25" i="18"/>
  <c r="F25" i="18"/>
  <c r="E25" i="18"/>
  <c r="D25" i="18"/>
  <c r="C25" i="18"/>
  <c r="B25" i="18"/>
  <c r="P24" i="18"/>
  <c r="P27" i="18"/>
  <c r="O24" i="18"/>
  <c r="O27" i="18"/>
  <c r="N24" i="18"/>
  <c r="N27" i="18"/>
  <c r="M24" i="18"/>
  <c r="M27" i="18"/>
  <c r="L24" i="18"/>
  <c r="L27" i="18"/>
  <c r="K24" i="18"/>
  <c r="K27" i="18"/>
  <c r="J24" i="18"/>
  <c r="J27" i="18"/>
  <c r="I24" i="18"/>
  <c r="I27" i="18"/>
  <c r="H24" i="18"/>
  <c r="H27" i="18"/>
  <c r="G24" i="18"/>
  <c r="G27" i="18"/>
  <c r="F24" i="18"/>
  <c r="F27" i="18"/>
  <c r="E24" i="18"/>
  <c r="E27" i="18"/>
  <c r="D24" i="18"/>
  <c r="D27" i="18"/>
  <c r="C24" i="18"/>
  <c r="C27" i="18"/>
  <c r="B24" i="18"/>
  <c r="R23" i="18"/>
  <c r="Q23" i="18"/>
  <c r="R22" i="18"/>
  <c r="Q22" i="18"/>
  <c r="R21" i="18"/>
  <c r="Q21" i="18"/>
  <c r="R19" i="18"/>
  <c r="Q19" i="18"/>
  <c r="R18" i="18"/>
  <c r="Q18" i="18"/>
  <c r="R17" i="18"/>
  <c r="Q17" i="18"/>
  <c r="R16" i="18"/>
  <c r="Q16" i="18"/>
  <c r="P137" i="18"/>
  <c r="O137" i="18"/>
  <c r="N137" i="18"/>
  <c r="M137" i="18"/>
  <c r="L137" i="18"/>
  <c r="K137" i="18"/>
  <c r="J137" i="18"/>
  <c r="I137" i="18"/>
  <c r="H137" i="18"/>
  <c r="G137" i="18"/>
  <c r="F137" i="18"/>
  <c r="E137" i="18"/>
  <c r="D137" i="18"/>
  <c r="C137" i="18"/>
  <c r="B137" i="18"/>
  <c r="P136" i="18"/>
  <c r="P139" i="18"/>
  <c r="O136" i="18"/>
  <c r="O139" i="18"/>
  <c r="N136" i="18"/>
  <c r="N139" i="18"/>
  <c r="M136" i="18"/>
  <c r="M139" i="18"/>
  <c r="L136" i="18"/>
  <c r="L139" i="18"/>
  <c r="K136" i="18"/>
  <c r="K139" i="18"/>
  <c r="J136" i="18"/>
  <c r="J139" i="18"/>
  <c r="I136" i="18"/>
  <c r="I139" i="18"/>
  <c r="H136" i="18"/>
  <c r="H139" i="18"/>
  <c r="G136" i="18"/>
  <c r="G139" i="18"/>
  <c r="F136" i="18"/>
  <c r="F139" i="18"/>
  <c r="E136" i="18"/>
  <c r="E139" i="18"/>
  <c r="D136" i="18"/>
  <c r="D139" i="18"/>
  <c r="C136" i="18"/>
  <c r="B136" i="18"/>
  <c r="R134" i="18"/>
  <c r="Q134" i="18"/>
  <c r="R133" i="18"/>
  <c r="Q133" i="18"/>
  <c r="R132" i="18"/>
  <c r="Q132" i="18"/>
  <c r="R131" i="18"/>
  <c r="Q131" i="18"/>
  <c r="R130" i="18"/>
  <c r="Q130" i="18"/>
  <c r="R129" i="18"/>
  <c r="Q129" i="18"/>
  <c r="R128" i="18"/>
  <c r="Q128" i="18"/>
  <c r="P11" i="18"/>
  <c r="O11" i="18"/>
  <c r="N11" i="18"/>
  <c r="M11" i="18"/>
  <c r="L11" i="18"/>
  <c r="K11" i="18"/>
  <c r="J11" i="18"/>
  <c r="I11" i="18"/>
  <c r="H11" i="18"/>
  <c r="G11" i="18"/>
  <c r="F11" i="18"/>
  <c r="E11" i="18"/>
  <c r="D11" i="18"/>
  <c r="C11" i="18"/>
  <c r="P10" i="18"/>
  <c r="P13" i="18"/>
  <c r="O10" i="18"/>
  <c r="O13" i="18"/>
  <c r="N10" i="18"/>
  <c r="N13" i="18"/>
  <c r="M10" i="18"/>
  <c r="M13" i="18"/>
  <c r="L10" i="18"/>
  <c r="L13" i="18"/>
  <c r="K10" i="18"/>
  <c r="K13" i="18"/>
  <c r="J10" i="18"/>
  <c r="J13" i="18"/>
  <c r="I10" i="18"/>
  <c r="H10" i="18"/>
  <c r="H13" i="18"/>
  <c r="G10" i="18"/>
  <c r="G13" i="18"/>
  <c r="F10" i="18"/>
  <c r="F13" i="18"/>
  <c r="E10" i="18"/>
  <c r="E13" i="18"/>
  <c r="D10" i="18"/>
  <c r="C10" i="18"/>
  <c r="B10" i="18"/>
  <c r="B13" i="18"/>
  <c r="R9" i="18"/>
  <c r="Q9" i="18"/>
  <c r="R7" i="18"/>
  <c r="Q7" i="18"/>
  <c r="R5" i="18"/>
  <c r="Q5" i="18"/>
  <c r="R4" i="18"/>
  <c r="Q4" i="18"/>
  <c r="R3" i="18"/>
  <c r="Q3" i="18"/>
  <c r="R2" i="18"/>
  <c r="Q2" i="18"/>
  <c r="P123" i="18"/>
  <c r="O123" i="18"/>
  <c r="N123" i="18"/>
  <c r="M123" i="18"/>
  <c r="L123" i="18"/>
  <c r="K123" i="18"/>
  <c r="J123" i="18"/>
  <c r="I123" i="18"/>
  <c r="H123" i="18"/>
  <c r="G123" i="18"/>
  <c r="F123" i="18"/>
  <c r="E123" i="18"/>
  <c r="D123" i="18"/>
  <c r="C123" i="18"/>
  <c r="B123" i="18"/>
  <c r="P122" i="18"/>
  <c r="P125" i="18"/>
  <c r="O122" i="18"/>
  <c r="O125" i="18"/>
  <c r="N122" i="18"/>
  <c r="N125" i="18"/>
  <c r="M122" i="18"/>
  <c r="M125" i="18"/>
  <c r="L122" i="18"/>
  <c r="L125" i="18"/>
  <c r="K122" i="18"/>
  <c r="K125" i="18"/>
  <c r="J122" i="18"/>
  <c r="J125" i="18"/>
  <c r="I122" i="18"/>
  <c r="I125" i="18"/>
  <c r="H122" i="18"/>
  <c r="H125" i="18"/>
  <c r="G122" i="18"/>
  <c r="G125" i="18"/>
  <c r="F122" i="18"/>
  <c r="F125" i="18"/>
  <c r="E122" i="18"/>
  <c r="E125" i="18"/>
  <c r="D122" i="18"/>
  <c r="D125" i="18"/>
  <c r="C122" i="18"/>
  <c r="B122" i="18"/>
  <c r="R119" i="18"/>
  <c r="Q119" i="18"/>
  <c r="R118" i="18"/>
  <c r="Q118" i="18"/>
  <c r="R117" i="18"/>
  <c r="Q117" i="18"/>
  <c r="R116" i="18"/>
  <c r="Q116" i="18"/>
  <c r="R115" i="18"/>
  <c r="Q115" i="18"/>
  <c r="R114" i="18"/>
  <c r="Q114" i="18"/>
  <c r="Q150" i="18"/>
  <c r="B153" i="18"/>
  <c r="B139" i="18"/>
  <c r="B97" i="18"/>
  <c r="B41" i="18"/>
  <c r="B27" i="18"/>
  <c r="B224" i="18"/>
  <c r="I13" i="18"/>
  <c r="C153" i="18"/>
  <c r="R153" i="18"/>
  <c r="C139" i="18"/>
  <c r="D55" i="18"/>
  <c r="B125" i="18"/>
  <c r="C195" i="18"/>
  <c r="D13" i="18"/>
  <c r="B111" i="18"/>
  <c r="B252" i="18"/>
  <c r="C125" i="18"/>
  <c r="Q153" i="18"/>
  <c r="C13" i="18"/>
  <c r="S13" i="19"/>
  <c r="T13" i="19"/>
  <c r="Q28" i="19"/>
  <c r="Q25" i="19"/>
  <c r="Q50" i="19"/>
  <c r="V47" i="19"/>
  <c r="Q22" i="19"/>
  <c r="Q47" i="19"/>
  <c r="T16" i="19"/>
  <c r="Q13" i="19"/>
  <c r="U23" i="19"/>
  <c r="V23" i="19"/>
  <c r="V7" i="19"/>
  <c r="Q32" i="19"/>
  <c r="Q10" i="19"/>
  <c r="S10" i="19"/>
  <c r="T10" i="19"/>
  <c r="Q7" i="19"/>
  <c r="Q53" i="19"/>
  <c r="U17" i="19"/>
  <c r="V17" i="19"/>
  <c r="V44" i="19"/>
  <c r="U20" i="19"/>
  <c r="V20" i="19"/>
  <c r="U42" i="19"/>
  <c r="V42" i="19"/>
  <c r="Q41" i="19"/>
  <c r="V38" i="19"/>
  <c r="V13" i="19"/>
  <c r="Q38" i="19"/>
  <c r="U11" i="19"/>
  <c r="V11" i="19"/>
  <c r="U36" i="19"/>
  <c r="V36" i="19"/>
  <c r="U60" i="19"/>
  <c r="V60" i="19"/>
  <c r="Q35" i="19"/>
  <c r="Q19" i="19"/>
  <c r="Q44" i="19"/>
  <c r="Q16" i="19"/>
  <c r="V50" i="19"/>
  <c r="V25" i="19"/>
  <c r="U29" i="19"/>
  <c r="V29" i="19"/>
  <c r="U54" i="19"/>
  <c r="V54" i="19"/>
  <c r="U33" i="19"/>
  <c r="V33" i="19"/>
  <c r="U57" i="19"/>
  <c r="V57" i="19"/>
</calcChain>
</file>

<file path=xl/sharedStrings.xml><?xml version="1.0" encoding="utf-8"?>
<sst xmlns="http://schemas.openxmlformats.org/spreadsheetml/2006/main" count="572" uniqueCount="87">
  <si>
    <t>Na2O</t>
    <phoneticPr fontId="1" type="noConversion"/>
  </si>
  <si>
    <t>K2O</t>
    <phoneticPr fontId="1" type="noConversion"/>
  </si>
  <si>
    <t>Al2O3</t>
    <phoneticPr fontId="1" type="noConversion"/>
  </si>
  <si>
    <t>SiO2</t>
    <phoneticPr fontId="1" type="noConversion"/>
  </si>
  <si>
    <t>Ta2O5</t>
    <phoneticPr fontId="1" type="noConversion"/>
  </si>
  <si>
    <t>MnO</t>
    <phoneticPr fontId="1" type="noConversion"/>
  </si>
  <si>
    <t>P2O5</t>
    <phoneticPr fontId="1" type="noConversion"/>
  </si>
  <si>
    <t>Nb2O5</t>
    <phoneticPr fontId="1" type="noConversion"/>
  </si>
  <si>
    <t>total</t>
    <phoneticPr fontId="1" type="noConversion"/>
  </si>
  <si>
    <t>ASI</t>
    <phoneticPr fontId="1" type="noConversion"/>
  </si>
  <si>
    <t>Mn/Ta</t>
    <phoneticPr fontId="1" type="noConversion"/>
  </si>
  <si>
    <t>SD</t>
    <phoneticPr fontId="1" type="noConversion"/>
  </si>
  <si>
    <t>Ta1</t>
    <phoneticPr fontId="1" type="noConversion"/>
  </si>
  <si>
    <t>100-total</t>
    <phoneticPr fontId="1" type="noConversion"/>
  </si>
  <si>
    <t>Ta4</t>
    <phoneticPr fontId="1" type="noConversion"/>
  </si>
  <si>
    <t>Nb1</t>
    <phoneticPr fontId="1" type="noConversion"/>
  </si>
  <si>
    <t>Nb8</t>
    <phoneticPr fontId="1" type="noConversion"/>
  </si>
  <si>
    <t>Ta2</t>
    <phoneticPr fontId="1" type="noConversion"/>
  </si>
  <si>
    <t>Nb2</t>
    <phoneticPr fontId="1" type="noConversion"/>
  </si>
  <si>
    <t>Nb3</t>
    <phoneticPr fontId="1" type="noConversion"/>
  </si>
  <si>
    <t>Nb4</t>
    <phoneticPr fontId="1" type="noConversion"/>
  </si>
  <si>
    <t>Ta3</t>
    <phoneticPr fontId="1" type="noConversion"/>
  </si>
  <si>
    <t>Ta9</t>
    <phoneticPr fontId="1" type="noConversion"/>
  </si>
  <si>
    <t>AVE</t>
    <phoneticPr fontId="1" type="noConversion"/>
  </si>
  <si>
    <t>H2O*</t>
    <phoneticPr fontId="1" type="noConversion"/>
  </si>
  <si>
    <t>Nb5</t>
    <phoneticPr fontId="1" type="noConversion"/>
  </si>
  <si>
    <t>Nb7</t>
    <phoneticPr fontId="1" type="noConversion"/>
  </si>
  <si>
    <t>Nb6</t>
    <phoneticPr fontId="1" type="noConversion"/>
  </si>
  <si>
    <t>-</t>
    <phoneticPr fontId="1" type="noConversion"/>
  </si>
  <si>
    <t>Below detection limit</t>
    <phoneticPr fontId="1" type="noConversion"/>
  </si>
  <si>
    <t>Ta5</t>
    <phoneticPr fontId="1" type="noConversion"/>
  </si>
  <si>
    <t>Ta6</t>
    <phoneticPr fontId="1" type="noConversion"/>
  </si>
  <si>
    <t>Ta8</t>
    <phoneticPr fontId="1" type="noConversion"/>
  </si>
  <si>
    <t>Ta7</t>
  </si>
  <si>
    <t>Ta7</t>
    <phoneticPr fontId="1" type="noConversion"/>
  </si>
  <si>
    <t>Ta9</t>
  </si>
  <si>
    <r>
      <t>Ta9</t>
    </r>
    <r>
      <rPr>
        <vertAlign val="superscript"/>
        <sz val="12"/>
        <rFont val="Times New Roman"/>
        <family val="1"/>
      </rPr>
      <t>1</t>
    </r>
    <phoneticPr fontId="1" type="noConversion"/>
  </si>
  <si>
    <t>Nb1</t>
  </si>
  <si>
    <t>Na2O</t>
  </si>
  <si>
    <t>K2O</t>
  </si>
  <si>
    <t>Al2O3</t>
  </si>
  <si>
    <t>SiO2</t>
  </si>
  <si>
    <t>Ta2O5</t>
  </si>
  <si>
    <t>MnO</t>
  </si>
  <si>
    <t>P2O5</t>
  </si>
  <si>
    <t>Nb2O5</t>
  </si>
  <si>
    <t>total</t>
  </si>
  <si>
    <t>ASI</t>
  </si>
  <si>
    <t>Mn/Ta</t>
  </si>
  <si>
    <t>100-total</t>
  </si>
  <si>
    <t>Nb2</t>
  </si>
  <si>
    <t>Nb3</t>
  </si>
  <si>
    <t>Nb4</t>
  </si>
  <si>
    <t>H2O*</t>
  </si>
  <si>
    <t>Nb5</t>
  </si>
  <si>
    <t>Nb6</t>
  </si>
  <si>
    <t>Nb7</t>
  </si>
  <si>
    <t>Nb8</t>
  </si>
  <si>
    <t>Ta1</t>
  </si>
  <si>
    <t>Ta2</t>
  </si>
  <si>
    <t>Ta3</t>
  </si>
  <si>
    <t>Ta4</t>
  </si>
  <si>
    <t>Ta5</t>
  </si>
  <si>
    <t>Ta6</t>
  </si>
  <si>
    <t>Ta8</t>
  </si>
  <si>
    <t>Ta91</t>
  </si>
  <si>
    <t>AVE</t>
  </si>
  <si>
    <t>SD</t>
  </si>
  <si>
    <t>EA</t>
    <phoneticPr fontId="15" type="noConversion"/>
  </si>
  <si>
    <r>
      <t>EA</t>
    </r>
    <r>
      <rPr>
        <vertAlign val="subscript"/>
        <sz val="12"/>
        <color indexed="8"/>
        <rFont val="Times New Roman"/>
        <family val="1"/>
      </rPr>
      <t>Mn</t>
    </r>
    <phoneticPr fontId="15" type="noConversion"/>
  </si>
  <si>
    <r>
      <t>EA</t>
    </r>
    <r>
      <rPr>
        <vertAlign val="subscript"/>
        <sz val="12"/>
        <color indexed="8"/>
        <rFont val="Times New Roman"/>
        <family val="1"/>
      </rPr>
      <t>P</t>
    </r>
    <phoneticPr fontId="15" type="noConversion"/>
  </si>
  <si>
    <t xml:space="preserve">ASI=molar Al2O3/Na2O+K2O </t>
    <phoneticPr fontId="15" type="noConversion"/>
  </si>
  <si>
    <t>EA= molar Na+K-Al per kilogram</t>
    <phoneticPr fontId="15" type="noConversion"/>
  </si>
  <si>
    <r>
      <t>EA</t>
    </r>
    <r>
      <rPr>
        <vertAlign val="subscript"/>
        <sz val="12"/>
        <color indexed="8"/>
        <rFont val="Times New Roman"/>
        <family val="1"/>
      </rPr>
      <t>Mn</t>
    </r>
    <r>
      <rPr>
        <sz val="12"/>
        <color indexed="8"/>
        <rFont val="Times New Roman"/>
        <family val="1"/>
      </rPr>
      <t>= molar Na+K+2Mn-Al per kilogram</t>
    </r>
    <phoneticPr fontId="15" type="noConversion"/>
  </si>
  <si>
    <t>P mol/kg</t>
    <phoneticPr fontId="15" type="noConversion"/>
  </si>
  <si>
    <r>
      <t>EA</t>
    </r>
    <r>
      <rPr>
        <vertAlign val="subscript"/>
        <sz val="12"/>
        <color indexed="8"/>
        <rFont val="Times New Roman"/>
        <family val="1"/>
      </rPr>
      <t>Mn</t>
    </r>
    <r>
      <rPr>
        <sz val="12"/>
        <color indexed="8"/>
        <rFont val="Times New Roman"/>
        <family val="1"/>
      </rPr>
      <t xml:space="preserve">= molar Na+K+2Mn+P-Al per kilogram in peraluminous composition, Na+K+2Mn-P-Al in alkaline composition </t>
    </r>
    <phoneticPr fontId="15" type="noConversion"/>
  </si>
  <si>
    <r>
      <t>EA</t>
    </r>
    <r>
      <rPr>
        <vertAlign val="subscript"/>
        <sz val="12"/>
        <color indexed="8"/>
        <rFont val="Times New Roman"/>
        <family val="1"/>
      </rPr>
      <t>LK</t>
    </r>
    <phoneticPr fontId="15" type="noConversion"/>
  </si>
  <si>
    <r>
      <rPr>
        <sz val="12"/>
        <color indexed="8"/>
        <rFont val="宋体"/>
        <family val="3"/>
        <charset val="134"/>
      </rPr>
      <t>△</t>
    </r>
    <r>
      <rPr>
        <sz val="12"/>
        <color indexed="8"/>
        <rFont val="Times New Roman"/>
        <family val="1"/>
      </rPr>
      <t>EA</t>
    </r>
    <phoneticPr fontId="15" type="noConversion"/>
  </si>
  <si>
    <t>P/M</t>
    <phoneticPr fontId="15" type="noConversion"/>
  </si>
  <si>
    <t>Ksp</t>
    <phoneticPr fontId="15" type="noConversion"/>
  </si>
  <si>
    <t>LgKsp</t>
    <phoneticPr fontId="15" type="noConversion"/>
  </si>
  <si>
    <r>
      <t>10</t>
    </r>
    <r>
      <rPr>
        <vertAlign val="superscript"/>
        <sz val="12"/>
        <color indexed="8"/>
        <rFont val="Times New Roman"/>
        <family val="1"/>
      </rPr>
      <t>-4</t>
    </r>
    <r>
      <rPr>
        <sz val="12"/>
        <color indexed="8"/>
        <rFont val="Times New Roman"/>
        <family val="1"/>
      </rPr>
      <t xml:space="preserve"> mol</t>
    </r>
    <r>
      <rPr>
        <vertAlign val="superscript"/>
        <sz val="12"/>
        <color indexed="8"/>
        <rFont val="Times New Roman"/>
        <family val="1"/>
      </rPr>
      <t>2</t>
    </r>
    <r>
      <rPr>
        <sz val="12"/>
        <color indexed="8"/>
        <rFont val="Times New Roman"/>
        <family val="1"/>
      </rPr>
      <t>/kg</t>
    </r>
    <r>
      <rPr>
        <vertAlign val="superscript"/>
        <sz val="12"/>
        <color indexed="8"/>
        <rFont val="Times New Roman"/>
        <family val="1"/>
      </rPr>
      <t>2</t>
    </r>
    <phoneticPr fontId="15" type="noConversion"/>
  </si>
  <si>
    <t>Mn/Nb</t>
    <phoneticPr fontId="15" type="noConversion"/>
  </si>
  <si>
    <t>P/M=1:1</t>
    <phoneticPr fontId="15" type="noConversion"/>
  </si>
  <si>
    <t>American Mineralogist: February 2016 Deposit AM-16-25424</t>
  </si>
  <si>
    <t>Tang et al:   The effect of P on Nb and Ta solubility</t>
  </si>
  <si>
    <t>Appendix A. The compostions of run product glasses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</si>
</sst>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_ "/>
    <numFmt numFmtId="166" formatCode="0.000_ "/>
  </numFmts>
  <fonts count="26" x14ac:knownFonts="1">
    <font>
      <sz val="11"/>
      <color theme="1"/>
      <name val="Calibri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2"/>
      <color indexed="10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2"/>
      <name val="宋体"/>
      <family val="3"/>
      <charset val="134"/>
    </font>
    <font>
      <i/>
      <sz val="12"/>
      <name val="Times New Roman"/>
      <family val="1"/>
    </font>
    <font>
      <b/>
      <i/>
      <sz val="12"/>
      <color indexed="9"/>
      <name val="Times New Roman"/>
      <family val="1"/>
    </font>
    <font>
      <sz val="9"/>
      <name val="宋体"/>
      <family val="3"/>
      <charset val="134"/>
    </font>
    <font>
      <vertAlign val="superscript"/>
      <sz val="12"/>
      <name val="Times New Roman"/>
      <family val="1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vertAlign val="subscript"/>
      <sz val="12"/>
      <color indexed="8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i/>
      <sz val="12"/>
      <color theme="1"/>
      <name val="Times New Roman"/>
      <family val="1"/>
    </font>
    <font>
      <b/>
      <sz val="12"/>
      <name val="Arial"/>
    </font>
    <font>
      <b/>
      <sz val="12"/>
      <color theme="1"/>
      <name val="Times New Roman"/>
    </font>
    <font>
      <u/>
      <sz val="11"/>
      <color theme="10"/>
      <name val="Calibri"/>
      <family val="3"/>
      <charset val="134"/>
      <scheme val="minor"/>
    </font>
    <font>
      <u/>
      <sz val="11"/>
      <color theme="11"/>
      <name val="Calibri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9">
    <xf numFmtId="0" fontId="0" fillId="0" borderId="0" xfId="0"/>
    <xf numFmtId="164" fontId="3" fillId="0" borderId="0" xfId="2" applyNumberFormat="1" applyFont="1" applyBorder="1" applyAlignment="1">
      <alignment horizontal="center" vertical="center"/>
    </xf>
    <xf numFmtId="164" fontId="3" fillId="0" borderId="0" xfId="2" applyNumberFormat="1" applyFont="1" applyFill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4" fontId="3" fillId="2" borderId="0" xfId="1" applyNumberFormat="1" applyFont="1" applyFill="1" applyBorder="1" applyAlignment="1">
      <alignment horizontal="center" vertical="center"/>
    </xf>
    <xf numFmtId="164" fontId="8" fillId="2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9" fillId="3" borderId="0" xfId="0" applyNumberFormat="1" applyFont="1" applyFill="1" applyAlignment="1">
      <alignment horizontal="center" vertical="center"/>
    </xf>
    <xf numFmtId="164" fontId="3" fillId="4" borderId="0" xfId="0" applyNumberFormat="1" applyFont="1" applyFill="1" applyAlignment="1">
      <alignment horizontal="center" vertical="center"/>
    </xf>
    <xf numFmtId="164" fontId="3" fillId="4" borderId="0" xfId="2" applyNumberFormat="1" applyFont="1" applyFill="1" applyBorder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4" fontId="6" fillId="2" borderId="0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2" fontId="12" fillId="3" borderId="0" xfId="0" applyNumberFormat="1" applyFont="1" applyFill="1" applyAlignment="1">
      <alignment horizontal="center" vertical="center"/>
    </xf>
    <xf numFmtId="0" fontId="19" fillId="0" borderId="0" xfId="0" applyFont="1" applyAlignment="1">
      <alignment horizontal="center"/>
    </xf>
    <xf numFmtId="2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166" fontId="5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164" fontId="3" fillId="0" borderId="0" xfId="1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2" fontId="11" fillId="3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164" fontId="19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2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5" fontId="12" fillId="3" borderId="0" xfId="0" applyNumberFormat="1" applyFont="1" applyFill="1" applyAlignment="1">
      <alignment horizontal="center" vertical="center"/>
    </xf>
    <xf numFmtId="2" fontId="6" fillId="2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4" fontId="8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2" fontId="20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/>
    </xf>
    <xf numFmtId="2" fontId="19" fillId="0" borderId="0" xfId="0" applyNumberFormat="1" applyFont="1" applyAlignment="1">
      <alignment horizontal="left"/>
    </xf>
    <xf numFmtId="165" fontId="19" fillId="0" borderId="0" xfId="0" applyNumberFormat="1" applyFont="1" applyAlignment="1">
      <alignment horizontal="center" vertical="center"/>
    </xf>
    <xf numFmtId="165" fontId="21" fillId="5" borderId="0" xfId="0" applyNumberFormat="1" applyFont="1" applyFill="1" applyAlignment="1">
      <alignment vertical="center"/>
    </xf>
    <xf numFmtId="0" fontId="22" fillId="0" borderId="0" xfId="0" applyFont="1"/>
    <xf numFmtId="0" fontId="23" fillId="0" borderId="0" xfId="0" applyFont="1" applyAlignment="1">
      <alignment horizontal="left"/>
    </xf>
    <xf numFmtId="0" fontId="8" fillId="0" borderId="0" xfId="0" applyFont="1" applyAlignment="1">
      <alignment vertical="center"/>
    </xf>
  </cellXfs>
  <cellStyles count="6">
    <cellStyle name="Followed Hyperlink" xfId="5" builtinId="9" hidden="1"/>
    <cellStyle name="Hyperlink" xfId="4" builtinId="8" hidden="1"/>
    <cellStyle name="Normal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2"/>
  <sheetViews>
    <sheetView workbookViewId="0"/>
  </sheetViews>
  <sheetFormatPr baseColWidth="10" defaultColWidth="8.83203125" defaultRowHeight="14" x14ac:dyDescent="0"/>
  <cols>
    <col min="1" max="18" width="8.83203125" style="59"/>
    <col min="19" max="19" width="9.5" style="59" bestFit="1" customWidth="1"/>
    <col min="20" max="20" width="10.33203125" style="59" customWidth="1"/>
    <col min="21" max="16384" width="8.83203125" style="59"/>
  </cols>
  <sheetData>
    <row r="1" spans="1:19" s="32" customFormat="1" ht="15">
      <c r="A1" s="32" t="s">
        <v>15</v>
      </c>
      <c r="B1" s="33">
        <v>1</v>
      </c>
      <c r="C1" s="33">
        <v>2</v>
      </c>
      <c r="D1" s="33">
        <v>3</v>
      </c>
      <c r="E1" s="33">
        <v>4</v>
      </c>
      <c r="F1" s="33">
        <v>5</v>
      </c>
      <c r="G1" s="33">
        <v>6</v>
      </c>
      <c r="H1" s="33">
        <v>7</v>
      </c>
      <c r="I1" s="33">
        <v>8</v>
      </c>
      <c r="J1" s="33">
        <v>9</v>
      </c>
      <c r="K1" s="33">
        <v>10</v>
      </c>
      <c r="L1" s="33">
        <v>11</v>
      </c>
      <c r="M1" s="33">
        <v>12</v>
      </c>
      <c r="N1" s="33">
        <v>13</v>
      </c>
      <c r="O1" s="33">
        <v>14</v>
      </c>
      <c r="P1" s="33">
        <v>15</v>
      </c>
      <c r="Q1" s="19" t="s">
        <v>23</v>
      </c>
      <c r="R1" s="19" t="s">
        <v>11</v>
      </c>
    </row>
    <row r="2" spans="1:19" s="32" customFormat="1" ht="15">
      <c r="A2" s="32" t="s">
        <v>0</v>
      </c>
      <c r="B2" s="18">
        <v>3.758</v>
      </c>
      <c r="C2" s="18">
        <v>3.88</v>
      </c>
      <c r="D2" s="18">
        <v>3.88</v>
      </c>
      <c r="E2" s="18">
        <v>3.8159999999999998</v>
      </c>
      <c r="F2" s="18">
        <v>4.2569999999999997</v>
      </c>
      <c r="G2" s="18">
        <v>4.173</v>
      </c>
      <c r="H2" s="18">
        <v>3.8820000000000001</v>
      </c>
      <c r="I2" s="18">
        <v>4.0149999999999997</v>
      </c>
      <c r="J2" s="18">
        <v>4.1980000000000004</v>
      </c>
      <c r="K2" s="18">
        <v>4.0330000000000004</v>
      </c>
      <c r="L2" s="18">
        <v>3.83</v>
      </c>
      <c r="M2" s="18">
        <v>3.8330000000000002</v>
      </c>
      <c r="N2" s="18">
        <v>3.82</v>
      </c>
      <c r="O2" s="18">
        <v>3.7130000000000001</v>
      </c>
      <c r="P2" s="18">
        <v>3.8879999999999999</v>
      </c>
      <c r="Q2" s="20">
        <f>AVERAGE(B2:P2)</f>
        <v>3.9317333333333337</v>
      </c>
      <c r="R2" s="20">
        <f>STDEV(B2:P2)</f>
        <v>0.16601138802016249</v>
      </c>
      <c r="S2" s="34"/>
    </row>
    <row r="3" spans="1:19" s="32" customFormat="1" ht="15">
      <c r="A3" s="32" t="s">
        <v>1</v>
      </c>
      <c r="B3" s="18">
        <v>4.4119999999999999</v>
      </c>
      <c r="C3" s="18">
        <v>4.0780000000000003</v>
      </c>
      <c r="D3" s="18">
        <v>4.5919999999999996</v>
      </c>
      <c r="E3" s="18">
        <v>4.5579999999999998</v>
      </c>
      <c r="F3" s="18">
        <v>4.726</v>
      </c>
      <c r="G3" s="18">
        <v>4.47</v>
      </c>
      <c r="H3" s="18">
        <v>4.5620000000000003</v>
      </c>
      <c r="I3" s="18">
        <v>4.43</v>
      </c>
      <c r="J3" s="18">
        <v>4.516</v>
      </c>
      <c r="K3" s="18">
        <v>4.5579999999999998</v>
      </c>
      <c r="L3" s="18">
        <v>4.6749999999999998</v>
      </c>
      <c r="M3" s="18">
        <v>4.45</v>
      </c>
      <c r="N3" s="18">
        <v>4.5960000000000001</v>
      </c>
      <c r="O3" s="18">
        <v>4.7969999999999997</v>
      </c>
      <c r="P3" s="18">
        <v>4.282</v>
      </c>
      <c r="Q3" s="20">
        <f t="shared" ref="Q3:Q5" si="0">AVERAGE(B3:P3)</f>
        <v>4.513466666666667</v>
      </c>
      <c r="R3" s="20">
        <f>STDEV(B3:P3)</f>
        <v>0.17674633423827107</v>
      </c>
      <c r="S3" s="34"/>
    </row>
    <row r="4" spans="1:19" s="32" customFormat="1" ht="15">
      <c r="A4" s="32" t="s">
        <v>2</v>
      </c>
      <c r="B4" s="18">
        <v>8.2010000000000005</v>
      </c>
      <c r="C4" s="18">
        <v>8.1150000000000002</v>
      </c>
      <c r="D4" s="18">
        <v>8.0399999999999991</v>
      </c>
      <c r="E4" s="18">
        <v>7.6390000000000002</v>
      </c>
      <c r="F4" s="18">
        <v>7.4450000000000003</v>
      </c>
      <c r="G4" s="18">
        <v>7.8849999999999998</v>
      </c>
      <c r="H4" s="18">
        <v>8.1669999999999998</v>
      </c>
      <c r="I4" s="18">
        <v>8.2059999999999995</v>
      </c>
      <c r="J4" s="18">
        <v>8.0890000000000004</v>
      </c>
      <c r="K4" s="18">
        <v>7.57</v>
      </c>
      <c r="L4" s="18">
        <v>8.1940000000000008</v>
      </c>
      <c r="M4" s="18">
        <v>8.3179999999999996</v>
      </c>
      <c r="N4" s="18">
        <v>7.98</v>
      </c>
      <c r="O4" s="18">
        <v>8.1969999999999992</v>
      </c>
      <c r="P4" s="18">
        <v>8.2579999999999991</v>
      </c>
      <c r="Q4" s="20">
        <f t="shared" si="0"/>
        <v>8.0202666666666662</v>
      </c>
      <c r="R4" s="20">
        <f>STDEV(B4:P4)</f>
        <v>0.26837007142767455</v>
      </c>
      <c r="S4" s="34"/>
    </row>
    <row r="5" spans="1:19" s="32" customFormat="1" ht="15">
      <c r="A5" s="32" t="s">
        <v>3</v>
      </c>
      <c r="B5" s="18">
        <v>76.396000000000001</v>
      </c>
      <c r="C5" s="18">
        <v>76.176000000000002</v>
      </c>
      <c r="D5" s="18">
        <v>76.120999999999995</v>
      </c>
      <c r="E5" s="18">
        <v>75.796999999999997</v>
      </c>
      <c r="F5" s="18">
        <v>75.64</v>
      </c>
      <c r="G5" s="18">
        <v>75.887</v>
      </c>
      <c r="H5" s="18">
        <v>76.066999999999993</v>
      </c>
      <c r="I5" s="18">
        <v>75.533000000000001</v>
      </c>
      <c r="J5" s="18">
        <v>75.415000000000006</v>
      </c>
      <c r="K5" s="18">
        <v>75.760999999999996</v>
      </c>
      <c r="L5" s="18">
        <v>75.521000000000001</v>
      </c>
      <c r="M5" s="18">
        <v>75.597999999999999</v>
      </c>
      <c r="N5" s="18">
        <v>76.096000000000004</v>
      </c>
      <c r="O5" s="18">
        <v>75.503</v>
      </c>
      <c r="P5" s="18">
        <v>75.852999999999994</v>
      </c>
      <c r="Q5" s="20">
        <f t="shared" si="0"/>
        <v>75.824266666666659</v>
      </c>
      <c r="R5" s="20">
        <f>STDEV(B5:P5)</f>
        <v>0.29442206503751006</v>
      </c>
      <c r="S5" s="34"/>
    </row>
    <row r="6" spans="1:19" s="32" customFormat="1" ht="15">
      <c r="A6" s="35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20"/>
      <c r="R6" s="20"/>
      <c r="S6" s="34"/>
    </row>
    <row r="7" spans="1:19" s="32" customFormat="1" ht="15">
      <c r="A7" s="32" t="s">
        <v>5</v>
      </c>
      <c r="B7" s="2">
        <v>0.81069999999999998</v>
      </c>
      <c r="C7" s="2">
        <v>0.77370000000000005</v>
      </c>
      <c r="D7" s="2">
        <v>0.8478</v>
      </c>
      <c r="E7" s="2">
        <v>0.8679</v>
      </c>
      <c r="F7" s="2">
        <v>0.86780000000000002</v>
      </c>
      <c r="G7" s="2">
        <v>0.77910000000000001</v>
      </c>
      <c r="H7" s="2">
        <v>0.82389999999999997</v>
      </c>
      <c r="I7" s="2">
        <v>0.87680000000000002</v>
      </c>
      <c r="J7" s="2">
        <v>0.78120000000000001</v>
      </c>
      <c r="K7" s="2">
        <v>0.86129999999999995</v>
      </c>
      <c r="L7" s="2">
        <v>0.89870000000000005</v>
      </c>
      <c r="M7" s="2">
        <v>0.83930000000000005</v>
      </c>
      <c r="N7" s="2">
        <v>0.8861</v>
      </c>
      <c r="O7" s="2">
        <v>0.88770000000000004</v>
      </c>
      <c r="P7" s="2">
        <v>0.91390000000000005</v>
      </c>
      <c r="Q7" s="28">
        <f>AVERAGE(B7:P7)</f>
        <v>0.84772666666666674</v>
      </c>
      <c r="R7" s="28">
        <f>STDEV(B7:P7)</f>
        <v>4.5128411492202161E-2</v>
      </c>
      <c r="S7" s="34"/>
    </row>
    <row r="8" spans="1:19" s="32" customFormat="1" ht="15">
      <c r="A8" s="35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20"/>
      <c r="R8" s="20"/>
      <c r="S8" s="34"/>
    </row>
    <row r="9" spans="1:19" s="36" customFormat="1" ht="15">
      <c r="A9" s="36" t="s">
        <v>7</v>
      </c>
      <c r="B9" s="37">
        <v>2.2799999999999998</v>
      </c>
      <c r="C9" s="37">
        <v>2.2134</v>
      </c>
      <c r="D9" s="37">
        <v>2.3246000000000002</v>
      </c>
      <c r="E9" s="37">
        <v>2.3399000000000001</v>
      </c>
      <c r="F9" s="37">
        <v>2.3936999999999999</v>
      </c>
      <c r="G9" s="37">
        <v>2.3668999999999998</v>
      </c>
      <c r="H9" s="37">
        <v>2.2206999999999999</v>
      </c>
      <c r="I9" s="37">
        <v>2.2311999999999999</v>
      </c>
      <c r="J9" s="37">
        <v>2.2610999999999999</v>
      </c>
      <c r="K9" s="37">
        <v>2.3887999999999998</v>
      </c>
      <c r="L9" s="37">
        <v>2.4295</v>
      </c>
      <c r="M9" s="37">
        <v>2.4291999999999998</v>
      </c>
      <c r="N9" s="37">
        <v>2.4300999999999999</v>
      </c>
      <c r="O9" s="37">
        <v>2.3490000000000002</v>
      </c>
      <c r="P9" s="37">
        <v>2.3393999999999999</v>
      </c>
      <c r="Q9" s="28">
        <f>AVERAGE(B9:P9)</f>
        <v>2.3331666666666662</v>
      </c>
      <c r="R9" s="28">
        <f>STDEV(B9:P9)</f>
        <v>7.6351842214342214E-2</v>
      </c>
      <c r="S9" s="34"/>
    </row>
    <row r="10" spans="1:19" s="32" customFormat="1" ht="15">
      <c r="A10" s="32" t="s">
        <v>8</v>
      </c>
      <c r="B10" s="38">
        <f>SUM(B2:B9)</f>
        <v>95.857699999999994</v>
      </c>
      <c r="C10" s="38">
        <f t="shared" ref="C10:P10" si="1">SUM(C2:C9)</f>
        <v>95.236099999999993</v>
      </c>
      <c r="D10" s="38">
        <f t="shared" si="1"/>
        <v>95.805400000000006</v>
      </c>
      <c r="E10" s="38">
        <f t="shared" si="1"/>
        <v>95.017800000000008</v>
      </c>
      <c r="F10" s="38">
        <f t="shared" si="1"/>
        <v>95.329499999999996</v>
      </c>
      <c r="G10" s="38">
        <f t="shared" si="1"/>
        <v>95.560999999999993</v>
      </c>
      <c r="H10" s="38">
        <f t="shared" si="1"/>
        <v>95.722599999999986</v>
      </c>
      <c r="I10" s="38">
        <f t="shared" si="1"/>
        <v>95.292000000000002</v>
      </c>
      <c r="J10" s="38">
        <f t="shared" si="1"/>
        <v>95.260300000000001</v>
      </c>
      <c r="K10" s="38">
        <f t="shared" si="1"/>
        <v>95.1721</v>
      </c>
      <c r="L10" s="38">
        <f t="shared" si="1"/>
        <v>95.548200000000008</v>
      </c>
      <c r="M10" s="38">
        <f t="shared" si="1"/>
        <v>95.467499999999987</v>
      </c>
      <c r="N10" s="38">
        <f t="shared" si="1"/>
        <v>95.808199999999999</v>
      </c>
      <c r="O10" s="38">
        <f t="shared" si="1"/>
        <v>95.446700000000007</v>
      </c>
      <c r="P10" s="38">
        <f t="shared" si="1"/>
        <v>95.534299999999988</v>
      </c>
      <c r="Q10" s="20"/>
      <c r="R10" s="20"/>
      <c r="S10" s="39"/>
    </row>
    <row r="11" spans="1:19" s="32" customFormat="1" ht="15">
      <c r="A11" s="32" t="s">
        <v>9</v>
      </c>
      <c r="B11" s="38">
        <f>(B4/102)/(B2/62+B3/94)</f>
        <v>0.74758394669235351</v>
      </c>
      <c r="C11" s="38">
        <f>(C4/102)/(C2/62+C3/94)</f>
        <v>0.75081259599034222</v>
      </c>
      <c r="D11" s="38">
        <f>(D4/102)/(D2/62+D3/94)</f>
        <v>0.70737073069637812</v>
      </c>
      <c r="E11" s="38">
        <f t="shared" ref="E11:P11" si="2">(E4/102)/(E2/62+E3/94)</f>
        <v>0.6806042260971128</v>
      </c>
      <c r="F11" s="38">
        <f t="shared" si="2"/>
        <v>0.61368331397074039</v>
      </c>
      <c r="G11" s="38">
        <f t="shared" si="2"/>
        <v>0.67302944255015784</v>
      </c>
      <c r="H11" s="38">
        <f t="shared" si="2"/>
        <v>0.72039910457136946</v>
      </c>
      <c r="I11" s="38">
        <f t="shared" si="2"/>
        <v>0.71904598237227624</v>
      </c>
      <c r="J11" s="38">
        <f t="shared" si="2"/>
        <v>0.68511786900457272</v>
      </c>
      <c r="K11" s="38">
        <f t="shared" si="2"/>
        <v>0.65366529686933184</v>
      </c>
      <c r="L11" s="38">
        <f t="shared" si="2"/>
        <v>0.72042511066315829</v>
      </c>
      <c r="M11" s="38">
        <f t="shared" si="2"/>
        <v>0.74703896918668877</v>
      </c>
      <c r="N11" s="38">
        <f t="shared" si="2"/>
        <v>0.70796993645913109</v>
      </c>
      <c r="O11" s="38">
        <f t="shared" si="2"/>
        <v>0.72451732024728277</v>
      </c>
      <c r="P11" s="38">
        <f t="shared" si="2"/>
        <v>0.74781672728429904</v>
      </c>
      <c r="Q11" s="28"/>
      <c r="R11" s="28"/>
    </row>
    <row r="12" spans="1:19" s="32" customFormat="1" ht="15">
      <c r="A12" s="32" t="s">
        <v>10</v>
      </c>
      <c r="B12" s="38">
        <f>(B7/71)/(2*(B6/442+B9/265.82))</f>
        <v>0.66561735235977271</v>
      </c>
      <c r="C12" s="38">
        <f t="shared" ref="C12:P12" si="3">(C7/71)/(2*(C6/442+C9/265.82))</f>
        <v>0.65435285336306259</v>
      </c>
      <c r="D12" s="38">
        <f t="shared" si="3"/>
        <v>0.68272292794883371</v>
      </c>
      <c r="E12" s="38">
        <f t="shared" si="3"/>
        <v>0.6943392248013488</v>
      </c>
      <c r="F12" s="38">
        <f t="shared" si="3"/>
        <v>0.67865528467626579</v>
      </c>
      <c r="G12" s="38">
        <f t="shared" si="3"/>
        <v>0.61618710275935906</v>
      </c>
      <c r="H12" s="38">
        <f t="shared" si="3"/>
        <v>0.69451866148029695</v>
      </c>
      <c r="I12" s="38">
        <f t="shared" si="3"/>
        <v>0.73563324731465163</v>
      </c>
      <c r="J12" s="38">
        <f t="shared" si="3"/>
        <v>0.6467579471788939</v>
      </c>
      <c r="K12" s="38">
        <f t="shared" si="3"/>
        <v>0.67495367466015121</v>
      </c>
      <c r="L12" s="38">
        <f t="shared" si="3"/>
        <v>0.69246391624080761</v>
      </c>
      <c r="M12" s="38">
        <f t="shared" si="3"/>
        <v>0.64677505258788037</v>
      </c>
      <c r="N12" s="38">
        <f t="shared" si="3"/>
        <v>0.68258682335567245</v>
      </c>
      <c r="O12" s="38">
        <f t="shared" si="3"/>
        <v>0.70742843523465171</v>
      </c>
      <c r="P12" s="38">
        <f t="shared" si="3"/>
        <v>0.73129651036078835</v>
      </c>
      <c r="Q12" s="28"/>
      <c r="R12" s="28"/>
    </row>
    <row r="13" spans="1:19" s="32" customFormat="1" ht="15">
      <c r="A13" s="32" t="s">
        <v>13</v>
      </c>
      <c r="B13" s="38">
        <f>100-B10</f>
        <v>4.1423000000000059</v>
      </c>
      <c r="C13" s="38">
        <f t="shared" ref="C13:P13" si="4">100-C10</f>
        <v>4.7639000000000067</v>
      </c>
      <c r="D13" s="38">
        <f t="shared" si="4"/>
        <v>4.1945999999999941</v>
      </c>
      <c r="E13" s="38">
        <f t="shared" si="4"/>
        <v>4.9821999999999917</v>
      </c>
      <c r="F13" s="38">
        <f t="shared" si="4"/>
        <v>4.6705000000000041</v>
      </c>
      <c r="G13" s="38">
        <f t="shared" si="4"/>
        <v>4.4390000000000072</v>
      </c>
      <c r="H13" s="38">
        <f t="shared" si="4"/>
        <v>4.2774000000000143</v>
      </c>
      <c r="I13" s="38">
        <f t="shared" si="4"/>
        <v>4.7079999999999984</v>
      </c>
      <c r="J13" s="38">
        <f t="shared" si="4"/>
        <v>4.7396999999999991</v>
      </c>
      <c r="K13" s="38">
        <f t="shared" si="4"/>
        <v>4.8278999999999996</v>
      </c>
      <c r="L13" s="38">
        <f t="shared" si="4"/>
        <v>4.4517999999999915</v>
      </c>
      <c r="M13" s="38">
        <f t="shared" si="4"/>
        <v>4.5325000000000131</v>
      </c>
      <c r="N13" s="38">
        <f t="shared" si="4"/>
        <v>4.1918000000000006</v>
      </c>
      <c r="O13" s="38">
        <f t="shared" si="4"/>
        <v>4.553299999999993</v>
      </c>
      <c r="P13" s="38">
        <f t="shared" si="4"/>
        <v>4.4657000000000124</v>
      </c>
      <c r="Q13" s="28"/>
      <c r="R13" s="28"/>
    </row>
    <row r="15" spans="1:19" s="32" customFormat="1" ht="15">
      <c r="A15" s="32" t="s">
        <v>18</v>
      </c>
      <c r="B15" s="15">
        <v>1</v>
      </c>
      <c r="C15" s="15">
        <v>2</v>
      </c>
      <c r="D15" s="15">
        <v>3</v>
      </c>
      <c r="E15" s="15">
        <v>4</v>
      </c>
      <c r="F15" s="15">
        <v>5</v>
      </c>
      <c r="G15" s="15">
        <v>6</v>
      </c>
      <c r="H15" s="16">
        <v>7</v>
      </c>
      <c r="I15" s="15">
        <v>8</v>
      </c>
      <c r="J15" s="15">
        <v>9</v>
      </c>
      <c r="K15" s="15">
        <v>10</v>
      </c>
      <c r="L15" s="15">
        <v>11</v>
      </c>
      <c r="M15" s="15">
        <v>12</v>
      </c>
      <c r="N15" s="15">
        <v>13</v>
      </c>
      <c r="O15" s="15">
        <v>14</v>
      </c>
      <c r="P15" s="15">
        <v>15</v>
      </c>
      <c r="Q15" s="11" t="s">
        <v>23</v>
      </c>
      <c r="R15" s="11" t="s">
        <v>11</v>
      </c>
    </row>
    <row r="16" spans="1:19" s="32" customFormat="1" ht="15">
      <c r="A16" s="32" t="s">
        <v>0</v>
      </c>
      <c r="B16" s="5">
        <v>4.8550000000000004</v>
      </c>
      <c r="C16" s="5">
        <v>4.306</v>
      </c>
      <c r="D16" s="15">
        <v>4.508</v>
      </c>
      <c r="E16" s="15">
        <v>4.6479999999999997</v>
      </c>
      <c r="F16" s="15">
        <v>4.6040000000000001</v>
      </c>
      <c r="G16" s="15">
        <v>4.4809999999999999</v>
      </c>
      <c r="H16" s="15">
        <v>4.5609999999999999</v>
      </c>
      <c r="I16" s="15">
        <v>4.766</v>
      </c>
      <c r="J16" s="15">
        <v>4.4880000000000004</v>
      </c>
      <c r="K16" s="15">
        <v>4.3780000000000001</v>
      </c>
      <c r="L16" s="15">
        <v>4.617</v>
      </c>
      <c r="M16" s="15">
        <v>4.5910000000000002</v>
      </c>
      <c r="N16" s="5">
        <v>4.5439999999999996</v>
      </c>
      <c r="O16" s="15">
        <v>4.3789999999999996</v>
      </c>
      <c r="P16" s="15">
        <v>4.5990000000000002</v>
      </c>
      <c r="Q16" s="10">
        <f>AVERAGE(B16:P16)</f>
        <v>4.5549999999999988</v>
      </c>
      <c r="R16" s="10">
        <f>STDEV(B16:P16)</f>
        <v>0.14374680120664554</v>
      </c>
    </row>
    <row r="17" spans="1:18" s="32" customFormat="1" ht="15">
      <c r="A17" s="32" t="s">
        <v>1</v>
      </c>
      <c r="B17" s="5">
        <v>4.5369999999999999</v>
      </c>
      <c r="C17" s="5">
        <v>4.4080000000000004</v>
      </c>
      <c r="D17" s="5">
        <v>4.4800000000000004</v>
      </c>
      <c r="E17" s="15">
        <v>4.1470000000000002</v>
      </c>
      <c r="F17" s="15">
        <v>4.4589999999999996</v>
      </c>
      <c r="G17" s="15">
        <v>4.2539999999999996</v>
      </c>
      <c r="H17" s="15">
        <v>4.7160000000000002</v>
      </c>
      <c r="I17" s="15">
        <v>4.851</v>
      </c>
      <c r="J17" s="15">
        <v>4.617</v>
      </c>
      <c r="K17" s="15">
        <v>4.7480000000000002</v>
      </c>
      <c r="L17" s="15">
        <v>4.6689999999999996</v>
      </c>
      <c r="M17" s="15">
        <v>4.4189999999999996</v>
      </c>
      <c r="N17" s="5">
        <v>4.5490000000000004</v>
      </c>
      <c r="O17" s="15">
        <v>4.9939999999999998</v>
      </c>
      <c r="P17" s="15">
        <v>4.649</v>
      </c>
      <c r="Q17" s="10">
        <f t="shared" ref="Q17:Q23" si="5">AVERAGE(B17:P17)</f>
        <v>4.566466666666666</v>
      </c>
      <c r="R17" s="10">
        <f>STDEV(B17:P17)</f>
        <v>0.22032147507892272</v>
      </c>
    </row>
    <row r="18" spans="1:18" s="32" customFormat="1" ht="15">
      <c r="A18" s="32" t="s">
        <v>2</v>
      </c>
      <c r="B18" s="5">
        <v>8.6519999999999992</v>
      </c>
      <c r="C18" s="5">
        <v>8.5410000000000004</v>
      </c>
      <c r="D18" s="15">
        <v>8.8059999999999992</v>
      </c>
      <c r="E18" s="15">
        <v>8.4480000000000004</v>
      </c>
      <c r="F18" s="15">
        <v>8.5890000000000004</v>
      </c>
      <c r="G18" s="15">
        <v>8.8610000000000007</v>
      </c>
      <c r="H18" s="15">
        <v>8.7059999999999995</v>
      </c>
      <c r="I18" s="15">
        <v>8.5060000000000002</v>
      </c>
      <c r="J18" s="5">
        <v>8.6199999999999992</v>
      </c>
      <c r="K18" s="15">
        <v>8.3979999999999997</v>
      </c>
      <c r="L18" s="15">
        <v>8.6219999999999999</v>
      </c>
      <c r="M18" s="15">
        <v>8.7650000000000006</v>
      </c>
      <c r="N18" s="5">
        <v>8.391</v>
      </c>
      <c r="O18" s="15">
        <v>8.7650000000000006</v>
      </c>
      <c r="P18" s="15">
        <v>8.7509999999999994</v>
      </c>
      <c r="Q18" s="10">
        <f t="shared" si="5"/>
        <v>8.6280666666666654</v>
      </c>
      <c r="R18" s="10">
        <f>STDEV(B18:P18)</f>
        <v>0.14900693496165426</v>
      </c>
    </row>
    <row r="19" spans="1:18" s="32" customFormat="1" ht="15">
      <c r="A19" s="32" t="s">
        <v>3</v>
      </c>
      <c r="B19" s="5">
        <v>74.317999999999998</v>
      </c>
      <c r="C19" s="5">
        <v>74.900000000000006</v>
      </c>
      <c r="D19" s="15">
        <v>74.25</v>
      </c>
      <c r="E19" s="15">
        <v>74.22</v>
      </c>
      <c r="F19" s="15">
        <v>74.727000000000004</v>
      </c>
      <c r="G19" s="15">
        <v>74.236000000000004</v>
      </c>
      <c r="H19" s="5">
        <v>74.81</v>
      </c>
      <c r="I19" s="15">
        <v>74.364000000000004</v>
      </c>
      <c r="J19" s="15">
        <v>74.153999999999996</v>
      </c>
      <c r="K19" s="15">
        <v>74.801000000000002</v>
      </c>
      <c r="L19" s="15">
        <v>74.057000000000002</v>
      </c>
      <c r="M19" s="15">
        <v>74.292000000000002</v>
      </c>
      <c r="N19" s="5">
        <v>74.215000000000003</v>
      </c>
      <c r="O19" s="15">
        <v>74.088999999999999</v>
      </c>
      <c r="P19" s="15">
        <v>74.183999999999997</v>
      </c>
      <c r="Q19" s="10">
        <f t="shared" si="5"/>
        <v>74.374466666666677</v>
      </c>
      <c r="R19" s="10">
        <f>STDEV(B19:P19)</f>
        <v>0.28451685028349194</v>
      </c>
    </row>
    <row r="20" spans="1:18" s="32" customFormat="1" ht="15">
      <c r="A20" s="35" t="s">
        <v>4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10"/>
      <c r="R20" s="10"/>
    </row>
    <row r="21" spans="1:18" s="32" customFormat="1" ht="15">
      <c r="A21" s="32" t="s">
        <v>5</v>
      </c>
      <c r="B21" s="1">
        <v>0.69199999999999995</v>
      </c>
      <c r="C21" s="1">
        <v>0.69499999999999995</v>
      </c>
      <c r="D21" s="5">
        <v>0.9</v>
      </c>
      <c r="E21" s="5">
        <v>0.52</v>
      </c>
      <c r="F21" s="5">
        <v>0.83899999999999997</v>
      </c>
      <c r="G21" s="5">
        <v>0.60499999999999998</v>
      </c>
      <c r="H21" s="15">
        <v>0.67800000000000005</v>
      </c>
      <c r="I21" s="15">
        <v>0.67600000000000005</v>
      </c>
      <c r="J21" s="5">
        <v>0.52</v>
      </c>
      <c r="K21" s="15">
        <v>0.624</v>
      </c>
      <c r="L21" s="5">
        <v>0.69099999999999995</v>
      </c>
      <c r="M21" s="5">
        <v>0.71</v>
      </c>
      <c r="N21" s="5">
        <v>0.86</v>
      </c>
      <c r="O21" s="15">
        <v>0.57699999999999996</v>
      </c>
      <c r="P21" s="1">
        <v>0.624</v>
      </c>
      <c r="Q21" s="28">
        <f t="shared" si="5"/>
        <v>0.68073333333333319</v>
      </c>
      <c r="R21" s="28">
        <f>STDEV(B21:P21)</f>
        <v>0.11376320436181006</v>
      </c>
    </row>
    <row r="22" spans="1:18" s="32" customFormat="1" ht="15">
      <c r="A22" s="32" t="s">
        <v>6</v>
      </c>
      <c r="B22" s="5">
        <v>0.85099999999999998</v>
      </c>
      <c r="C22" s="5">
        <v>0.82199999999999995</v>
      </c>
      <c r="D22" s="5">
        <v>0.93200000000000005</v>
      </c>
      <c r="E22" s="5">
        <v>0.88</v>
      </c>
      <c r="F22" s="5">
        <v>0.95799999999999996</v>
      </c>
      <c r="G22" s="15">
        <v>0.90800000000000003</v>
      </c>
      <c r="H22" s="15">
        <v>0.84399999999999997</v>
      </c>
      <c r="I22" s="15">
        <v>0.85399999999999998</v>
      </c>
      <c r="J22" s="33">
        <v>0.95399999999999996</v>
      </c>
      <c r="K22" s="15">
        <v>0.876</v>
      </c>
      <c r="L22" s="5">
        <v>0.85</v>
      </c>
      <c r="M22" s="15">
        <v>0.94099999999999995</v>
      </c>
      <c r="N22" s="5">
        <v>1.0660000000000001</v>
      </c>
      <c r="O22" s="15">
        <v>0.97199999999999998</v>
      </c>
      <c r="P22" s="15">
        <v>0.94599999999999995</v>
      </c>
      <c r="Q22" s="28">
        <f t="shared" si="5"/>
        <v>0.91026666666666667</v>
      </c>
      <c r="R22" s="28">
        <f t="shared" ref="R22:R23" si="6">STDEV(B22:P22)</f>
        <v>6.5212254180008963E-2</v>
      </c>
    </row>
    <row r="23" spans="1:18" s="36" customFormat="1" ht="15">
      <c r="A23" s="36" t="s">
        <v>7</v>
      </c>
      <c r="B23" s="37">
        <v>1.651</v>
      </c>
      <c r="C23" s="37">
        <v>1.623</v>
      </c>
      <c r="D23" s="18">
        <v>1.8069999999999999</v>
      </c>
      <c r="E23" s="18">
        <v>1.4510000000000001</v>
      </c>
      <c r="F23" s="18">
        <v>1.657</v>
      </c>
      <c r="G23" s="18">
        <v>1.81</v>
      </c>
      <c r="H23" s="18">
        <v>1.5720000000000001</v>
      </c>
      <c r="I23" s="18">
        <v>1.79</v>
      </c>
      <c r="J23" s="18">
        <v>1.51</v>
      </c>
      <c r="K23" s="5">
        <v>1.59</v>
      </c>
      <c r="L23" s="5">
        <v>1.52</v>
      </c>
      <c r="M23" s="5">
        <v>1.504</v>
      </c>
      <c r="N23" s="5">
        <v>1.6879999999999999</v>
      </c>
      <c r="O23" s="5">
        <v>1.55</v>
      </c>
      <c r="P23" s="15">
        <v>1.724</v>
      </c>
      <c r="Q23" s="28">
        <f t="shared" si="5"/>
        <v>1.6298000000000001</v>
      </c>
      <c r="R23" s="28">
        <f t="shared" si="6"/>
        <v>0.11604444961183745</v>
      </c>
    </row>
    <row r="24" spans="1:18" s="32" customFormat="1" ht="15">
      <c r="A24" s="32" t="s">
        <v>8</v>
      </c>
      <c r="B24" s="12">
        <f>SUM(B16:B23)</f>
        <v>95.555999999999983</v>
      </c>
      <c r="C24" s="12">
        <f t="shared" ref="C24:P24" si="7">SUM(C16:C23)</f>
        <v>95.295000000000002</v>
      </c>
      <c r="D24" s="12">
        <f t="shared" si="7"/>
        <v>95.683000000000007</v>
      </c>
      <c r="E24" s="12">
        <f>SUM(E16:E23)</f>
        <v>94.313999999999979</v>
      </c>
      <c r="F24" s="12">
        <f>SUM(F16:F23)</f>
        <v>95.832999999999998</v>
      </c>
      <c r="G24" s="12">
        <f t="shared" si="7"/>
        <v>95.155000000000015</v>
      </c>
      <c r="H24" s="12">
        <f t="shared" si="7"/>
        <v>95.887</v>
      </c>
      <c r="I24" s="12">
        <f t="shared" si="7"/>
        <v>95.807000000000016</v>
      </c>
      <c r="J24" s="12">
        <f t="shared" si="7"/>
        <v>94.862999999999985</v>
      </c>
      <c r="K24" s="12">
        <f t="shared" si="7"/>
        <v>95.415000000000006</v>
      </c>
      <c r="L24" s="12">
        <f t="shared" si="7"/>
        <v>95.025999999999996</v>
      </c>
      <c r="M24" s="12">
        <f t="shared" si="7"/>
        <v>95.222000000000008</v>
      </c>
      <c r="N24" s="12">
        <f>SUM(N16:N23)</f>
        <v>95.313000000000017</v>
      </c>
      <c r="O24" s="12">
        <f t="shared" si="7"/>
        <v>95.325999999999993</v>
      </c>
      <c r="P24" s="12">
        <f t="shared" si="7"/>
        <v>95.47699999999999</v>
      </c>
      <c r="Q24" s="10"/>
      <c r="R24" s="10"/>
    </row>
    <row r="25" spans="1:18" s="32" customFormat="1" ht="15">
      <c r="A25" s="32" t="s">
        <v>9</v>
      </c>
      <c r="B25" s="12">
        <f>(B18/102)/(B16/62+B17/94)</f>
        <v>0.67015813352930964</v>
      </c>
      <c r="C25" s="12">
        <f>(C18/102)/(C16/62+C17/94)</f>
        <v>0.71971402843059173</v>
      </c>
      <c r="D25" s="12">
        <f>(D18/102)/(D16/62+D17/94)</f>
        <v>0.71723743380963778</v>
      </c>
      <c r="E25" s="12">
        <f t="shared" ref="E25:P25" si="8">(E18/102)/(E16/62+E17/94)</f>
        <v>0.69550064322052019</v>
      </c>
      <c r="F25" s="12">
        <f t="shared" si="8"/>
        <v>0.69194635670729443</v>
      </c>
      <c r="G25" s="12">
        <f t="shared" si="8"/>
        <v>0.73915518771300392</v>
      </c>
      <c r="H25" s="12">
        <f t="shared" si="8"/>
        <v>0.68980586080167761</v>
      </c>
      <c r="I25" s="12">
        <f t="shared" si="8"/>
        <v>0.64908060755440089</v>
      </c>
      <c r="J25" s="12">
        <f t="shared" si="8"/>
        <v>0.69553036783694133</v>
      </c>
      <c r="K25" s="12">
        <f t="shared" si="8"/>
        <v>0.67974674697930415</v>
      </c>
      <c r="L25" s="12">
        <f t="shared" si="8"/>
        <v>0.68093124272913808</v>
      </c>
      <c r="M25" s="12">
        <f t="shared" si="8"/>
        <v>0.7098303680282203</v>
      </c>
      <c r="N25" s="12">
        <f t="shared" si="8"/>
        <v>0.67605228883511381</v>
      </c>
      <c r="O25" s="12">
        <f t="shared" si="8"/>
        <v>0.69435738202586927</v>
      </c>
      <c r="P25" s="12">
        <f t="shared" si="8"/>
        <v>0.69393141521830559</v>
      </c>
      <c r="Q25" s="28"/>
      <c r="R25" s="28"/>
    </row>
    <row r="26" spans="1:18" s="32" customFormat="1" ht="15">
      <c r="A26" s="32" t="s">
        <v>10</v>
      </c>
      <c r="B26" s="12">
        <f>(B21/71)/(2*(B20/442+B23/265.82))</f>
        <v>0.78461811450166774</v>
      </c>
      <c r="C26" s="12">
        <f t="shared" ref="C26:P26" si="9">(C21/71)/(2*(C20/442+C23/265.82))</f>
        <v>0.80161455485841726</v>
      </c>
      <c r="D26" s="12">
        <f t="shared" si="9"/>
        <v>0.93236007077328387</v>
      </c>
      <c r="E26" s="12">
        <f t="shared" si="9"/>
        <v>0.67086516341328462</v>
      </c>
      <c r="F26" s="12">
        <f t="shared" si="9"/>
        <v>0.94784813892406927</v>
      </c>
      <c r="G26" s="12">
        <f t="shared" si="9"/>
        <v>0.62571434129639714</v>
      </c>
      <c r="H26" s="12">
        <f t="shared" si="9"/>
        <v>0.80737716374583379</v>
      </c>
      <c r="I26" s="12">
        <f t="shared" si="9"/>
        <v>0.70695695963490435</v>
      </c>
      <c r="J26" s="12">
        <f t="shared" si="9"/>
        <v>0.64465255106799735</v>
      </c>
      <c r="K26" s="12">
        <f t="shared" si="9"/>
        <v>0.73466064310390633</v>
      </c>
      <c r="L26" s="12">
        <f t="shared" si="9"/>
        <v>0.85100824684951815</v>
      </c>
      <c r="M26" s="12">
        <f t="shared" si="9"/>
        <v>0.88371010638297876</v>
      </c>
      <c r="N26" s="12">
        <f t="shared" si="9"/>
        <v>0.95372972431746872</v>
      </c>
      <c r="O26" s="12">
        <f t="shared" si="9"/>
        <v>0.69685661063153104</v>
      </c>
      <c r="P26" s="12">
        <f t="shared" si="9"/>
        <v>0.67755824973040091</v>
      </c>
      <c r="Q26" s="28"/>
      <c r="R26" s="28"/>
    </row>
    <row r="27" spans="1:18" s="32" customFormat="1" ht="15">
      <c r="A27" s="32" t="s">
        <v>13</v>
      </c>
      <c r="B27" s="12">
        <f>100-B24</f>
        <v>4.4440000000000168</v>
      </c>
      <c r="C27" s="12">
        <f t="shared" ref="C27:P27" si="10">100-C24</f>
        <v>4.7049999999999983</v>
      </c>
      <c r="D27" s="12">
        <f t="shared" si="10"/>
        <v>4.3169999999999931</v>
      </c>
      <c r="E27" s="12">
        <f t="shared" si="10"/>
        <v>5.6860000000000213</v>
      </c>
      <c r="F27" s="12">
        <f t="shared" si="10"/>
        <v>4.1670000000000016</v>
      </c>
      <c r="G27" s="12">
        <f t="shared" si="10"/>
        <v>4.8449999999999847</v>
      </c>
      <c r="H27" s="12">
        <f t="shared" si="10"/>
        <v>4.1129999999999995</v>
      </c>
      <c r="I27" s="12">
        <f t="shared" si="10"/>
        <v>4.1929999999999836</v>
      </c>
      <c r="J27" s="12">
        <f t="shared" si="10"/>
        <v>5.1370000000000147</v>
      </c>
      <c r="K27" s="12">
        <f t="shared" si="10"/>
        <v>4.5849999999999937</v>
      </c>
      <c r="L27" s="12">
        <f t="shared" si="10"/>
        <v>4.9740000000000038</v>
      </c>
      <c r="M27" s="12">
        <f t="shared" si="10"/>
        <v>4.7779999999999916</v>
      </c>
      <c r="N27" s="12">
        <f t="shared" si="10"/>
        <v>4.6869999999999834</v>
      </c>
      <c r="O27" s="12">
        <f t="shared" si="10"/>
        <v>4.6740000000000066</v>
      </c>
      <c r="P27" s="12">
        <f t="shared" si="10"/>
        <v>4.5230000000000103</v>
      </c>
      <c r="Q27" s="28"/>
      <c r="R27" s="28"/>
    </row>
    <row r="29" spans="1:18" s="32" customFormat="1" ht="15">
      <c r="A29" s="32" t="s">
        <v>19</v>
      </c>
      <c r="B29" s="4">
        <v>1</v>
      </c>
      <c r="C29" s="4">
        <v>2</v>
      </c>
      <c r="D29" s="4">
        <v>3</v>
      </c>
      <c r="E29" s="4">
        <v>4</v>
      </c>
      <c r="F29" s="4">
        <v>5</v>
      </c>
      <c r="G29" s="4">
        <v>6</v>
      </c>
      <c r="H29" s="40">
        <v>7</v>
      </c>
      <c r="I29" s="4">
        <v>8</v>
      </c>
      <c r="J29" s="4">
        <v>9</v>
      </c>
      <c r="K29" s="4">
        <v>10</v>
      </c>
      <c r="L29" s="4">
        <v>11</v>
      </c>
      <c r="M29" s="4">
        <v>12</v>
      </c>
      <c r="N29" s="4">
        <v>13</v>
      </c>
      <c r="O29" s="4">
        <v>14</v>
      </c>
      <c r="P29" s="4">
        <v>15</v>
      </c>
      <c r="Q29" s="11" t="s">
        <v>23</v>
      </c>
      <c r="R29" s="11" t="s">
        <v>11</v>
      </c>
    </row>
    <row r="30" spans="1:18" s="32" customFormat="1" ht="15">
      <c r="A30" s="32" t="s">
        <v>0</v>
      </c>
      <c r="B30" s="6">
        <v>4.1310000000000002</v>
      </c>
      <c r="C30" s="6">
        <v>4.5380000000000003</v>
      </c>
      <c r="D30" s="4">
        <v>4.7750000000000004</v>
      </c>
      <c r="E30" s="4">
        <v>4.5259999999999998</v>
      </c>
      <c r="F30" s="4">
        <v>4.1360000000000001</v>
      </c>
      <c r="G30" s="4">
        <v>4.0460000000000003</v>
      </c>
      <c r="H30" s="4">
        <v>4.1340000000000003</v>
      </c>
      <c r="I30" s="4">
        <v>4.0259999999999998</v>
      </c>
      <c r="J30" s="4">
        <v>4.5780000000000003</v>
      </c>
      <c r="K30" s="4">
        <v>4.5380000000000003</v>
      </c>
      <c r="L30" s="4">
        <v>4.7270000000000003</v>
      </c>
      <c r="M30" s="4">
        <v>4.367</v>
      </c>
      <c r="N30" s="4">
        <v>4.1719999999999997</v>
      </c>
      <c r="O30" s="6">
        <v>4.5250000000000004</v>
      </c>
      <c r="P30" s="4">
        <v>4.2889999999999997</v>
      </c>
      <c r="Q30" s="10">
        <f>AVERAGE(B30:P30)</f>
        <v>4.3671999999999995</v>
      </c>
      <c r="R30" s="10">
        <f>STDEV(B30:P30)</f>
        <v>0.25015543739271967</v>
      </c>
    </row>
    <row r="31" spans="1:18" s="32" customFormat="1" ht="15">
      <c r="A31" s="32" t="s">
        <v>1</v>
      </c>
      <c r="B31" s="6">
        <v>4.5279999999999996</v>
      </c>
      <c r="C31" s="6">
        <v>4.8040000000000003</v>
      </c>
      <c r="D31" s="4">
        <v>4.4329999999999998</v>
      </c>
      <c r="E31" s="4">
        <v>4.1630000000000003</v>
      </c>
      <c r="F31" s="4">
        <v>4.5410000000000004</v>
      </c>
      <c r="G31" s="4">
        <v>4.2009999999999996</v>
      </c>
      <c r="H31" s="4">
        <v>4.585</v>
      </c>
      <c r="I31" s="4">
        <v>4.665</v>
      </c>
      <c r="J31" s="4">
        <v>4.843</v>
      </c>
      <c r="K31" s="4">
        <v>4.5990000000000002</v>
      </c>
      <c r="L31" s="4">
        <v>4.3049999999999997</v>
      </c>
      <c r="M31" s="4">
        <v>4.5780000000000003</v>
      </c>
      <c r="N31" s="4">
        <v>4.4279999999999999</v>
      </c>
      <c r="O31" s="6">
        <v>4.5940000000000003</v>
      </c>
      <c r="P31" s="4">
        <v>4.7839999999999998</v>
      </c>
      <c r="Q31" s="10">
        <f t="shared" ref="Q31:Q37" si="11">AVERAGE(B31:P31)</f>
        <v>4.5367333333333342</v>
      </c>
      <c r="R31" s="10">
        <f>STDEV(B31:P31)</f>
        <v>0.20402817265783485</v>
      </c>
    </row>
    <row r="32" spans="1:18" s="32" customFormat="1" ht="15">
      <c r="A32" s="32" t="s">
        <v>2</v>
      </c>
      <c r="B32" s="6">
        <v>8.0950000000000006</v>
      </c>
      <c r="C32" s="6">
        <v>8.2249999999999996</v>
      </c>
      <c r="D32" s="4">
        <v>7.8920000000000003</v>
      </c>
      <c r="E32" s="4">
        <v>8.3490000000000002</v>
      </c>
      <c r="F32" s="4">
        <v>8.2919999999999998</v>
      </c>
      <c r="G32" s="4">
        <v>8.1180000000000003</v>
      </c>
      <c r="H32" s="6">
        <v>8.2899999999999991</v>
      </c>
      <c r="I32" s="4">
        <v>8.327</v>
      </c>
      <c r="J32" s="4">
        <v>8.5180000000000007</v>
      </c>
      <c r="K32" s="6">
        <v>8.17</v>
      </c>
      <c r="L32" s="4">
        <v>8.6170000000000009</v>
      </c>
      <c r="M32" s="4">
        <v>8.5259999999999998</v>
      </c>
      <c r="N32" s="4">
        <v>7.8380000000000001</v>
      </c>
      <c r="O32" s="6">
        <v>8.44</v>
      </c>
      <c r="P32" s="4">
        <v>7.7880000000000003</v>
      </c>
      <c r="Q32" s="10">
        <f t="shared" si="11"/>
        <v>8.2323333333333331</v>
      </c>
      <c r="R32" s="10">
        <f>STDEV(B32:P32)</f>
        <v>0.25256220355917602</v>
      </c>
    </row>
    <row r="33" spans="1:18" s="32" customFormat="1" ht="15">
      <c r="A33" s="32" t="s">
        <v>3</v>
      </c>
      <c r="B33" s="6">
        <v>73.688999999999993</v>
      </c>
      <c r="C33" s="6">
        <v>73.882999999999996</v>
      </c>
      <c r="D33" s="4">
        <v>73.807000000000002</v>
      </c>
      <c r="E33" s="4">
        <v>74.016999999999996</v>
      </c>
      <c r="F33" s="4">
        <v>73.456999999999994</v>
      </c>
      <c r="G33" s="4">
        <v>74.292000000000002</v>
      </c>
      <c r="H33" s="4">
        <v>73.231999999999999</v>
      </c>
      <c r="I33" s="4">
        <v>74.436000000000007</v>
      </c>
      <c r="J33" s="4">
        <v>73.795000000000002</v>
      </c>
      <c r="K33" s="4">
        <v>74.316000000000003</v>
      </c>
      <c r="L33" s="4">
        <v>74.052999999999997</v>
      </c>
      <c r="M33" s="4">
        <v>74.210999999999999</v>
      </c>
      <c r="N33" s="4">
        <v>74.234999999999999</v>
      </c>
      <c r="O33" s="6">
        <v>73.98</v>
      </c>
      <c r="P33" s="4">
        <v>74.078999999999994</v>
      </c>
      <c r="Q33" s="10">
        <f t="shared" si="11"/>
        <v>73.965466666666671</v>
      </c>
      <c r="R33" s="10">
        <f>STDEV(B33:P33)</f>
        <v>0.33178841507948043</v>
      </c>
    </row>
    <row r="34" spans="1:18" s="32" customFormat="1" ht="15">
      <c r="A34" s="35" t="s">
        <v>4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17"/>
      <c r="Q34" s="10"/>
      <c r="R34" s="10"/>
    </row>
    <row r="35" spans="1:18" s="32" customFormat="1" ht="15">
      <c r="A35" s="32" t="s">
        <v>5</v>
      </c>
      <c r="B35" s="18">
        <v>0.53300000000000003</v>
      </c>
      <c r="C35" s="18">
        <v>0.249</v>
      </c>
      <c r="D35" s="18">
        <v>0.53500000000000003</v>
      </c>
      <c r="E35" s="18">
        <v>0.57999999999999996</v>
      </c>
      <c r="F35" s="18">
        <v>0.40799999999999997</v>
      </c>
      <c r="G35" s="33">
        <v>0.42799999999999999</v>
      </c>
      <c r="H35" s="33">
        <v>0.51900000000000002</v>
      </c>
      <c r="I35" s="33">
        <v>0.39400000000000002</v>
      </c>
      <c r="J35" s="33">
        <v>0.54100000000000004</v>
      </c>
      <c r="K35" s="33">
        <v>0.61399999999999999</v>
      </c>
      <c r="L35" s="33">
        <v>0.51100000000000001</v>
      </c>
      <c r="M35" s="33">
        <v>0.40600000000000003</v>
      </c>
      <c r="N35" s="18">
        <v>0.38400000000000001</v>
      </c>
      <c r="O35" s="2">
        <v>0.40300000000000002</v>
      </c>
      <c r="P35" s="33">
        <v>0.41899999999999998</v>
      </c>
      <c r="Q35" s="28">
        <f t="shared" si="11"/>
        <v>0.46160000000000001</v>
      </c>
      <c r="R35" s="28">
        <f>STDEV(B35:P35)</f>
        <v>9.5581528400777313E-2</v>
      </c>
    </row>
    <row r="36" spans="1:18" s="32" customFormat="1" ht="15">
      <c r="A36" s="32" t="s">
        <v>6</v>
      </c>
      <c r="B36" s="18">
        <v>2.9169999999999998</v>
      </c>
      <c r="C36" s="18">
        <v>2.9740000000000002</v>
      </c>
      <c r="D36" s="18">
        <v>2.964</v>
      </c>
      <c r="E36" s="18">
        <v>2.8759999999999999</v>
      </c>
      <c r="F36" s="18">
        <v>2.992</v>
      </c>
      <c r="G36" s="33">
        <v>2.8879999999999999</v>
      </c>
      <c r="H36" s="33">
        <v>2.9820000000000002</v>
      </c>
      <c r="I36" s="33">
        <v>2.9409999999999998</v>
      </c>
      <c r="J36" s="33">
        <v>2.851</v>
      </c>
      <c r="K36" s="33">
        <v>2.8220000000000001</v>
      </c>
      <c r="L36" s="33">
        <v>2.9809999999999999</v>
      </c>
      <c r="M36" s="33">
        <v>2.8660000000000001</v>
      </c>
      <c r="N36" s="18">
        <v>2.9369999999999998</v>
      </c>
      <c r="O36" s="18">
        <v>2.9390000000000001</v>
      </c>
      <c r="P36" s="33">
        <v>2.9369999999999998</v>
      </c>
      <c r="Q36" s="28">
        <f t="shared" si="11"/>
        <v>2.9244666666666661</v>
      </c>
      <c r="R36" s="28">
        <f t="shared" ref="R36:R37" si="12">STDEV(B36:P36)</f>
        <v>5.2733652398047455E-2</v>
      </c>
    </row>
    <row r="37" spans="1:18" s="36" customFormat="1" ht="15">
      <c r="A37" s="36" t="s">
        <v>7</v>
      </c>
      <c r="B37" s="18">
        <v>1.3540000000000001</v>
      </c>
      <c r="C37" s="18">
        <v>0.93700000000000006</v>
      </c>
      <c r="D37" s="18">
        <v>1.331</v>
      </c>
      <c r="E37" s="18">
        <v>1.429</v>
      </c>
      <c r="F37" s="18">
        <v>1.171</v>
      </c>
      <c r="G37" s="18">
        <v>1.083</v>
      </c>
      <c r="H37" s="18">
        <v>1.33</v>
      </c>
      <c r="I37" s="18">
        <v>1.1240000000000001</v>
      </c>
      <c r="J37" s="18">
        <v>1.419</v>
      </c>
      <c r="K37" s="18">
        <v>1.321</v>
      </c>
      <c r="L37" s="18">
        <v>1.349</v>
      </c>
      <c r="M37" s="18">
        <v>1.1850000000000001</v>
      </c>
      <c r="N37" s="18">
        <v>1.0509999999999999</v>
      </c>
      <c r="O37" s="18">
        <v>1.0840000000000001</v>
      </c>
      <c r="P37" s="18">
        <v>1.1819999999999999</v>
      </c>
      <c r="Q37" s="28">
        <f t="shared" si="11"/>
        <v>1.2233333333333334</v>
      </c>
      <c r="R37" s="28">
        <f t="shared" si="12"/>
        <v>0.149412022210237</v>
      </c>
    </row>
    <row r="38" spans="1:18" s="32" customFormat="1" ht="15">
      <c r="A38" s="32" t="s">
        <v>8</v>
      </c>
      <c r="B38" s="7">
        <f t="shared" ref="B38:P38" si="13">SUM(B30:B37)</f>
        <v>95.246999999999986</v>
      </c>
      <c r="C38" s="7">
        <f t="shared" si="13"/>
        <v>95.609999999999985</v>
      </c>
      <c r="D38" s="7">
        <f t="shared" si="13"/>
        <v>95.737000000000009</v>
      </c>
      <c r="E38" s="7">
        <f t="shared" si="13"/>
        <v>95.94</v>
      </c>
      <c r="F38" s="7">
        <f t="shared" si="13"/>
        <v>94.997</v>
      </c>
      <c r="G38" s="7">
        <f t="shared" si="13"/>
        <v>95.056000000000012</v>
      </c>
      <c r="H38" s="7">
        <f t="shared" si="13"/>
        <v>95.072000000000003</v>
      </c>
      <c r="I38" s="7">
        <f t="shared" si="13"/>
        <v>95.913000000000011</v>
      </c>
      <c r="J38" s="7">
        <f t="shared" si="13"/>
        <v>96.545000000000002</v>
      </c>
      <c r="K38" s="7">
        <f t="shared" si="13"/>
        <v>96.38000000000001</v>
      </c>
      <c r="L38" s="7">
        <f t="shared" si="13"/>
        <v>96.542999999999992</v>
      </c>
      <c r="M38" s="7">
        <f t="shared" si="13"/>
        <v>96.13900000000001</v>
      </c>
      <c r="N38" s="7">
        <f t="shared" si="13"/>
        <v>95.045000000000002</v>
      </c>
      <c r="O38" s="7">
        <f t="shared" si="13"/>
        <v>95.965000000000003</v>
      </c>
      <c r="P38" s="7">
        <f t="shared" si="13"/>
        <v>95.477999999999994</v>
      </c>
      <c r="Q38" s="10"/>
      <c r="R38" s="10"/>
    </row>
    <row r="39" spans="1:18" s="32" customFormat="1" ht="15">
      <c r="A39" s="32" t="s">
        <v>9</v>
      </c>
      <c r="B39" s="7">
        <f>(B32/102)/(B30/62+B31/94)</f>
        <v>0.69131765702320103</v>
      </c>
      <c r="C39" s="12">
        <f>(C32/102)/(C30/62+C31/94)</f>
        <v>0.64873129064441537</v>
      </c>
      <c r="D39" s="7">
        <f>(D32/102)/(D30/62+D31/94)</f>
        <v>0.62308927462121455</v>
      </c>
      <c r="E39" s="7">
        <f t="shared" ref="E39:P39" si="14">(E32/102)/(E30/62+E31/94)</f>
        <v>0.69788448712818463</v>
      </c>
      <c r="F39" s="7">
        <f t="shared" si="14"/>
        <v>0.70679358647443014</v>
      </c>
      <c r="G39" s="7">
        <f t="shared" si="14"/>
        <v>0.72386137539540152</v>
      </c>
      <c r="H39" s="7">
        <f t="shared" si="14"/>
        <v>0.7039556808298455</v>
      </c>
      <c r="I39" s="7">
        <f t="shared" si="14"/>
        <v>0.71259614957093953</v>
      </c>
      <c r="J39" s="7">
        <f t="shared" si="14"/>
        <v>0.66615996383086462</v>
      </c>
      <c r="K39" s="7">
        <f t="shared" si="14"/>
        <v>0.65590110093861198</v>
      </c>
      <c r="L39" s="7">
        <f t="shared" si="14"/>
        <v>0.6922363584715826</v>
      </c>
      <c r="M39" s="7">
        <f t="shared" si="14"/>
        <v>0.70161080300563949</v>
      </c>
      <c r="N39" s="7">
        <f t="shared" si="14"/>
        <v>0.67172508927735342</v>
      </c>
      <c r="O39" s="7">
        <f t="shared" si="14"/>
        <v>0.67903882036975094</v>
      </c>
      <c r="P39" s="7">
        <f t="shared" si="14"/>
        <v>0.63589807734564396</v>
      </c>
      <c r="Q39" s="28"/>
      <c r="R39" s="28"/>
    </row>
    <row r="40" spans="1:18" s="32" customFormat="1" ht="15">
      <c r="A40" s="32" t="s">
        <v>10</v>
      </c>
      <c r="B40" s="7">
        <f>(B35/71)/(2*(B34/442+B37/265.82))</f>
        <v>0.73689880791395335</v>
      </c>
      <c r="C40" s="7">
        <f t="shared" ref="C40:P40" si="15">(C35/71)/(2*(C34/442+C37/265.82))</f>
        <v>0.49746103085965093</v>
      </c>
      <c r="D40" s="7">
        <f t="shared" si="15"/>
        <v>0.75244547676744156</v>
      </c>
      <c r="E40" s="7">
        <f t="shared" si="15"/>
        <v>0.75979262559260397</v>
      </c>
      <c r="F40" s="7">
        <f t="shared" si="15"/>
        <v>0.65223271310183895</v>
      </c>
      <c r="G40" s="7">
        <f t="shared" si="15"/>
        <v>0.73980050199628045</v>
      </c>
      <c r="H40" s="7">
        <f t="shared" si="15"/>
        <v>0.73049126336969183</v>
      </c>
      <c r="I40" s="7">
        <f t="shared" si="15"/>
        <v>0.65618941406445785</v>
      </c>
      <c r="J40" s="7">
        <f t="shared" si="15"/>
        <v>0.71369750568243862</v>
      </c>
      <c r="K40" s="7">
        <f t="shared" si="15"/>
        <v>0.87009137337271159</v>
      </c>
      <c r="L40" s="7">
        <f t="shared" si="15"/>
        <v>0.70910126436901622</v>
      </c>
      <c r="M40" s="7">
        <f t="shared" si="15"/>
        <v>0.64136756403399298</v>
      </c>
      <c r="N40" s="7">
        <f t="shared" si="15"/>
        <v>0.68395545489875509</v>
      </c>
      <c r="O40" s="7">
        <f t="shared" si="15"/>
        <v>0.69594524712852768</v>
      </c>
      <c r="P40" s="7">
        <f t="shared" si="15"/>
        <v>0.66358392316675008</v>
      </c>
      <c r="Q40" s="28"/>
      <c r="R40" s="28"/>
    </row>
    <row r="41" spans="1:18" s="32" customFormat="1" ht="15">
      <c r="A41" s="32" t="s">
        <v>13</v>
      </c>
      <c r="B41" s="7">
        <f>100-B38</f>
        <v>4.7530000000000143</v>
      </c>
      <c r="C41" s="7">
        <f t="shared" ref="C41:P41" si="16">100-C38</f>
        <v>4.3900000000000148</v>
      </c>
      <c r="D41" s="7">
        <f t="shared" si="16"/>
        <v>4.262999999999991</v>
      </c>
      <c r="E41" s="7">
        <f t="shared" si="16"/>
        <v>4.0600000000000023</v>
      </c>
      <c r="F41" s="7">
        <f t="shared" si="16"/>
        <v>5.0030000000000001</v>
      </c>
      <c r="G41" s="7">
        <f t="shared" si="16"/>
        <v>4.9439999999999884</v>
      </c>
      <c r="H41" s="7">
        <f t="shared" si="16"/>
        <v>4.9279999999999973</v>
      </c>
      <c r="I41" s="7">
        <f t="shared" si="16"/>
        <v>4.0869999999999891</v>
      </c>
      <c r="J41" s="7">
        <f t="shared" si="16"/>
        <v>3.4549999999999983</v>
      </c>
      <c r="K41" s="7">
        <f t="shared" si="16"/>
        <v>3.6199999999999903</v>
      </c>
      <c r="L41" s="7">
        <f t="shared" si="16"/>
        <v>3.4570000000000078</v>
      </c>
      <c r="M41" s="7">
        <f t="shared" si="16"/>
        <v>3.86099999999999</v>
      </c>
      <c r="N41" s="7">
        <f t="shared" si="16"/>
        <v>4.9549999999999983</v>
      </c>
      <c r="O41" s="7">
        <f t="shared" si="16"/>
        <v>4.0349999999999966</v>
      </c>
      <c r="P41" s="7">
        <f t="shared" si="16"/>
        <v>4.5220000000000056</v>
      </c>
      <c r="Q41" s="28"/>
      <c r="R41" s="28"/>
    </row>
    <row r="43" spans="1:18" s="32" customFormat="1" ht="15">
      <c r="A43" s="32" t="s">
        <v>20</v>
      </c>
      <c r="B43" s="33">
        <v>1</v>
      </c>
      <c r="C43" s="33">
        <v>2</v>
      </c>
      <c r="D43" s="33">
        <v>3</v>
      </c>
      <c r="E43" s="33">
        <v>4</v>
      </c>
      <c r="F43" s="33">
        <v>5</v>
      </c>
      <c r="G43" s="33">
        <v>6</v>
      </c>
      <c r="H43" s="41">
        <v>7</v>
      </c>
      <c r="I43" s="33">
        <v>8</v>
      </c>
      <c r="J43" s="33">
        <v>9</v>
      </c>
      <c r="K43" s="33">
        <v>10</v>
      </c>
      <c r="L43" s="33">
        <v>11</v>
      </c>
      <c r="M43" s="33">
        <v>12</v>
      </c>
      <c r="N43" s="33">
        <v>13</v>
      </c>
      <c r="O43" s="33">
        <v>14</v>
      </c>
      <c r="P43" s="33">
        <v>15</v>
      </c>
      <c r="Q43" s="19" t="s">
        <v>23</v>
      </c>
      <c r="R43" s="19" t="s">
        <v>11</v>
      </c>
    </row>
    <row r="44" spans="1:18" s="32" customFormat="1" ht="15">
      <c r="A44" s="32" t="s">
        <v>0</v>
      </c>
      <c r="B44" s="18">
        <v>4.4880000000000004</v>
      </c>
      <c r="C44" s="18">
        <v>4.54</v>
      </c>
      <c r="D44" s="18">
        <v>4.25</v>
      </c>
      <c r="E44" s="18">
        <v>4.6900000000000004</v>
      </c>
      <c r="F44" s="18">
        <v>4.18</v>
      </c>
      <c r="G44" s="18">
        <v>4.0720000000000001</v>
      </c>
      <c r="H44" s="18">
        <v>4.5949999999999998</v>
      </c>
      <c r="I44" s="18">
        <v>4.4039999999999999</v>
      </c>
      <c r="J44" s="18">
        <v>4.2809999999999997</v>
      </c>
      <c r="K44" s="18">
        <v>4.5380000000000003</v>
      </c>
      <c r="L44" s="18">
        <v>4.5279999999999996</v>
      </c>
      <c r="M44" s="18">
        <v>4.66</v>
      </c>
      <c r="N44" s="18">
        <v>4.5839999999999996</v>
      </c>
      <c r="O44" s="18">
        <v>4.1740000000000004</v>
      </c>
      <c r="P44" s="18">
        <v>4.4509999999999996</v>
      </c>
      <c r="Q44" s="20">
        <f>AVERAGE(B44:P44)</f>
        <v>4.4290000000000003</v>
      </c>
      <c r="R44" s="20">
        <f>STDEV(B44:P44)</f>
        <v>0.19273890555434237</v>
      </c>
    </row>
    <row r="45" spans="1:18" s="32" customFormat="1" ht="15">
      <c r="A45" s="32" t="s">
        <v>1</v>
      </c>
      <c r="B45" s="18">
        <v>4.1180000000000003</v>
      </c>
      <c r="C45" s="18">
        <v>4.1849999999999996</v>
      </c>
      <c r="D45" s="18">
        <v>4.1559999999999997</v>
      </c>
      <c r="E45" s="18">
        <v>4.17</v>
      </c>
      <c r="F45" s="18">
        <v>4.0730000000000004</v>
      </c>
      <c r="G45" s="18">
        <v>4.3949999999999996</v>
      </c>
      <c r="H45" s="18">
        <v>4.306</v>
      </c>
      <c r="I45" s="18">
        <v>4.58</v>
      </c>
      <c r="J45" s="18">
        <v>4.1669999999999998</v>
      </c>
      <c r="K45" s="18">
        <v>4.0759999999999996</v>
      </c>
      <c r="L45" s="18">
        <v>4.3209999999999997</v>
      </c>
      <c r="M45" s="18">
        <v>4.383</v>
      </c>
      <c r="N45" s="18">
        <v>4.0629999999999997</v>
      </c>
      <c r="O45" s="18">
        <v>4.4359999999999999</v>
      </c>
      <c r="P45" s="18">
        <v>4.2709999999999999</v>
      </c>
      <c r="Q45" s="20">
        <f t="shared" ref="Q45:Q51" si="17">AVERAGE(B45:P45)</f>
        <v>4.246666666666667</v>
      </c>
      <c r="R45" s="20">
        <f>STDEV(B45:P45)</f>
        <v>0.15376450763919419</v>
      </c>
    </row>
    <row r="46" spans="1:18" s="32" customFormat="1" ht="15">
      <c r="A46" s="32" t="s">
        <v>2</v>
      </c>
      <c r="B46" s="18">
        <v>7.6260000000000003</v>
      </c>
      <c r="C46" s="18">
        <v>7.5540000000000003</v>
      </c>
      <c r="D46" s="18">
        <v>7.899</v>
      </c>
      <c r="E46" s="18">
        <v>8.2210000000000001</v>
      </c>
      <c r="F46" s="18">
        <v>7.5060000000000002</v>
      </c>
      <c r="G46" s="18">
        <v>7.6669999999999998</v>
      </c>
      <c r="H46" s="18">
        <v>8.0229999999999997</v>
      </c>
      <c r="I46" s="18">
        <v>8.1950000000000003</v>
      </c>
      <c r="J46" s="18">
        <v>7.4020000000000001</v>
      </c>
      <c r="K46" s="18">
        <v>7.5890000000000004</v>
      </c>
      <c r="L46" s="18">
        <v>7.9180000000000001</v>
      </c>
      <c r="M46" s="18">
        <v>7.8760000000000003</v>
      </c>
      <c r="N46" s="18">
        <v>8.2059999999999995</v>
      </c>
      <c r="O46" s="18">
        <v>8.1329999999999991</v>
      </c>
      <c r="P46" s="18">
        <v>7.6740000000000004</v>
      </c>
      <c r="Q46" s="20">
        <f t="shared" si="17"/>
        <v>7.8326000000000002</v>
      </c>
      <c r="R46" s="20">
        <f>STDEV(B46:P46)</f>
        <v>0.27851617034358533</v>
      </c>
    </row>
    <row r="47" spans="1:18" s="32" customFormat="1" ht="15">
      <c r="A47" s="32" t="s">
        <v>3</v>
      </c>
      <c r="B47" s="18">
        <v>73.957999999999998</v>
      </c>
      <c r="C47" s="18">
        <v>73.376000000000005</v>
      </c>
      <c r="D47" s="18">
        <v>73.707999999999998</v>
      </c>
      <c r="E47" s="18">
        <v>72.876000000000005</v>
      </c>
      <c r="F47" s="18">
        <v>73.174999999999997</v>
      </c>
      <c r="G47" s="18">
        <v>73.856999999999999</v>
      </c>
      <c r="H47" s="18">
        <v>73.686999999999998</v>
      </c>
      <c r="I47" s="18">
        <v>73.384</v>
      </c>
      <c r="J47" s="18">
        <v>73.707999999999998</v>
      </c>
      <c r="K47" s="18">
        <v>73.266000000000005</v>
      </c>
      <c r="L47" s="18">
        <v>73.885999999999996</v>
      </c>
      <c r="M47" s="18">
        <v>73.355000000000004</v>
      </c>
      <c r="N47" s="18">
        <v>73.929000000000002</v>
      </c>
      <c r="O47" s="18">
        <v>73.67</v>
      </c>
      <c r="P47" s="18">
        <v>73.972999999999999</v>
      </c>
      <c r="Q47" s="20">
        <f t="shared" si="17"/>
        <v>73.587199999999996</v>
      </c>
      <c r="R47" s="20">
        <f>STDEV(B47:P47)</f>
        <v>0.33057659583564675</v>
      </c>
    </row>
    <row r="48" spans="1:18" s="32" customFormat="1" ht="15">
      <c r="A48" s="35" t="s">
        <v>4</v>
      </c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20"/>
      <c r="R48" s="20"/>
    </row>
    <row r="49" spans="1:18" s="32" customFormat="1" ht="15">
      <c r="A49" s="32" t="s">
        <v>5</v>
      </c>
      <c r="B49" s="18">
        <v>0.28100000000000003</v>
      </c>
      <c r="C49" s="18">
        <v>0.32700000000000001</v>
      </c>
      <c r="D49" s="18">
        <v>0.51</v>
      </c>
      <c r="E49" s="18">
        <v>0.40200000000000002</v>
      </c>
      <c r="F49" s="18">
        <v>0.33900000000000002</v>
      </c>
      <c r="G49" s="33">
        <v>0.44500000000000001</v>
      </c>
      <c r="H49" s="33">
        <v>0.23899999999999999</v>
      </c>
      <c r="I49" s="33">
        <v>0.40100000000000002</v>
      </c>
      <c r="J49" s="33">
        <v>0.24399999999999999</v>
      </c>
      <c r="K49" s="18">
        <v>0.47</v>
      </c>
      <c r="L49" s="18">
        <v>0.48</v>
      </c>
      <c r="M49" s="33">
        <v>0.35599999999999998</v>
      </c>
      <c r="N49" s="18">
        <v>0.45200000000000001</v>
      </c>
      <c r="O49" s="33">
        <v>0.34699999999999998</v>
      </c>
      <c r="P49" s="18">
        <v>0.40100000000000002</v>
      </c>
      <c r="Q49" s="28">
        <f t="shared" si="17"/>
        <v>0.37959999999999994</v>
      </c>
      <c r="R49" s="28">
        <f>STDEV(B49:P49)</f>
        <v>8.4560037842943664E-2</v>
      </c>
    </row>
    <row r="50" spans="1:18" s="32" customFormat="1" ht="15">
      <c r="A50" s="32" t="s">
        <v>6</v>
      </c>
      <c r="B50" s="18">
        <v>3.8359999999999999</v>
      </c>
      <c r="C50" s="18">
        <v>3.9430000000000001</v>
      </c>
      <c r="D50" s="18">
        <v>3.8919999999999999</v>
      </c>
      <c r="E50" s="18">
        <v>3.831</v>
      </c>
      <c r="F50" s="18">
        <v>3.9929999999999999</v>
      </c>
      <c r="G50" s="33">
        <v>3.7610000000000001</v>
      </c>
      <c r="H50" s="33">
        <v>3.9089999999999998</v>
      </c>
      <c r="I50" s="33">
        <v>3.9420000000000002</v>
      </c>
      <c r="J50" s="33">
        <v>3.988</v>
      </c>
      <c r="K50" s="33">
        <v>3.8439999999999999</v>
      </c>
      <c r="L50" s="33">
        <v>3.9630000000000001</v>
      </c>
      <c r="M50" s="33">
        <v>3.9860000000000002</v>
      </c>
      <c r="N50" s="18">
        <v>3.984</v>
      </c>
      <c r="O50" s="33">
        <v>3.9529999999999998</v>
      </c>
      <c r="P50" s="18">
        <v>3.9020000000000001</v>
      </c>
      <c r="Q50" s="28">
        <f t="shared" si="17"/>
        <v>3.9151333333333338</v>
      </c>
      <c r="R50" s="28">
        <f t="shared" ref="R50:R51" si="18">STDEV(B50:P50)</f>
        <v>7.0337824275488681E-2</v>
      </c>
    </row>
    <row r="51" spans="1:18" s="32" customFormat="1" ht="15">
      <c r="A51" s="32" t="s">
        <v>7</v>
      </c>
      <c r="B51" s="18">
        <v>0.622</v>
      </c>
      <c r="C51" s="18">
        <v>0.747</v>
      </c>
      <c r="D51" s="18">
        <v>0.94699999999999995</v>
      </c>
      <c r="E51" s="18">
        <v>0.98499999999999999</v>
      </c>
      <c r="F51" s="18">
        <v>0.75700000000000001</v>
      </c>
      <c r="G51" s="18">
        <v>0.92500000000000004</v>
      </c>
      <c r="H51" s="18">
        <v>0.51100000000000001</v>
      </c>
      <c r="I51" s="18">
        <v>0.86799999999999999</v>
      </c>
      <c r="J51" s="18">
        <v>0.58699999999999997</v>
      </c>
      <c r="K51" s="18">
        <v>1.0209999999999999</v>
      </c>
      <c r="L51" s="18">
        <v>0.84799999999999998</v>
      </c>
      <c r="M51" s="18">
        <v>0.78500000000000003</v>
      </c>
      <c r="N51" s="18">
        <v>0.86399999999999999</v>
      </c>
      <c r="O51" s="18">
        <v>0.72</v>
      </c>
      <c r="P51" s="18">
        <v>0.81599999999999995</v>
      </c>
      <c r="Q51" s="28">
        <f t="shared" si="17"/>
        <v>0.80020000000000013</v>
      </c>
      <c r="R51" s="28">
        <f t="shared" si="18"/>
        <v>0.14722101946199248</v>
      </c>
    </row>
    <row r="52" spans="1:18" s="32" customFormat="1" ht="15">
      <c r="A52" s="32" t="s">
        <v>8</v>
      </c>
      <c r="B52" s="38">
        <f>SUM(B44:B51)</f>
        <v>94.929000000000002</v>
      </c>
      <c r="C52" s="38">
        <f t="shared" ref="C52:P52" si="19">SUM(C44:C51)</f>
        <v>94.671999999999997</v>
      </c>
      <c r="D52" s="38">
        <f t="shared" si="19"/>
        <v>95.362000000000009</v>
      </c>
      <c r="E52" s="38">
        <f t="shared" si="19"/>
        <v>95.175000000000011</v>
      </c>
      <c r="F52" s="38">
        <f t="shared" si="19"/>
        <v>94.022999999999996</v>
      </c>
      <c r="G52" s="38">
        <f t="shared" si="19"/>
        <v>95.121999999999986</v>
      </c>
      <c r="H52" s="38">
        <f t="shared" si="19"/>
        <v>95.27</v>
      </c>
      <c r="I52" s="38">
        <f t="shared" si="19"/>
        <v>95.774000000000001</v>
      </c>
      <c r="J52" s="38">
        <f t="shared" si="19"/>
        <v>94.376999999999995</v>
      </c>
      <c r="K52" s="38">
        <f t="shared" si="19"/>
        <v>94.804000000000002</v>
      </c>
      <c r="L52" s="38">
        <f t="shared" si="19"/>
        <v>95.943999999999988</v>
      </c>
      <c r="M52" s="38">
        <f t="shared" si="19"/>
        <v>95.400999999999996</v>
      </c>
      <c r="N52" s="38">
        <f t="shared" si="19"/>
        <v>96.081999999999994</v>
      </c>
      <c r="O52" s="38">
        <f t="shared" si="19"/>
        <v>95.432999999999993</v>
      </c>
      <c r="P52" s="38">
        <f t="shared" si="19"/>
        <v>95.488</v>
      </c>
      <c r="Q52" s="20"/>
      <c r="R52" s="42"/>
    </row>
    <row r="53" spans="1:18" s="32" customFormat="1" ht="15">
      <c r="A53" s="32" t="s">
        <v>9</v>
      </c>
      <c r="B53" s="38">
        <f>(B46/102)/(B44/62+B45/94)</f>
        <v>0.64343831533097584</v>
      </c>
      <c r="C53" s="38">
        <f>(C46/102)/(C44/62+C45/94)</f>
        <v>0.62896525003193071</v>
      </c>
      <c r="D53" s="38">
        <f>(D46/102)/(D44/62+D45/94)</f>
        <v>0.68677176822899988</v>
      </c>
      <c r="E53" s="38">
        <f t="shared" ref="E53:P53" si="20">(E46/102)/(E44/62+E45/94)</f>
        <v>0.67161191385333074</v>
      </c>
      <c r="F53" s="38">
        <f t="shared" si="20"/>
        <v>0.66445873906433328</v>
      </c>
      <c r="G53" s="38">
        <f t="shared" si="20"/>
        <v>0.66854785951996509</v>
      </c>
      <c r="H53" s="38">
        <f t="shared" si="20"/>
        <v>0.65590339715501078</v>
      </c>
      <c r="I53" s="38">
        <f t="shared" si="20"/>
        <v>0.67089217911322618</v>
      </c>
      <c r="J53" s="38">
        <f t="shared" si="20"/>
        <v>0.64005817591698411</v>
      </c>
      <c r="K53" s="38">
        <f t="shared" si="20"/>
        <v>0.63834070499375872</v>
      </c>
      <c r="L53" s="38">
        <f t="shared" si="20"/>
        <v>0.65232963966254798</v>
      </c>
      <c r="M53" s="38">
        <f t="shared" si="20"/>
        <v>0.63401225102755354</v>
      </c>
      <c r="N53" s="38">
        <f t="shared" si="20"/>
        <v>0.68668268945534749</v>
      </c>
      <c r="O53" s="38">
        <f t="shared" si="20"/>
        <v>0.69629255263451995</v>
      </c>
      <c r="P53" s="38">
        <f t="shared" si="20"/>
        <v>0.64179429346431638</v>
      </c>
      <c r="Q53" s="28"/>
      <c r="R53" s="28"/>
    </row>
    <row r="54" spans="1:18" s="32" customFormat="1" ht="15">
      <c r="A54" s="32" t="s">
        <v>10</v>
      </c>
      <c r="B54" s="38">
        <f>(B49/71)/(2*(B48/442+B51/265.82))</f>
        <v>0.84569788505955357</v>
      </c>
      <c r="C54" s="38">
        <f t="shared" ref="C54:P54" si="21">(C49/71)/(2*(C48/442+C51/265.82))</f>
        <v>0.81945754850387476</v>
      </c>
      <c r="D54" s="38">
        <f t="shared" si="21"/>
        <v>1.0081368889153295</v>
      </c>
      <c r="E54" s="38">
        <f t="shared" si="21"/>
        <v>0.76399256452420106</v>
      </c>
      <c r="F54" s="38">
        <f t="shared" si="21"/>
        <v>0.8383070683014866</v>
      </c>
      <c r="G54" s="38">
        <f t="shared" si="21"/>
        <v>0.90057023220403498</v>
      </c>
      <c r="H54" s="38">
        <f t="shared" si="21"/>
        <v>0.87554064110691532</v>
      </c>
      <c r="I54" s="38">
        <f t="shared" si="21"/>
        <v>0.86481647952229512</v>
      </c>
      <c r="J54" s="38">
        <f t="shared" si="21"/>
        <v>0.77812798425990359</v>
      </c>
      <c r="K54" s="38">
        <f t="shared" si="21"/>
        <v>0.86173042170752245</v>
      </c>
      <c r="L54" s="38">
        <f t="shared" si="21"/>
        <v>1.0596066967844804</v>
      </c>
      <c r="M54" s="38">
        <f t="shared" si="21"/>
        <v>0.84894518704584188</v>
      </c>
      <c r="N54" s="38">
        <f t="shared" si="21"/>
        <v>0.97931859676577981</v>
      </c>
      <c r="O54" s="38">
        <f t="shared" si="21"/>
        <v>0.90218642410015648</v>
      </c>
      <c r="P54" s="38">
        <f t="shared" si="21"/>
        <v>0.9199273336095003</v>
      </c>
      <c r="Q54" s="28"/>
      <c r="R54" s="28"/>
    </row>
    <row r="55" spans="1:18" s="32" customFormat="1" ht="15">
      <c r="A55" s="32" t="s">
        <v>24</v>
      </c>
      <c r="B55" s="38">
        <f>100-B52</f>
        <v>5.070999999999998</v>
      </c>
      <c r="C55" s="38">
        <f t="shared" ref="C55:P55" si="22">100-C52</f>
        <v>5.328000000000003</v>
      </c>
      <c r="D55" s="38">
        <f t="shared" si="22"/>
        <v>4.637999999999991</v>
      </c>
      <c r="E55" s="38">
        <f t="shared" si="22"/>
        <v>4.8249999999999886</v>
      </c>
      <c r="F55" s="38">
        <f t="shared" si="22"/>
        <v>5.9770000000000039</v>
      </c>
      <c r="G55" s="38">
        <f t="shared" si="22"/>
        <v>4.8780000000000143</v>
      </c>
      <c r="H55" s="38">
        <f t="shared" si="22"/>
        <v>4.730000000000004</v>
      </c>
      <c r="I55" s="38">
        <f t="shared" si="22"/>
        <v>4.2259999999999991</v>
      </c>
      <c r="J55" s="38">
        <f t="shared" si="22"/>
        <v>5.6230000000000047</v>
      </c>
      <c r="K55" s="38">
        <f t="shared" si="22"/>
        <v>5.195999999999998</v>
      </c>
      <c r="L55" s="38">
        <f t="shared" si="22"/>
        <v>4.0560000000000116</v>
      </c>
      <c r="M55" s="38">
        <f t="shared" si="22"/>
        <v>4.5990000000000038</v>
      </c>
      <c r="N55" s="38">
        <f t="shared" si="22"/>
        <v>3.9180000000000064</v>
      </c>
      <c r="O55" s="38">
        <f t="shared" si="22"/>
        <v>4.5670000000000073</v>
      </c>
      <c r="P55" s="38">
        <f t="shared" si="22"/>
        <v>4.5120000000000005</v>
      </c>
      <c r="Q55" s="28"/>
      <c r="R55" s="28"/>
    </row>
    <row r="57" spans="1:18" s="32" customFormat="1" ht="15">
      <c r="A57" s="32" t="s">
        <v>25</v>
      </c>
      <c r="B57" s="33">
        <v>1</v>
      </c>
      <c r="C57" s="33">
        <v>2</v>
      </c>
      <c r="D57" s="33">
        <v>3</v>
      </c>
      <c r="E57" s="33">
        <v>4</v>
      </c>
      <c r="F57" s="33">
        <v>5</v>
      </c>
      <c r="G57" s="33">
        <v>6</v>
      </c>
      <c r="H57" s="33">
        <v>7</v>
      </c>
      <c r="I57" s="33">
        <v>8</v>
      </c>
      <c r="J57" s="33">
        <v>9</v>
      </c>
      <c r="K57" s="33">
        <v>10</v>
      </c>
      <c r="L57" s="33">
        <v>11</v>
      </c>
      <c r="M57" s="33">
        <v>12</v>
      </c>
      <c r="N57" s="33">
        <v>13</v>
      </c>
      <c r="O57" s="33">
        <v>14</v>
      </c>
      <c r="P57" s="33">
        <v>15</v>
      </c>
      <c r="Q57" s="19" t="s">
        <v>23</v>
      </c>
      <c r="R57" s="19" t="s">
        <v>11</v>
      </c>
    </row>
    <row r="58" spans="1:18" s="32" customFormat="1" ht="15">
      <c r="A58" s="32" t="s">
        <v>0</v>
      </c>
      <c r="B58" s="18">
        <v>2.91</v>
      </c>
      <c r="C58" s="18">
        <v>2.9620000000000002</v>
      </c>
      <c r="D58" s="18">
        <v>3.0939999999999999</v>
      </c>
      <c r="E58" s="18">
        <v>3.0960000000000001</v>
      </c>
      <c r="F58" s="18">
        <v>3.0209999999999999</v>
      </c>
      <c r="G58" s="18">
        <v>2.9279999999999999</v>
      </c>
      <c r="H58" s="18">
        <v>2.9020000000000001</v>
      </c>
      <c r="I58" s="18">
        <v>2.8149999999999999</v>
      </c>
      <c r="J58" s="18">
        <v>3.0409999999999999</v>
      </c>
      <c r="K58" s="18">
        <v>2.7879999999999998</v>
      </c>
      <c r="L58" s="18">
        <v>2.9630000000000001</v>
      </c>
      <c r="M58" s="18">
        <v>2.9079999999999999</v>
      </c>
      <c r="N58" s="18">
        <v>2.8420000000000001</v>
      </c>
      <c r="O58" s="18">
        <v>2.8260000000000001</v>
      </c>
      <c r="P58" s="18">
        <v>3.0960000000000001</v>
      </c>
      <c r="Q58" s="20">
        <f>AVERAGE(B58:P58)</f>
        <v>2.9461333333333339</v>
      </c>
      <c r="R58" s="20">
        <f>STDEV(B58:P58)</f>
        <v>0.10503051710721757</v>
      </c>
    </row>
    <row r="59" spans="1:18" s="32" customFormat="1" ht="15">
      <c r="A59" s="32" t="s">
        <v>1</v>
      </c>
      <c r="B59" s="18">
        <v>3.1859999999999999</v>
      </c>
      <c r="C59" s="18">
        <v>3.0630000000000002</v>
      </c>
      <c r="D59" s="18">
        <v>3.5609999999999999</v>
      </c>
      <c r="E59" s="18">
        <v>3.54</v>
      </c>
      <c r="F59" s="18">
        <v>3.2490000000000001</v>
      </c>
      <c r="G59" s="18">
        <v>3.49</v>
      </c>
      <c r="H59" s="18">
        <v>3.4039999999999999</v>
      </c>
      <c r="I59" s="18">
        <v>3.3439999999999999</v>
      </c>
      <c r="J59" s="18">
        <v>3.2570000000000001</v>
      </c>
      <c r="K59" s="18">
        <v>3.5150000000000001</v>
      </c>
      <c r="L59" s="18">
        <v>3.06</v>
      </c>
      <c r="M59" s="18">
        <v>3.2730000000000001</v>
      </c>
      <c r="N59" s="18">
        <v>3.4039999999999999</v>
      </c>
      <c r="O59" s="18">
        <v>3.1549999999999998</v>
      </c>
      <c r="P59" s="18">
        <v>3.0630000000000002</v>
      </c>
      <c r="Q59" s="20">
        <f t="shared" ref="Q59:Q65" si="23">AVERAGE(B59:P59)</f>
        <v>3.3042666666666674</v>
      </c>
      <c r="R59" s="20">
        <f t="shared" ref="R59:R65" si="24">STDEV(B59:P59)</f>
        <v>0.17737750971411495</v>
      </c>
    </row>
    <row r="60" spans="1:18" s="32" customFormat="1" ht="15">
      <c r="A60" s="32" t="s">
        <v>2</v>
      </c>
      <c r="B60" s="18">
        <v>10.432</v>
      </c>
      <c r="C60" s="18">
        <v>10.208</v>
      </c>
      <c r="D60" s="18">
        <v>10.384</v>
      </c>
      <c r="E60" s="18">
        <v>10.349</v>
      </c>
      <c r="F60" s="18">
        <v>10.29</v>
      </c>
      <c r="G60" s="18">
        <v>10.092000000000001</v>
      </c>
      <c r="H60" s="18">
        <v>10.837</v>
      </c>
      <c r="I60" s="18">
        <v>10.96</v>
      </c>
      <c r="J60" s="18">
        <v>10.987</v>
      </c>
      <c r="K60" s="18">
        <v>10.635</v>
      </c>
      <c r="L60" s="18">
        <v>10.975</v>
      </c>
      <c r="M60" s="18">
        <v>10.182</v>
      </c>
      <c r="N60" s="18">
        <v>10.752000000000001</v>
      </c>
      <c r="O60" s="18">
        <v>10.208</v>
      </c>
      <c r="P60" s="18">
        <v>10.932</v>
      </c>
      <c r="Q60" s="20">
        <f t="shared" si="23"/>
        <v>10.5482</v>
      </c>
      <c r="R60" s="20">
        <f t="shared" si="24"/>
        <v>0.33215362194537124</v>
      </c>
    </row>
    <row r="61" spans="1:18" s="32" customFormat="1" ht="15">
      <c r="A61" s="32" t="s">
        <v>3</v>
      </c>
      <c r="B61" s="18">
        <v>77.900999999999996</v>
      </c>
      <c r="C61" s="18">
        <v>77.899000000000001</v>
      </c>
      <c r="D61" s="18">
        <v>78.001000000000005</v>
      </c>
      <c r="E61" s="18">
        <v>77.968000000000004</v>
      </c>
      <c r="F61" s="18">
        <v>77.427999999999997</v>
      </c>
      <c r="G61" s="18">
        <v>77.316000000000003</v>
      </c>
      <c r="H61" s="18">
        <v>77.331999999999994</v>
      </c>
      <c r="I61" s="18">
        <v>77.986999999999995</v>
      </c>
      <c r="J61" s="18">
        <v>77.141000000000005</v>
      </c>
      <c r="K61" s="18">
        <v>77.605999999999995</v>
      </c>
      <c r="L61" s="18">
        <v>77.266000000000005</v>
      </c>
      <c r="M61" s="18">
        <v>77.484999999999999</v>
      </c>
      <c r="N61" s="18">
        <v>77.238</v>
      </c>
      <c r="O61" s="18">
        <v>76.988</v>
      </c>
      <c r="P61" s="18">
        <v>78.012</v>
      </c>
      <c r="Q61" s="20">
        <f t="shared" si="23"/>
        <v>77.571200000000005</v>
      </c>
      <c r="R61" s="20">
        <f t="shared" si="24"/>
        <v>0.35921028461254878</v>
      </c>
    </row>
    <row r="62" spans="1:18" s="36" customFormat="1" ht="15">
      <c r="A62" s="35" t="s">
        <v>4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20"/>
      <c r="R62" s="20"/>
    </row>
    <row r="63" spans="1:18" s="36" customFormat="1" ht="15">
      <c r="A63" s="36" t="s">
        <v>5</v>
      </c>
      <c r="B63" s="18">
        <v>0.126</v>
      </c>
      <c r="C63" s="18">
        <v>0.20300000000000001</v>
      </c>
      <c r="D63" s="18">
        <v>0.14000000000000001</v>
      </c>
      <c r="E63" s="18">
        <v>0.1</v>
      </c>
      <c r="F63" s="18">
        <v>0.24</v>
      </c>
      <c r="G63" s="18">
        <v>0.2</v>
      </c>
      <c r="H63" s="18">
        <v>0.12</v>
      </c>
      <c r="I63" s="18">
        <v>0.24</v>
      </c>
      <c r="J63" s="18">
        <v>0.28000000000000003</v>
      </c>
      <c r="K63" s="18">
        <v>0.14000000000000001</v>
      </c>
      <c r="L63" s="2">
        <v>0.15</v>
      </c>
      <c r="M63" s="2">
        <v>0.19</v>
      </c>
      <c r="N63" s="2">
        <v>0.23</v>
      </c>
      <c r="O63" s="18">
        <v>0.23</v>
      </c>
      <c r="P63" s="18">
        <v>0.12</v>
      </c>
      <c r="Q63" s="28">
        <f t="shared" si="23"/>
        <v>0.18060000000000001</v>
      </c>
      <c r="R63" s="28">
        <f t="shared" si="24"/>
        <v>5.5958913499102203E-2</v>
      </c>
    </row>
    <row r="64" spans="1:18" s="32" customFormat="1" ht="15">
      <c r="A64" s="35" t="s">
        <v>6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20"/>
      <c r="R64" s="20"/>
    </row>
    <row r="65" spans="1:18" s="36" customFormat="1" ht="15">
      <c r="A65" s="36" t="s">
        <v>7</v>
      </c>
      <c r="B65" s="18">
        <v>0.56000000000000005</v>
      </c>
      <c r="C65" s="18">
        <v>0.57999999999999996</v>
      </c>
      <c r="D65" s="18">
        <v>0.42</v>
      </c>
      <c r="E65" s="18">
        <v>0.25</v>
      </c>
      <c r="F65" s="18">
        <v>0.62</v>
      </c>
      <c r="G65" s="18">
        <v>0.64</v>
      </c>
      <c r="H65" s="18">
        <v>0.38</v>
      </c>
      <c r="I65" s="18">
        <v>0.52</v>
      </c>
      <c r="J65" s="18">
        <v>0.48</v>
      </c>
      <c r="K65" s="18">
        <v>0.31</v>
      </c>
      <c r="L65" s="37">
        <v>0.35</v>
      </c>
      <c r="M65" s="37">
        <v>0.39</v>
      </c>
      <c r="N65" s="37">
        <v>0.61</v>
      </c>
      <c r="O65" s="18">
        <v>0.57999999999999996</v>
      </c>
      <c r="P65" s="18">
        <v>0.36</v>
      </c>
      <c r="Q65" s="28">
        <f t="shared" si="23"/>
        <v>0.47</v>
      </c>
      <c r="R65" s="28">
        <f t="shared" si="24"/>
        <v>0.12632158508007585</v>
      </c>
    </row>
    <row r="66" spans="1:18" s="32" customFormat="1" ht="15">
      <c r="A66" s="32" t="s">
        <v>8</v>
      </c>
      <c r="B66" s="38">
        <f>SUM(B58:B65)</f>
        <v>95.115000000000009</v>
      </c>
      <c r="C66" s="38">
        <f t="shared" ref="C66:P66" si="25">SUM(C58:C65)</f>
        <v>94.915000000000006</v>
      </c>
      <c r="D66" s="38">
        <f t="shared" si="25"/>
        <v>95.600000000000009</v>
      </c>
      <c r="E66" s="38">
        <f t="shared" si="25"/>
        <v>95.302999999999997</v>
      </c>
      <c r="F66" s="38">
        <f t="shared" si="25"/>
        <v>94.847999999999999</v>
      </c>
      <c r="G66" s="38">
        <f t="shared" si="25"/>
        <v>94.666000000000011</v>
      </c>
      <c r="H66" s="38">
        <f t="shared" si="25"/>
        <v>94.974999999999994</v>
      </c>
      <c r="I66" s="38">
        <f t="shared" si="25"/>
        <v>95.865999999999985</v>
      </c>
      <c r="J66" s="38">
        <f t="shared" si="25"/>
        <v>95.186000000000007</v>
      </c>
      <c r="K66" s="38">
        <f t="shared" si="25"/>
        <v>94.994</v>
      </c>
      <c r="L66" s="38">
        <f t="shared" si="25"/>
        <v>94.76400000000001</v>
      </c>
      <c r="M66" s="38">
        <f t="shared" si="25"/>
        <v>94.427999999999997</v>
      </c>
      <c r="N66" s="38">
        <f t="shared" si="25"/>
        <v>95.076000000000008</v>
      </c>
      <c r="O66" s="38">
        <f t="shared" si="25"/>
        <v>93.986999999999995</v>
      </c>
      <c r="P66" s="38">
        <f t="shared" si="25"/>
        <v>95.583000000000013</v>
      </c>
      <c r="Q66" s="20"/>
      <c r="R66" s="20"/>
    </row>
    <row r="67" spans="1:18" s="32" customFormat="1" ht="15">
      <c r="A67" s="32" t="s">
        <v>9</v>
      </c>
      <c r="B67" s="38">
        <f>(B60/102)/(B58/62+B59/94)</f>
        <v>1.2653179198450659</v>
      </c>
      <c r="C67" s="38">
        <f>(C60/102)/(C58/62+C59/94)</f>
        <v>1.2453870486430958</v>
      </c>
      <c r="D67" s="38">
        <f>(D60/102)/(D58/62+D59/94)</f>
        <v>1.1596801811155215</v>
      </c>
      <c r="E67" s="38">
        <f t="shared" ref="E67:P67" si="26">(E60/102)/(E58/62+E59/94)</f>
        <v>1.1582934726865846</v>
      </c>
      <c r="F67" s="38">
        <f t="shared" si="26"/>
        <v>1.2112233585926522</v>
      </c>
      <c r="G67" s="38">
        <f t="shared" si="26"/>
        <v>1.1729355192114681</v>
      </c>
      <c r="H67" s="38">
        <f t="shared" si="26"/>
        <v>1.279765109195159</v>
      </c>
      <c r="I67" s="38">
        <f t="shared" si="26"/>
        <v>1.3269207262934759</v>
      </c>
      <c r="J67" s="38">
        <f t="shared" si="26"/>
        <v>1.2869669192514848</v>
      </c>
      <c r="K67" s="38">
        <f t="shared" si="26"/>
        <v>1.2659420291631136</v>
      </c>
      <c r="L67" s="38">
        <f t="shared" si="26"/>
        <v>1.3392249574985147</v>
      </c>
      <c r="M67" s="38">
        <f t="shared" si="26"/>
        <v>1.2214957008548888</v>
      </c>
      <c r="N67" s="38">
        <f t="shared" si="26"/>
        <v>1.2847028513535921</v>
      </c>
      <c r="O67" s="38">
        <f t="shared" si="26"/>
        <v>1.2645030678090936</v>
      </c>
      <c r="P67" s="38">
        <f t="shared" si="26"/>
        <v>1.2987845852582189</v>
      </c>
      <c r="Q67" s="28"/>
      <c r="R67" s="28"/>
    </row>
    <row r="68" spans="1:18" s="32" customFormat="1" ht="15">
      <c r="A68" s="32" t="s">
        <v>10</v>
      </c>
      <c r="B68" s="38">
        <f>(B63/71)/(2*(B62/442+B65/265.82))</f>
        <v>0.421193661971831</v>
      </c>
      <c r="C68" s="38">
        <f t="shared" ref="C68:P68" si="27">(C63/71)/(2*(C62/442+C65/265.82))</f>
        <v>0.65519014084507043</v>
      </c>
      <c r="D68" s="38">
        <f t="shared" si="27"/>
        <v>0.62399061032863856</v>
      </c>
      <c r="E68" s="38">
        <f t="shared" si="27"/>
        <v>0.74878873239436616</v>
      </c>
      <c r="F68" s="38">
        <f t="shared" si="27"/>
        <v>0.72463425715583818</v>
      </c>
      <c r="G68" s="38">
        <f t="shared" si="27"/>
        <v>0.58499119718309867</v>
      </c>
      <c r="H68" s="38">
        <f t="shared" si="27"/>
        <v>0.59114899925871012</v>
      </c>
      <c r="I68" s="38">
        <f t="shared" si="27"/>
        <v>0.86398699891657638</v>
      </c>
      <c r="J68" s="38">
        <f t="shared" si="27"/>
        <v>1.0919835680751175</v>
      </c>
      <c r="K68" s="38">
        <f t="shared" si="27"/>
        <v>0.8454066333484781</v>
      </c>
      <c r="L68" s="38">
        <f t="shared" si="27"/>
        <v>0.80227364185110661</v>
      </c>
      <c r="M68" s="38">
        <f t="shared" si="27"/>
        <v>0.91198627663416387</v>
      </c>
      <c r="N68" s="38">
        <f t="shared" si="27"/>
        <v>0.70582544447009932</v>
      </c>
      <c r="O68" s="38">
        <f t="shared" si="27"/>
        <v>0.74233365711510446</v>
      </c>
      <c r="P68" s="38">
        <f t="shared" si="27"/>
        <v>0.62399061032863845</v>
      </c>
      <c r="Q68" s="28"/>
      <c r="R68" s="28"/>
    </row>
    <row r="69" spans="1:18" s="32" customFormat="1" ht="15">
      <c r="A69" s="32" t="s">
        <v>13</v>
      </c>
      <c r="B69" s="38">
        <f>100-B66</f>
        <v>4.8849999999999909</v>
      </c>
      <c r="C69" s="38">
        <f t="shared" ref="C69:P69" si="28">100-C66</f>
        <v>5.0849999999999937</v>
      </c>
      <c r="D69" s="38">
        <f t="shared" si="28"/>
        <v>4.3999999999999915</v>
      </c>
      <c r="E69" s="38">
        <f t="shared" si="28"/>
        <v>4.6970000000000027</v>
      </c>
      <c r="F69" s="38">
        <f t="shared" si="28"/>
        <v>5.152000000000001</v>
      </c>
      <c r="G69" s="38">
        <f t="shared" si="28"/>
        <v>5.333999999999989</v>
      </c>
      <c r="H69" s="38">
        <f t="shared" si="28"/>
        <v>5.0250000000000057</v>
      </c>
      <c r="I69" s="38">
        <f t="shared" si="28"/>
        <v>4.1340000000000146</v>
      </c>
      <c r="J69" s="38">
        <f t="shared" si="28"/>
        <v>4.813999999999993</v>
      </c>
      <c r="K69" s="38">
        <f t="shared" si="28"/>
        <v>5.0060000000000002</v>
      </c>
      <c r="L69" s="38">
        <f t="shared" si="28"/>
        <v>5.23599999999999</v>
      </c>
      <c r="M69" s="38">
        <f t="shared" si="28"/>
        <v>5.5720000000000027</v>
      </c>
      <c r="N69" s="38">
        <f t="shared" si="28"/>
        <v>4.9239999999999924</v>
      </c>
      <c r="O69" s="38">
        <f t="shared" si="28"/>
        <v>6.0130000000000052</v>
      </c>
      <c r="P69" s="38">
        <f t="shared" si="28"/>
        <v>4.4169999999999874</v>
      </c>
      <c r="Q69" s="28"/>
      <c r="R69" s="28"/>
    </row>
    <row r="70" spans="1:18" s="32" customFormat="1" ht="15">
      <c r="Q70" s="39"/>
      <c r="R70" s="39"/>
    </row>
    <row r="71" spans="1:18" s="33" customFormat="1" ht="15">
      <c r="A71" s="43" t="s">
        <v>27</v>
      </c>
      <c r="B71" s="33">
        <v>1</v>
      </c>
      <c r="C71" s="33">
        <v>2</v>
      </c>
      <c r="D71" s="33">
        <v>3</v>
      </c>
      <c r="E71" s="33">
        <v>4</v>
      </c>
      <c r="F71" s="33">
        <v>5</v>
      </c>
      <c r="G71" s="33">
        <v>6</v>
      </c>
      <c r="H71" s="33">
        <v>7</v>
      </c>
      <c r="I71" s="33">
        <v>8</v>
      </c>
      <c r="J71" s="33">
        <v>9</v>
      </c>
      <c r="K71" s="33">
        <v>10</v>
      </c>
      <c r="L71" s="33">
        <v>11</v>
      </c>
      <c r="M71" s="33">
        <v>12</v>
      </c>
      <c r="N71" s="33">
        <v>13</v>
      </c>
      <c r="O71" s="33">
        <v>14</v>
      </c>
      <c r="P71" s="33">
        <v>15</v>
      </c>
      <c r="Q71" s="19" t="s">
        <v>23</v>
      </c>
      <c r="R71" s="19" t="s">
        <v>11</v>
      </c>
    </row>
    <row r="72" spans="1:18" s="33" customFormat="1" ht="15">
      <c r="A72" s="43" t="s">
        <v>0</v>
      </c>
      <c r="B72" s="18">
        <v>3.0070000000000001</v>
      </c>
      <c r="C72" s="18">
        <v>3.1629999999999998</v>
      </c>
      <c r="D72" s="18">
        <v>3.0830000000000002</v>
      </c>
      <c r="E72" s="18">
        <v>2.843</v>
      </c>
      <c r="F72" s="18">
        <v>3.1520000000000001</v>
      </c>
      <c r="G72" s="18">
        <v>3.1459999999999999</v>
      </c>
      <c r="H72" s="18">
        <v>3.0659999999999998</v>
      </c>
      <c r="I72" s="18">
        <v>3.4</v>
      </c>
      <c r="J72" s="18">
        <v>3.238</v>
      </c>
      <c r="K72" s="18">
        <v>3.22</v>
      </c>
      <c r="L72" s="18">
        <v>3.093</v>
      </c>
      <c r="M72" s="18">
        <v>3.246</v>
      </c>
      <c r="N72" s="18">
        <v>3.286</v>
      </c>
      <c r="O72" s="18">
        <v>3.056</v>
      </c>
      <c r="P72" s="18">
        <v>3.024</v>
      </c>
      <c r="Q72" s="20">
        <f>AVERAGE(B72:P72)</f>
        <v>3.1348666666666669</v>
      </c>
      <c r="R72" s="20">
        <f>STDEV(B72:P72)</f>
        <v>0.13464602623528249</v>
      </c>
    </row>
    <row r="73" spans="1:18" s="33" customFormat="1" ht="15">
      <c r="A73" s="43" t="s">
        <v>1</v>
      </c>
      <c r="B73" s="18">
        <v>3.19</v>
      </c>
      <c r="C73" s="18">
        <v>3.3929999999999998</v>
      </c>
      <c r="D73" s="18">
        <v>3.5150000000000001</v>
      </c>
      <c r="E73" s="18">
        <v>3.5859999999999999</v>
      </c>
      <c r="F73" s="18">
        <v>3.3170000000000002</v>
      </c>
      <c r="G73" s="18">
        <v>3.399</v>
      </c>
      <c r="H73" s="18">
        <v>3.319</v>
      </c>
      <c r="I73" s="18">
        <v>3.5739999999999998</v>
      </c>
      <c r="J73" s="18">
        <v>3.351</v>
      </c>
      <c r="K73" s="18">
        <v>3.5169999999999999</v>
      </c>
      <c r="L73" s="18">
        <v>3.101</v>
      </c>
      <c r="M73" s="18">
        <v>3.42</v>
      </c>
      <c r="N73" s="18">
        <v>3.4689999999999999</v>
      </c>
      <c r="O73" s="18">
        <v>3.3540000000000001</v>
      </c>
      <c r="P73" s="18">
        <v>3.3439999999999999</v>
      </c>
      <c r="Q73" s="20">
        <f t="shared" ref="Q73:Q79" si="29">AVERAGE(B73:P73)</f>
        <v>3.3899333333333335</v>
      </c>
      <c r="R73" s="20">
        <f t="shared" ref="R73:R79" si="30">STDEV(B73:P73)</f>
        <v>0.13365224954905849</v>
      </c>
    </row>
    <row r="74" spans="1:18" s="33" customFormat="1" ht="15">
      <c r="A74" s="43" t="s">
        <v>2</v>
      </c>
      <c r="B74" s="18">
        <v>10.987</v>
      </c>
      <c r="C74" s="18">
        <v>10.96</v>
      </c>
      <c r="D74" s="18">
        <v>11.385999999999999</v>
      </c>
      <c r="E74" s="18">
        <v>11.212999999999999</v>
      </c>
      <c r="F74" s="18">
        <v>10.625</v>
      </c>
      <c r="G74" s="18">
        <v>11.566000000000001</v>
      </c>
      <c r="H74" s="18">
        <v>10.446</v>
      </c>
      <c r="I74" s="18">
        <v>11.15</v>
      </c>
      <c r="J74" s="18">
        <v>11.298999999999999</v>
      </c>
      <c r="K74" s="18">
        <v>11.568</v>
      </c>
      <c r="L74" s="18">
        <v>10.507</v>
      </c>
      <c r="M74" s="18">
        <v>10.891</v>
      </c>
      <c r="N74" s="18">
        <v>11.249000000000001</v>
      </c>
      <c r="O74" s="18">
        <v>10.807</v>
      </c>
      <c r="P74" s="18">
        <v>11.071999999999999</v>
      </c>
      <c r="Q74" s="20">
        <f t="shared" si="29"/>
        <v>11.048399999999999</v>
      </c>
      <c r="R74" s="20">
        <f t="shared" si="30"/>
        <v>0.35079314213853802</v>
      </c>
    </row>
    <row r="75" spans="1:18" s="33" customFormat="1" ht="15">
      <c r="A75" s="43" t="s">
        <v>3</v>
      </c>
      <c r="B75" s="18">
        <v>76.138000000000005</v>
      </c>
      <c r="C75" s="18">
        <v>75.257000000000005</v>
      </c>
      <c r="D75" s="18">
        <v>76.402000000000001</v>
      </c>
      <c r="E75" s="18">
        <v>75.878</v>
      </c>
      <c r="F75" s="18">
        <v>76.117999999999995</v>
      </c>
      <c r="G75" s="18">
        <v>75.617000000000004</v>
      </c>
      <c r="H75" s="18">
        <v>75.497</v>
      </c>
      <c r="I75" s="18">
        <v>75.94</v>
      </c>
      <c r="J75" s="18">
        <v>75.926000000000002</v>
      </c>
      <c r="K75" s="18">
        <v>75.337999999999994</v>
      </c>
      <c r="L75" s="18">
        <v>76.260999999999996</v>
      </c>
      <c r="M75" s="18">
        <v>75.986000000000004</v>
      </c>
      <c r="N75" s="18">
        <v>76.405000000000001</v>
      </c>
      <c r="O75" s="18">
        <v>75.73</v>
      </c>
      <c r="P75" s="18">
        <v>76.239999999999995</v>
      </c>
      <c r="Q75" s="20">
        <f t="shared" si="29"/>
        <v>75.915533333333329</v>
      </c>
      <c r="R75" s="20">
        <f t="shared" si="30"/>
        <v>0.36492129614610319</v>
      </c>
    </row>
    <row r="76" spans="1:18" s="33" customFormat="1" ht="15">
      <c r="A76" s="44" t="s">
        <v>4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20"/>
      <c r="R76" s="20"/>
    </row>
    <row r="77" spans="1:18" s="33" customFormat="1" ht="15">
      <c r="A77" s="43" t="s">
        <v>5</v>
      </c>
      <c r="B77" s="45">
        <v>7.0000000000000007E-2</v>
      </c>
      <c r="C77" s="2">
        <v>0.1</v>
      </c>
      <c r="D77" s="18">
        <v>7.0000000000000007E-2</v>
      </c>
      <c r="E77" s="18">
        <v>0.2</v>
      </c>
      <c r="F77" s="18">
        <v>0.16</v>
      </c>
      <c r="G77" s="18">
        <v>0.08</v>
      </c>
      <c r="H77" s="18">
        <v>0.15</v>
      </c>
      <c r="I77" s="18">
        <v>0.15</v>
      </c>
      <c r="J77" s="18">
        <v>0.104</v>
      </c>
      <c r="K77" s="18">
        <v>0.15</v>
      </c>
      <c r="L77" s="18">
        <v>0.15</v>
      </c>
      <c r="M77" s="18">
        <v>0.18</v>
      </c>
      <c r="N77" s="18">
        <v>0.21</v>
      </c>
      <c r="O77" s="18">
        <v>0.19</v>
      </c>
      <c r="P77" s="18">
        <v>0.15</v>
      </c>
      <c r="Q77" s="28">
        <f t="shared" si="29"/>
        <v>0.14093333333333333</v>
      </c>
      <c r="R77" s="28">
        <f t="shared" si="30"/>
        <v>4.6123230382881721E-2</v>
      </c>
    </row>
    <row r="78" spans="1:18" s="33" customFormat="1" ht="15">
      <c r="A78" s="43" t="s">
        <v>6</v>
      </c>
      <c r="B78" s="45">
        <v>0.90200000000000002</v>
      </c>
      <c r="C78" s="18">
        <v>0.86099999999999999</v>
      </c>
      <c r="D78" s="18">
        <v>0.84699999999999998</v>
      </c>
      <c r="E78" s="18">
        <v>0.80600000000000005</v>
      </c>
      <c r="F78" s="18">
        <v>0.92800000000000005</v>
      </c>
      <c r="G78" s="18">
        <v>0.89700000000000002</v>
      </c>
      <c r="H78" s="18">
        <v>0.89900000000000002</v>
      </c>
      <c r="I78" s="18">
        <v>0.8</v>
      </c>
      <c r="J78" s="18">
        <v>0.874</v>
      </c>
      <c r="K78" s="18">
        <v>0.96399999999999997</v>
      </c>
      <c r="L78" s="18">
        <v>0.88100000000000001</v>
      </c>
      <c r="M78" s="18">
        <v>0.90700000000000003</v>
      </c>
      <c r="N78" s="18">
        <v>0.86</v>
      </c>
      <c r="O78" s="18">
        <v>0.83299999999999996</v>
      </c>
      <c r="P78" s="18">
        <v>0.86299999999999999</v>
      </c>
      <c r="Q78" s="28">
        <f t="shared" si="29"/>
        <v>0.87480000000000002</v>
      </c>
      <c r="R78" s="28">
        <f t="shared" si="30"/>
        <v>4.3979215870356629E-2</v>
      </c>
    </row>
    <row r="79" spans="1:18" s="33" customFormat="1" ht="15">
      <c r="A79" s="43" t="s">
        <v>7</v>
      </c>
      <c r="B79" s="45">
        <v>0.2</v>
      </c>
      <c r="C79" s="37">
        <v>0.25</v>
      </c>
      <c r="D79" s="18">
        <v>0.17</v>
      </c>
      <c r="E79" s="18">
        <v>0.55000000000000004</v>
      </c>
      <c r="F79" s="18">
        <v>0.23</v>
      </c>
      <c r="G79" s="18">
        <v>0.24</v>
      </c>
      <c r="H79" s="18">
        <v>0.24</v>
      </c>
      <c r="I79" s="18">
        <v>0.27</v>
      </c>
      <c r="J79" s="18">
        <v>0.26</v>
      </c>
      <c r="K79" s="18">
        <v>0.32</v>
      </c>
      <c r="L79" s="18">
        <v>0.28000000000000003</v>
      </c>
      <c r="M79" s="18">
        <v>0.253</v>
      </c>
      <c r="N79" s="18">
        <v>0.3</v>
      </c>
      <c r="O79" s="18">
        <v>0.3</v>
      </c>
      <c r="P79" s="18">
        <v>0.28999999999999998</v>
      </c>
      <c r="Q79" s="28">
        <f t="shared" si="29"/>
        <v>0.27686666666666665</v>
      </c>
      <c r="R79" s="28">
        <f t="shared" si="30"/>
        <v>8.5181207406552564E-2</v>
      </c>
    </row>
    <row r="80" spans="1:18" s="33" customFormat="1" ht="15">
      <c r="A80" s="43" t="s">
        <v>8</v>
      </c>
      <c r="B80" s="38">
        <f>SUM(B72:B79)</f>
        <v>94.494</v>
      </c>
      <c r="C80" s="38">
        <f t="shared" ref="C80:P80" si="31">SUM(C72:C79)</f>
        <v>93.983999999999995</v>
      </c>
      <c r="D80" s="38">
        <f t="shared" si="31"/>
        <v>95.472999999999985</v>
      </c>
      <c r="E80" s="38">
        <f t="shared" si="31"/>
        <v>95.075999999999993</v>
      </c>
      <c r="F80" s="38">
        <f t="shared" si="31"/>
        <v>94.529999999999987</v>
      </c>
      <c r="G80" s="38">
        <f t="shared" si="31"/>
        <v>94.945000000000007</v>
      </c>
      <c r="H80" s="38">
        <f t="shared" si="31"/>
        <v>93.617000000000004</v>
      </c>
      <c r="I80" s="38">
        <f t="shared" si="31"/>
        <v>95.283999999999992</v>
      </c>
      <c r="J80" s="38">
        <f t="shared" si="31"/>
        <v>95.051999999999992</v>
      </c>
      <c r="K80" s="38">
        <f t="shared" si="31"/>
        <v>95.076999999999998</v>
      </c>
      <c r="L80" s="38">
        <f t="shared" si="31"/>
        <v>94.272999999999996</v>
      </c>
      <c r="M80" s="38">
        <f t="shared" si="31"/>
        <v>94.88300000000001</v>
      </c>
      <c r="N80" s="38">
        <f t="shared" si="31"/>
        <v>95.778999999999996</v>
      </c>
      <c r="O80" s="38">
        <f t="shared" si="31"/>
        <v>94.27</v>
      </c>
      <c r="P80" s="38">
        <f t="shared" si="31"/>
        <v>94.983000000000004</v>
      </c>
      <c r="Q80" s="20"/>
      <c r="R80" s="20"/>
    </row>
    <row r="81" spans="1:18" s="33" customFormat="1" ht="15">
      <c r="A81" s="43" t="s">
        <v>9</v>
      </c>
      <c r="B81" s="38">
        <f>(B74/102)/(B72/62+B73/94)</f>
        <v>1.3066556342500866</v>
      </c>
      <c r="C81" s="38">
        <f>(C74/102)/(C72/62+C73/94)</f>
        <v>1.2334825990086238</v>
      </c>
      <c r="D81" s="38">
        <f>(D74/102)/(D72/62+D73/94)</f>
        <v>1.2813153086938096</v>
      </c>
      <c r="E81" s="38">
        <f t="shared" ref="E81:P81" si="32">(E74/102)/(E72/62+E73/94)</f>
        <v>1.3086480066663799</v>
      </c>
      <c r="F81" s="38">
        <f t="shared" si="32"/>
        <v>1.2094690887260546</v>
      </c>
      <c r="G81" s="38">
        <f t="shared" si="32"/>
        <v>1.3048352891156267</v>
      </c>
      <c r="H81" s="38">
        <f t="shared" si="32"/>
        <v>1.2082540754640501</v>
      </c>
      <c r="I81" s="38">
        <f t="shared" si="32"/>
        <v>1.1771886888786571</v>
      </c>
      <c r="J81" s="38">
        <f t="shared" si="32"/>
        <v>1.2605955533849633</v>
      </c>
      <c r="K81" s="38">
        <f t="shared" si="32"/>
        <v>1.2692925077023631</v>
      </c>
      <c r="L81" s="38">
        <f t="shared" si="32"/>
        <v>1.2429320197242713</v>
      </c>
      <c r="M81" s="38">
        <f t="shared" si="32"/>
        <v>1.203258237497689</v>
      </c>
      <c r="N81" s="38">
        <f t="shared" si="32"/>
        <v>1.2266862489878216</v>
      </c>
      <c r="O81" s="38">
        <f t="shared" si="32"/>
        <v>1.2469049896316933</v>
      </c>
      <c r="P81" s="38">
        <f t="shared" si="32"/>
        <v>1.2869086184141669</v>
      </c>
      <c r="Q81" s="28"/>
      <c r="R81" s="28"/>
    </row>
    <row r="82" spans="1:18" s="33" customFormat="1" ht="15">
      <c r="A82" s="43" t="s">
        <v>10</v>
      </c>
      <c r="B82" s="38">
        <f>(B77/71)/(2*(B76/442+B79/265.82))</f>
        <v>0.65519014084507055</v>
      </c>
      <c r="C82" s="38">
        <f t="shared" ref="C82:P82" si="33">(C77/71)/(2*(C76/442+C79/265.82))</f>
        <v>0.74878873239436616</v>
      </c>
      <c r="D82" s="38">
        <f t="shared" si="33"/>
        <v>0.7708119304059653</v>
      </c>
      <c r="E82" s="38">
        <f t="shared" si="33"/>
        <v>0.68071702944942369</v>
      </c>
      <c r="F82" s="38">
        <f t="shared" si="33"/>
        <v>1.3022412737293325</v>
      </c>
      <c r="G82" s="38">
        <f t="shared" si="33"/>
        <v>0.62399061032863856</v>
      </c>
      <c r="H82" s="38">
        <f t="shared" si="33"/>
        <v>1.1699823943661971</v>
      </c>
      <c r="I82" s="38">
        <f t="shared" si="33"/>
        <v>1.0399843505477306</v>
      </c>
      <c r="J82" s="38">
        <f t="shared" si="33"/>
        <v>0.74878873239436616</v>
      </c>
      <c r="K82" s="38">
        <f t="shared" si="33"/>
        <v>0.87748679577464783</v>
      </c>
      <c r="L82" s="38">
        <f t="shared" si="33"/>
        <v>1.0028420523138832</v>
      </c>
      <c r="M82" s="38">
        <f t="shared" si="33"/>
        <v>1.3318376663140901</v>
      </c>
      <c r="N82" s="38">
        <f t="shared" si="33"/>
        <v>1.3103802816901409</v>
      </c>
      <c r="O82" s="38">
        <f t="shared" si="33"/>
        <v>1.1855821596244132</v>
      </c>
      <c r="P82" s="38">
        <f t="shared" si="33"/>
        <v>0.96826129188926657</v>
      </c>
      <c r="Q82" s="28"/>
      <c r="R82" s="28"/>
    </row>
    <row r="83" spans="1:18" s="33" customFormat="1" ht="15">
      <c r="A83" s="43" t="s">
        <v>13</v>
      </c>
      <c r="B83" s="38">
        <f>100-B80</f>
        <v>5.5060000000000002</v>
      </c>
      <c r="C83" s="38">
        <f t="shared" ref="C83:P83" si="34">100-C80</f>
        <v>6.0160000000000053</v>
      </c>
      <c r="D83" s="38">
        <f t="shared" si="34"/>
        <v>4.5270000000000152</v>
      </c>
      <c r="E83" s="38">
        <f t="shared" si="34"/>
        <v>4.9240000000000066</v>
      </c>
      <c r="F83" s="38">
        <f t="shared" si="34"/>
        <v>5.4700000000000131</v>
      </c>
      <c r="G83" s="38">
        <f t="shared" si="34"/>
        <v>5.0549999999999926</v>
      </c>
      <c r="H83" s="38">
        <f t="shared" si="34"/>
        <v>6.3829999999999956</v>
      </c>
      <c r="I83" s="38">
        <f t="shared" si="34"/>
        <v>4.7160000000000082</v>
      </c>
      <c r="J83" s="38">
        <f t="shared" si="34"/>
        <v>4.9480000000000075</v>
      </c>
      <c r="K83" s="38">
        <f t="shared" si="34"/>
        <v>4.9230000000000018</v>
      </c>
      <c r="L83" s="38">
        <f t="shared" si="34"/>
        <v>5.7270000000000039</v>
      </c>
      <c r="M83" s="38">
        <f t="shared" si="34"/>
        <v>5.1169999999999902</v>
      </c>
      <c r="N83" s="38">
        <f t="shared" si="34"/>
        <v>4.2210000000000036</v>
      </c>
      <c r="O83" s="38">
        <f t="shared" si="34"/>
        <v>5.730000000000004</v>
      </c>
      <c r="P83" s="38">
        <f t="shared" si="34"/>
        <v>5.0169999999999959</v>
      </c>
      <c r="Q83" s="28"/>
      <c r="R83" s="28"/>
    </row>
    <row r="84" spans="1:18" s="32" customFormat="1" ht="15"/>
    <row r="85" spans="1:18" s="32" customFormat="1" ht="15">
      <c r="A85" s="32" t="s">
        <v>26</v>
      </c>
      <c r="B85" s="15">
        <v>1</v>
      </c>
      <c r="C85" s="15">
        <v>2</v>
      </c>
      <c r="D85" s="15">
        <v>3</v>
      </c>
      <c r="E85" s="15">
        <v>4</v>
      </c>
      <c r="F85" s="15">
        <v>5</v>
      </c>
      <c r="G85" s="15">
        <v>6</v>
      </c>
      <c r="H85" s="16">
        <v>7</v>
      </c>
      <c r="I85" s="15">
        <v>8</v>
      </c>
      <c r="J85" s="15">
        <v>9</v>
      </c>
      <c r="K85" s="15">
        <v>10</v>
      </c>
      <c r="L85" s="15">
        <v>11</v>
      </c>
      <c r="M85" s="15">
        <v>12</v>
      </c>
      <c r="N85" s="33">
        <v>13</v>
      </c>
      <c r="O85" s="33">
        <v>14</v>
      </c>
      <c r="P85" s="33">
        <v>15</v>
      </c>
      <c r="Q85" s="19" t="s">
        <v>23</v>
      </c>
      <c r="R85" s="19" t="s">
        <v>11</v>
      </c>
    </row>
    <row r="86" spans="1:18" s="32" customFormat="1" ht="15">
      <c r="A86" s="32" t="s">
        <v>0</v>
      </c>
      <c r="B86" s="5">
        <v>3.0590000000000002</v>
      </c>
      <c r="C86" s="5">
        <v>2.7869999999999999</v>
      </c>
      <c r="D86" s="15">
        <v>2.9590000000000001</v>
      </c>
      <c r="E86" s="15">
        <v>2.8250000000000002</v>
      </c>
      <c r="F86" s="15">
        <v>2.9430000000000001</v>
      </c>
      <c r="G86" s="15">
        <v>3.0139999999999998</v>
      </c>
      <c r="H86" s="15">
        <v>2.8940000000000001</v>
      </c>
      <c r="I86" s="15">
        <v>3.0640000000000001</v>
      </c>
      <c r="J86" s="15">
        <v>3.044</v>
      </c>
      <c r="K86" s="15">
        <v>2.984</v>
      </c>
      <c r="L86" s="15">
        <v>3.0459999999999998</v>
      </c>
      <c r="M86" s="15">
        <v>3.1419999999999999</v>
      </c>
      <c r="N86" s="18">
        <v>3.1749999999999998</v>
      </c>
      <c r="O86" s="33">
        <v>2.9630000000000001</v>
      </c>
      <c r="P86" s="33">
        <v>2.9820000000000002</v>
      </c>
      <c r="Q86" s="20">
        <f>AVERAGE(B86:P86)</f>
        <v>2.9920666666666667</v>
      </c>
      <c r="R86" s="20">
        <f>STDEV(B86:P86)</f>
        <v>0.10548491203326975</v>
      </c>
    </row>
    <row r="87" spans="1:18" s="32" customFormat="1" ht="15">
      <c r="A87" s="32" t="s">
        <v>1</v>
      </c>
      <c r="B87" s="5">
        <v>3.2589999999999999</v>
      </c>
      <c r="C87" s="5">
        <v>3.4359999999999999</v>
      </c>
      <c r="D87" s="15">
        <v>3.1680000000000001</v>
      </c>
      <c r="E87" s="15">
        <v>3.1749999999999998</v>
      </c>
      <c r="F87" s="5">
        <v>3.56</v>
      </c>
      <c r="G87" s="15">
        <v>3.383</v>
      </c>
      <c r="H87" s="15">
        <v>3.3620000000000001</v>
      </c>
      <c r="I87" s="15">
        <v>3.085</v>
      </c>
      <c r="J87" s="15">
        <v>3.2850000000000001</v>
      </c>
      <c r="K87" s="15">
        <v>3.085</v>
      </c>
      <c r="L87" s="15">
        <v>3.141</v>
      </c>
      <c r="M87" s="15">
        <v>2.9689999999999999</v>
      </c>
      <c r="N87" s="18">
        <v>3.024</v>
      </c>
      <c r="O87" s="33">
        <v>3.1949999999999998</v>
      </c>
      <c r="P87" s="33">
        <v>3.339</v>
      </c>
      <c r="Q87" s="20">
        <f t="shared" ref="Q87:Q93" si="35">AVERAGE(B87:P87)</f>
        <v>3.2310666666666661</v>
      </c>
      <c r="R87" s="20">
        <f t="shared" ref="R87:R93" si="36">STDEV(B87:P87)</f>
        <v>0.1639949766942646</v>
      </c>
    </row>
    <row r="88" spans="1:18" s="32" customFormat="1" ht="15">
      <c r="A88" s="32" t="s">
        <v>2</v>
      </c>
      <c r="B88" s="5">
        <v>10.371</v>
      </c>
      <c r="C88" s="5">
        <v>10.807</v>
      </c>
      <c r="D88" s="15">
        <v>10.494</v>
      </c>
      <c r="E88" s="15">
        <v>10.769</v>
      </c>
      <c r="F88" s="15">
        <v>11.042999999999999</v>
      </c>
      <c r="G88" s="15">
        <v>10.984999999999999</v>
      </c>
      <c r="H88" s="15">
        <v>10.423</v>
      </c>
      <c r="I88" s="15">
        <v>10.239000000000001</v>
      </c>
      <c r="J88" s="15">
        <v>10.989000000000001</v>
      </c>
      <c r="K88" s="15">
        <v>10.381</v>
      </c>
      <c r="L88" s="15">
        <v>10.824999999999999</v>
      </c>
      <c r="M88" s="15">
        <v>10.792</v>
      </c>
      <c r="N88" s="18">
        <v>11.138</v>
      </c>
      <c r="O88" s="33">
        <v>11.06</v>
      </c>
      <c r="P88" s="33">
        <v>10.342000000000001</v>
      </c>
      <c r="Q88" s="20">
        <f t="shared" si="35"/>
        <v>10.710533333333334</v>
      </c>
      <c r="R88" s="20">
        <f t="shared" si="36"/>
        <v>0.30616589029634284</v>
      </c>
    </row>
    <row r="89" spans="1:18" s="32" customFormat="1" ht="15">
      <c r="A89" s="32" t="s">
        <v>3</v>
      </c>
      <c r="B89" s="5">
        <v>75.031000000000006</v>
      </c>
      <c r="C89" s="5">
        <v>74.671000000000006</v>
      </c>
      <c r="D89" s="15">
        <v>74.275999999999996</v>
      </c>
      <c r="E89" s="15">
        <v>75.177999999999997</v>
      </c>
      <c r="F89" s="15">
        <v>74.813000000000002</v>
      </c>
      <c r="G89" s="15">
        <v>75.048000000000002</v>
      </c>
      <c r="H89" s="15">
        <v>75.203000000000003</v>
      </c>
      <c r="I89" s="15">
        <v>74.691999999999993</v>
      </c>
      <c r="J89" s="15">
        <v>74.926000000000002</v>
      </c>
      <c r="K89" s="15">
        <v>75.075999999999993</v>
      </c>
      <c r="L89" s="15">
        <v>75.248000000000005</v>
      </c>
      <c r="M89" s="15">
        <v>75.13</v>
      </c>
      <c r="N89" s="18">
        <v>75.174000000000007</v>
      </c>
      <c r="O89" s="33">
        <v>75.253</v>
      </c>
      <c r="P89" s="33">
        <v>74.855000000000004</v>
      </c>
      <c r="Q89" s="20">
        <f t="shared" si="35"/>
        <v>74.971600000000009</v>
      </c>
      <c r="R89" s="20">
        <f t="shared" si="36"/>
        <v>0.27140844286267768</v>
      </c>
    </row>
    <row r="90" spans="1:18" s="32" customFormat="1" ht="15">
      <c r="A90" s="35" t="s">
        <v>4</v>
      </c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20"/>
      <c r="R90" s="20"/>
    </row>
    <row r="91" spans="1:18" s="32" customFormat="1" ht="15">
      <c r="A91" s="35" t="s">
        <v>5</v>
      </c>
      <c r="B91" s="5">
        <v>0.12</v>
      </c>
      <c r="C91" s="5">
        <v>7.0000000000000007E-2</v>
      </c>
      <c r="D91" s="5">
        <v>7.0000000000000007E-2</v>
      </c>
      <c r="E91" s="5">
        <v>0.08</v>
      </c>
      <c r="F91" s="5">
        <v>0.13</v>
      </c>
      <c r="G91" s="5">
        <v>0.105</v>
      </c>
      <c r="H91" s="5">
        <v>0.13</v>
      </c>
      <c r="I91" s="5">
        <v>0.121</v>
      </c>
      <c r="J91" s="5">
        <v>0.17499999999999999</v>
      </c>
      <c r="K91" s="5">
        <v>9.2999999999999999E-2</v>
      </c>
      <c r="L91" s="5">
        <v>7.0999999999999994E-2</v>
      </c>
      <c r="M91" s="5">
        <v>6.7000000000000004E-2</v>
      </c>
      <c r="N91" s="18">
        <v>8.3000000000000004E-2</v>
      </c>
      <c r="O91" s="18">
        <v>7.0999999999999994E-2</v>
      </c>
      <c r="P91" s="18">
        <v>9.5000000000000001E-2</v>
      </c>
      <c r="Q91" s="28">
        <f t="shared" si="35"/>
        <v>9.8733333333333326E-2</v>
      </c>
      <c r="R91" s="28">
        <f t="shared" si="36"/>
        <v>3.1168818362190775E-2</v>
      </c>
    </row>
    <row r="92" spans="1:18" s="32" customFormat="1" ht="15">
      <c r="A92" s="32" t="s">
        <v>6</v>
      </c>
      <c r="B92" s="5">
        <v>2.8639999999999999</v>
      </c>
      <c r="C92" s="5">
        <v>2.9649999999999999</v>
      </c>
      <c r="D92" s="5">
        <v>3.1339999999999999</v>
      </c>
      <c r="E92" s="5">
        <v>2.9079999999999999</v>
      </c>
      <c r="F92" s="5">
        <v>2.88</v>
      </c>
      <c r="G92" s="5">
        <v>2.919</v>
      </c>
      <c r="H92" s="5">
        <v>3.1030000000000002</v>
      </c>
      <c r="I92" s="15">
        <v>2.867</v>
      </c>
      <c r="J92" s="18">
        <v>2.8980000000000001</v>
      </c>
      <c r="K92" s="15">
        <v>2.9540000000000002</v>
      </c>
      <c r="L92" s="5">
        <v>2.875</v>
      </c>
      <c r="M92" s="5">
        <v>2.8140000000000001</v>
      </c>
      <c r="N92" s="18">
        <v>2.9289999999999998</v>
      </c>
      <c r="O92" s="18">
        <v>2.8420000000000001</v>
      </c>
      <c r="P92" s="18">
        <v>3.0470000000000002</v>
      </c>
      <c r="Q92" s="28">
        <f t="shared" si="35"/>
        <v>2.9332666666666669</v>
      </c>
      <c r="R92" s="28">
        <f t="shared" si="36"/>
        <v>9.3943346656122417E-2</v>
      </c>
    </row>
    <row r="93" spans="1:18" s="32" customFormat="1" ht="15">
      <c r="A93" s="32" t="s">
        <v>7</v>
      </c>
      <c r="B93" s="5">
        <v>0.23200000000000001</v>
      </c>
      <c r="C93" s="5">
        <v>0.121</v>
      </c>
      <c r="D93" s="5">
        <v>0.13400000000000001</v>
      </c>
      <c r="E93" s="5">
        <v>0.193</v>
      </c>
      <c r="F93" s="5">
        <v>0.29199999999999998</v>
      </c>
      <c r="G93" s="5">
        <v>0.22</v>
      </c>
      <c r="H93" s="5">
        <v>0.31</v>
      </c>
      <c r="I93" s="5">
        <v>0.28299999999999997</v>
      </c>
      <c r="J93" s="5">
        <v>0.27400000000000002</v>
      </c>
      <c r="K93" s="5">
        <v>0.28799999999999998</v>
      </c>
      <c r="L93" s="5">
        <v>0.16</v>
      </c>
      <c r="M93" s="5">
        <v>0.14399999999999999</v>
      </c>
      <c r="N93" s="18">
        <v>0.17199999999999999</v>
      </c>
      <c r="O93" s="18">
        <v>0.16300000000000001</v>
      </c>
      <c r="P93" s="18">
        <v>0.216</v>
      </c>
      <c r="Q93" s="28">
        <f t="shared" si="35"/>
        <v>0.21346666666666669</v>
      </c>
      <c r="R93" s="28">
        <f t="shared" si="36"/>
        <v>6.3901561200095117E-2</v>
      </c>
    </row>
    <row r="94" spans="1:18" s="32" customFormat="1" ht="15">
      <c r="A94" s="32" t="s">
        <v>8</v>
      </c>
      <c r="B94" s="12">
        <f>SUM(B86:B93)</f>
        <v>94.936000000000007</v>
      </c>
      <c r="C94" s="12">
        <f t="shared" ref="C94:P94" si="37">SUM(C86:C93)</f>
        <v>94.856999999999999</v>
      </c>
      <c r="D94" s="12">
        <f t="shared" si="37"/>
        <v>94.234999999999985</v>
      </c>
      <c r="E94" s="12">
        <f t="shared" si="37"/>
        <v>95.128</v>
      </c>
      <c r="F94" s="12">
        <f t="shared" si="37"/>
        <v>95.661000000000001</v>
      </c>
      <c r="G94" s="12">
        <f t="shared" si="37"/>
        <v>95.674000000000007</v>
      </c>
      <c r="H94" s="12">
        <f t="shared" si="37"/>
        <v>95.424999999999997</v>
      </c>
      <c r="I94" s="12">
        <f t="shared" si="37"/>
        <v>94.350999999999999</v>
      </c>
      <c r="J94" s="15">
        <f t="shared" si="37"/>
        <v>95.590999999999994</v>
      </c>
      <c r="K94" s="12">
        <f t="shared" si="37"/>
        <v>94.86099999999999</v>
      </c>
      <c r="L94" s="12">
        <f t="shared" si="37"/>
        <v>95.366</v>
      </c>
      <c r="M94" s="12">
        <f t="shared" si="37"/>
        <v>95.057999999999993</v>
      </c>
      <c r="N94" s="38">
        <f t="shared" si="37"/>
        <v>95.695000000000007</v>
      </c>
      <c r="O94" s="38">
        <f t="shared" si="37"/>
        <v>95.546999999999997</v>
      </c>
      <c r="P94" s="38">
        <f t="shared" si="37"/>
        <v>94.875999999999991</v>
      </c>
      <c r="Q94" s="20"/>
      <c r="R94" s="20"/>
    </row>
    <row r="95" spans="1:18" s="32" customFormat="1" ht="15">
      <c r="A95" s="32" t="s">
        <v>9</v>
      </c>
      <c r="B95" s="12">
        <f>(B88/102)/(B86/62+B87/94)</f>
        <v>1.2103056155346674</v>
      </c>
      <c r="C95" s="12">
        <f>(C88/102)/(C86/62+C87/94)</f>
        <v>1.2999353986768494</v>
      </c>
      <c r="D95" s="12">
        <f>(D88/102)/(D86/62+D87/94)</f>
        <v>1.26347738112444</v>
      </c>
      <c r="E95" s="12">
        <f t="shared" ref="E95:P95" si="38">(E88/102)/(E86/62+E87/94)</f>
        <v>1.3306900909152586</v>
      </c>
      <c r="F95" s="12">
        <f t="shared" si="38"/>
        <v>1.2686266861608906</v>
      </c>
      <c r="G95" s="12">
        <f t="shared" si="38"/>
        <v>1.2729692109674631</v>
      </c>
      <c r="H95" s="12">
        <f t="shared" si="38"/>
        <v>1.2394722107957401</v>
      </c>
      <c r="I95" s="12">
        <f t="shared" si="38"/>
        <v>1.2206247479400119</v>
      </c>
      <c r="J95" s="12">
        <f t="shared" si="38"/>
        <v>1.2818979230912793</v>
      </c>
      <c r="K95" s="12">
        <f t="shared" si="38"/>
        <v>1.2572797597479577</v>
      </c>
      <c r="L95" s="12">
        <f t="shared" si="38"/>
        <v>1.2857087890512435</v>
      </c>
      <c r="M95" s="12">
        <f t="shared" si="38"/>
        <v>1.2861739974510369</v>
      </c>
      <c r="N95" s="38">
        <f t="shared" si="38"/>
        <v>1.3096212790480253</v>
      </c>
      <c r="O95" s="38">
        <f t="shared" si="38"/>
        <v>1.3258961990375533</v>
      </c>
      <c r="P95" s="38">
        <f t="shared" si="38"/>
        <v>1.2125630280265745</v>
      </c>
      <c r="Q95" s="28"/>
      <c r="R95" s="28"/>
    </row>
    <row r="96" spans="1:18" s="32" customFormat="1" ht="15">
      <c r="A96" s="32" t="s">
        <v>10</v>
      </c>
      <c r="B96" s="12">
        <f>(B91/71)/(2*(B90/442+B93/265.82))</f>
        <v>0.96826129188926646</v>
      </c>
      <c r="C96" s="12">
        <f t="shared" ref="C96:P96" si="39">(C91/71)/(2*(C90/442+C93/265.82))</f>
        <v>1.0829589104877198</v>
      </c>
      <c r="D96" s="12">
        <f t="shared" si="39"/>
        <v>0.97789573260458273</v>
      </c>
      <c r="E96" s="12">
        <f t="shared" si="39"/>
        <v>0.77594687294752973</v>
      </c>
      <c r="F96" s="12">
        <f t="shared" si="39"/>
        <v>0.83341211653482539</v>
      </c>
      <c r="G96" s="12">
        <f t="shared" si="39"/>
        <v>0.89344110115236874</v>
      </c>
      <c r="H96" s="12">
        <f t="shared" si="39"/>
        <v>0.78502044525215808</v>
      </c>
      <c r="I96" s="12">
        <f t="shared" si="39"/>
        <v>0.80038371572189326</v>
      </c>
      <c r="J96" s="12">
        <f t="shared" si="39"/>
        <v>1.1956024467975734</v>
      </c>
      <c r="K96" s="12">
        <f t="shared" si="39"/>
        <v>0.60449090375586856</v>
      </c>
      <c r="L96" s="12">
        <f t="shared" si="39"/>
        <v>0.8306874999999998</v>
      </c>
      <c r="M96" s="12">
        <f t="shared" si="39"/>
        <v>0.87098689358372461</v>
      </c>
      <c r="N96" s="12">
        <f t="shared" si="39"/>
        <v>0.90333524402227328</v>
      </c>
      <c r="O96" s="12">
        <f t="shared" si="39"/>
        <v>0.81539877300613472</v>
      </c>
      <c r="P96" s="12">
        <f t="shared" si="39"/>
        <v>0.82332094418362023</v>
      </c>
      <c r="Q96" s="28"/>
      <c r="R96" s="28"/>
    </row>
    <row r="97" spans="1:18" s="32" customFormat="1" ht="15">
      <c r="A97" s="32" t="s">
        <v>13</v>
      </c>
      <c r="B97" s="12">
        <f>100-B94</f>
        <v>5.063999999999993</v>
      </c>
      <c r="C97" s="12">
        <f t="shared" ref="C97:P97" si="40">100-C94</f>
        <v>5.1430000000000007</v>
      </c>
      <c r="D97" s="12">
        <f t="shared" si="40"/>
        <v>5.7650000000000148</v>
      </c>
      <c r="E97" s="12">
        <f t="shared" si="40"/>
        <v>4.8719999999999999</v>
      </c>
      <c r="F97" s="12">
        <f t="shared" si="40"/>
        <v>4.3389999999999986</v>
      </c>
      <c r="G97" s="12">
        <f t="shared" si="40"/>
        <v>4.3259999999999934</v>
      </c>
      <c r="H97" s="12">
        <f t="shared" si="40"/>
        <v>4.5750000000000028</v>
      </c>
      <c r="I97" s="12">
        <f t="shared" si="40"/>
        <v>5.6490000000000009</v>
      </c>
      <c r="J97" s="12">
        <f t="shared" si="40"/>
        <v>4.409000000000006</v>
      </c>
      <c r="K97" s="12">
        <f t="shared" si="40"/>
        <v>5.13900000000001</v>
      </c>
      <c r="L97" s="12">
        <f t="shared" si="40"/>
        <v>4.6340000000000003</v>
      </c>
      <c r="M97" s="12">
        <f t="shared" si="40"/>
        <v>4.9420000000000073</v>
      </c>
      <c r="N97" s="38">
        <f t="shared" si="40"/>
        <v>4.3049999999999926</v>
      </c>
      <c r="O97" s="38">
        <f t="shared" si="40"/>
        <v>4.453000000000003</v>
      </c>
      <c r="P97" s="38">
        <f t="shared" si="40"/>
        <v>5.1240000000000094</v>
      </c>
      <c r="Q97" s="28"/>
      <c r="R97" s="28"/>
    </row>
    <row r="98" spans="1:18" s="32" customFormat="1" ht="15">
      <c r="Q98" s="39"/>
      <c r="R98" s="39"/>
    </row>
    <row r="99" spans="1:18" s="32" customFormat="1" ht="15">
      <c r="A99" s="33" t="s">
        <v>16</v>
      </c>
      <c r="B99" s="33">
        <v>1</v>
      </c>
      <c r="C99" s="33">
        <v>2</v>
      </c>
      <c r="D99" s="33">
        <v>3</v>
      </c>
      <c r="E99" s="33">
        <v>4</v>
      </c>
      <c r="F99" s="33">
        <v>5</v>
      </c>
      <c r="G99" s="33">
        <v>6</v>
      </c>
      <c r="H99" s="41">
        <v>7</v>
      </c>
      <c r="I99" s="33">
        <v>8</v>
      </c>
      <c r="J99" s="33">
        <v>9</v>
      </c>
      <c r="K99" s="33">
        <v>10</v>
      </c>
      <c r="L99" s="33">
        <v>11</v>
      </c>
      <c r="M99" s="33">
        <v>12</v>
      </c>
      <c r="N99" s="33">
        <v>13</v>
      </c>
      <c r="O99" s="33">
        <v>14</v>
      </c>
      <c r="P99" s="33">
        <v>15</v>
      </c>
      <c r="Q99" s="19" t="s">
        <v>23</v>
      </c>
      <c r="R99" s="19" t="s">
        <v>11</v>
      </c>
    </row>
    <row r="100" spans="1:18" s="32" customFormat="1" ht="15">
      <c r="A100" s="33" t="s">
        <v>0</v>
      </c>
      <c r="B100" s="18">
        <v>2.8490000000000002</v>
      </c>
      <c r="C100" s="18">
        <v>2.7890000000000001</v>
      </c>
      <c r="D100" s="33">
        <v>2.786</v>
      </c>
      <c r="E100" s="33">
        <v>2.9620000000000002</v>
      </c>
      <c r="F100" s="18">
        <v>2.86</v>
      </c>
      <c r="G100" s="33">
        <v>3.0529999999999999</v>
      </c>
      <c r="H100" s="18">
        <v>2.891</v>
      </c>
      <c r="I100" s="18">
        <v>2.84</v>
      </c>
      <c r="J100" s="33">
        <v>3.0510000000000002</v>
      </c>
      <c r="K100" s="18">
        <v>3.06</v>
      </c>
      <c r="L100" s="33">
        <v>2.875</v>
      </c>
      <c r="M100" s="33">
        <v>2.9740000000000002</v>
      </c>
      <c r="N100" s="18">
        <v>2.8039999999999998</v>
      </c>
      <c r="O100" s="33">
        <v>2.972</v>
      </c>
      <c r="P100" s="33">
        <v>2.8410000000000002</v>
      </c>
      <c r="Q100" s="20">
        <f>AVERAGE(B100:P100)</f>
        <v>2.9071333333333333</v>
      </c>
      <c r="R100" s="20">
        <f>STDEV(B100:P100)</f>
        <v>9.7127211625245596E-2</v>
      </c>
    </row>
    <row r="101" spans="1:18" s="32" customFormat="1" ht="15">
      <c r="A101" s="33" t="s">
        <v>1</v>
      </c>
      <c r="B101" s="18">
        <v>3.2120000000000002</v>
      </c>
      <c r="C101" s="18">
        <v>3.1269999999999998</v>
      </c>
      <c r="D101" s="33">
        <v>3.2130000000000001</v>
      </c>
      <c r="E101" s="33">
        <v>2.9460000000000002</v>
      </c>
      <c r="F101" s="18">
        <v>3.1949999999999998</v>
      </c>
      <c r="G101" s="33">
        <v>3.125</v>
      </c>
      <c r="H101" s="18">
        <v>3.056</v>
      </c>
      <c r="I101" s="33">
        <v>3.2909999999999999</v>
      </c>
      <c r="J101" s="33">
        <v>3.1819999999999999</v>
      </c>
      <c r="K101" s="18">
        <v>3.1680000000000001</v>
      </c>
      <c r="L101" s="33">
        <v>3.089</v>
      </c>
      <c r="M101" s="33">
        <v>3.1509999999999998</v>
      </c>
      <c r="N101" s="18">
        <v>3.085</v>
      </c>
      <c r="O101" s="33">
        <v>3.177</v>
      </c>
      <c r="P101" s="33">
        <v>3.2069999999999999</v>
      </c>
      <c r="Q101" s="20">
        <f t="shared" ref="Q101:Q107" si="41">AVERAGE(B101:P101)</f>
        <v>3.1482666666666663</v>
      </c>
      <c r="R101" s="20">
        <f t="shared" ref="R101:R107" si="42">STDEV(B101:P101)</f>
        <v>8.2181390547866412E-2</v>
      </c>
    </row>
    <row r="102" spans="1:18" s="32" customFormat="1" ht="15">
      <c r="A102" s="33" t="s">
        <v>2</v>
      </c>
      <c r="B102" s="18">
        <v>10.478999999999999</v>
      </c>
      <c r="C102" s="18">
        <v>10.233000000000001</v>
      </c>
      <c r="D102" s="33">
        <v>10.648</v>
      </c>
      <c r="E102" s="33">
        <v>10.493</v>
      </c>
      <c r="F102" s="33">
        <v>10.677</v>
      </c>
      <c r="G102" s="33">
        <v>10.831</v>
      </c>
      <c r="H102" s="18">
        <v>10.16</v>
      </c>
      <c r="I102" s="33">
        <v>10.743</v>
      </c>
      <c r="J102" s="33">
        <v>10.284000000000001</v>
      </c>
      <c r="K102" s="18">
        <v>10.528</v>
      </c>
      <c r="L102" s="33">
        <v>10.438000000000001</v>
      </c>
      <c r="M102" s="33">
        <v>10.722</v>
      </c>
      <c r="N102" s="18">
        <v>10.101000000000001</v>
      </c>
      <c r="O102" s="33">
        <v>10.173999999999999</v>
      </c>
      <c r="P102" s="33">
        <v>10.625</v>
      </c>
      <c r="Q102" s="20">
        <f t="shared" si="41"/>
        <v>10.475733333333334</v>
      </c>
      <c r="R102" s="20">
        <f t="shared" si="42"/>
        <v>0.23635006321334517</v>
      </c>
    </row>
    <row r="103" spans="1:18" s="32" customFormat="1" ht="15">
      <c r="A103" s="33" t="s">
        <v>3</v>
      </c>
      <c r="B103" s="18">
        <v>73.575999999999993</v>
      </c>
      <c r="C103" s="18">
        <v>73.081000000000003</v>
      </c>
      <c r="D103" s="33">
        <v>73.349000000000004</v>
      </c>
      <c r="E103" s="33">
        <v>73.793999999999997</v>
      </c>
      <c r="F103" s="33">
        <v>72.846000000000004</v>
      </c>
      <c r="G103" s="33">
        <v>72.683999999999997</v>
      </c>
      <c r="H103" s="18">
        <v>73.314999999999998</v>
      </c>
      <c r="I103" s="33">
        <v>73.587000000000003</v>
      </c>
      <c r="J103" s="33">
        <v>73.762</v>
      </c>
      <c r="K103" s="18">
        <v>73.16</v>
      </c>
      <c r="L103" s="33">
        <v>73.793999999999997</v>
      </c>
      <c r="M103" s="18">
        <v>73.22</v>
      </c>
      <c r="N103" s="18">
        <v>73.438000000000002</v>
      </c>
      <c r="O103" s="33">
        <v>73.631</v>
      </c>
      <c r="P103" s="33">
        <v>73.090999999999994</v>
      </c>
      <c r="Q103" s="20">
        <f t="shared" si="41"/>
        <v>73.355199999999982</v>
      </c>
      <c r="R103" s="20">
        <f t="shared" si="42"/>
        <v>0.3431784625276722</v>
      </c>
    </row>
    <row r="104" spans="1:18" s="32" customFormat="1" ht="15">
      <c r="A104" s="17" t="s">
        <v>4</v>
      </c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20"/>
      <c r="R104" s="20"/>
    </row>
    <row r="105" spans="1:18" s="32" customFormat="1" ht="15">
      <c r="A105" s="33" t="s">
        <v>5</v>
      </c>
      <c r="B105" s="18">
        <v>8.5000000000000006E-2</v>
      </c>
      <c r="C105" s="18">
        <v>0.122</v>
      </c>
      <c r="D105" s="18">
        <v>0.14499999999999999</v>
      </c>
      <c r="E105" s="18">
        <v>9.0999999999999998E-2</v>
      </c>
      <c r="F105" s="18">
        <v>8.3000000000000004E-2</v>
      </c>
      <c r="G105" s="18">
        <v>0.114</v>
      </c>
      <c r="H105" s="18">
        <v>8.8999999999999996E-2</v>
      </c>
      <c r="I105" s="18">
        <v>9.0999999999999998E-2</v>
      </c>
      <c r="J105" s="18">
        <v>5.5E-2</v>
      </c>
      <c r="K105" s="18">
        <v>9.0999999999999998E-2</v>
      </c>
      <c r="L105" s="33">
        <v>3.9E-2</v>
      </c>
      <c r="M105" s="46">
        <v>0.03</v>
      </c>
      <c r="N105" s="18">
        <v>5.5E-2</v>
      </c>
      <c r="O105" s="33">
        <v>3.3000000000000002E-2</v>
      </c>
      <c r="P105" s="18">
        <v>4.2000000000000003E-2</v>
      </c>
      <c r="Q105" s="28">
        <f t="shared" si="41"/>
        <v>7.7666666666666648E-2</v>
      </c>
      <c r="R105" s="28">
        <f t="shared" si="42"/>
        <v>3.4460467343374955E-2</v>
      </c>
    </row>
    <row r="106" spans="1:18" s="32" customFormat="1" ht="15">
      <c r="A106" s="33" t="s">
        <v>6</v>
      </c>
      <c r="B106" s="33">
        <v>5.0209999999999999</v>
      </c>
      <c r="C106" s="33">
        <v>5.3220000000000001</v>
      </c>
      <c r="D106" s="33">
        <v>5.3890000000000002</v>
      </c>
      <c r="E106" s="18">
        <v>5.49</v>
      </c>
      <c r="F106" s="18">
        <v>5.22</v>
      </c>
      <c r="G106" s="33">
        <v>5.0789999999999997</v>
      </c>
      <c r="H106" s="33">
        <v>5.1849999999999996</v>
      </c>
      <c r="I106" s="33">
        <v>5.202</v>
      </c>
      <c r="J106" s="33">
        <v>5.367</v>
      </c>
      <c r="K106" s="33">
        <v>5.266</v>
      </c>
      <c r="L106" s="33">
        <v>5.2409999999999997</v>
      </c>
      <c r="M106" s="33">
        <v>5.2249999999999996</v>
      </c>
      <c r="N106" s="18">
        <v>5.2489999999999997</v>
      </c>
      <c r="O106" s="33">
        <v>5.1630000000000003</v>
      </c>
      <c r="P106" s="33">
        <v>5.2690000000000001</v>
      </c>
      <c r="Q106" s="28">
        <f t="shared" si="41"/>
        <v>5.2458666666666671</v>
      </c>
      <c r="R106" s="28">
        <f t="shared" si="42"/>
        <v>0.11757724917606105</v>
      </c>
    </row>
    <row r="107" spans="1:18" s="32" customFormat="1" ht="15">
      <c r="A107" s="33" t="s">
        <v>7</v>
      </c>
      <c r="B107" s="18">
        <v>0.21199999999999999</v>
      </c>
      <c r="C107" s="18">
        <v>0.253</v>
      </c>
      <c r="D107" s="18">
        <v>0.28599999999999998</v>
      </c>
      <c r="E107" s="18">
        <v>0.20899999999999999</v>
      </c>
      <c r="F107" s="18">
        <v>0.19700000000000001</v>
      </c>
      <c r="G107" s="18">
        <v>0.21</v>
      </c>
      <c r="H107" s="18">
        <v>0.21099999999999999</v>
      </c>
      <c r="I107" s="18">
        <v>0.188</v>
      </c>
      <c r="J107" s="18">
        <v>0.123</v>
      </c>
      <c r="K107" s="18">
        <v>0.186</v>
      </c>
      <c r="L107" s="18">
        <v>0.121</v>
      </c>
      <c r="M107" s="18">
        <v>0.108</v>
      </c>
      <c r="N107" s="18">
        <v>0.129</v>
      </c>
      <c r="O107" s="18">
        <v>0.11700000000000001</v>
      </c>
      <c r="P107" s="18">
        <v>0.112</v>
      </c>
      <c r="Q107" s="28">
        <f t="shared" si="41"/>
        <v>0.17746666666666666</v>
      </c>
      <c r="R107" s="28">
        <f t="shared" si="42"/>
        <v>5.5864461827158866E-2</v>
      </c>
    </row>
    <row r="108" spans="1:18" s="32" customFormat="1" ht="15">
      <c r="A108" s="33" t="s">
        <v>8</v>
      </c>
      <c r="B108" s="38">
        <f t="shared" ref="B108:P108" si="43">SUM(B100:B107)</f>
        <v>95.433999999999983</v>
      </c>
      <c r="C108" s="38">
        <f t="shared" si="43"/>
        <v>94.927000000000007</v>
      </c>
      <c r="D108" s="38">
        <f t="shared" si="43"/>
        <v>95.816000000000003</v>
      </c>
      <c r="E108" s="38">
        <f t="shared" si="43"/>
        <v>95.984999999999985</v>
      </c>
      <c r="F108" s="38">
        <f t="shared" si="43"/>
        <v>95.078000000000003</v>
      </c>
      <c r="G108" s="38">
        <f t="shared" si="43"/>
        <v>95.095999999999989</v>
      </c>
      <c r="H108" s="38">
        <f t="shared" si="43"/>
        <v>94.906999999999996</v>
      </c>
      <c r="I108" s="38">
        <f t="shared" si="43"/>
        <v>95.942000000000007</v>
      </c>
      <c r="J108" s="38">
        <f t="shared" si="43"/>
        <v>95.824000000000012</v>
      </c>
      <c r="K108" s="38">
        <f t="shared" si="43"/>
        <v>95.459000000000003</v>
      </c>
      <c r="L108" s="38">
        <f t="shared" si="43"/>
        <v>95.596999999999994</v>
      </c>
      <c r="M108" s="38">
        <f t="shared" si="43"/>
        <v>95.43</v>
      </c>
      <c r="N108" s="38">
        <f t="shared" si="43"/>
        <v>94.861000000000004</v>
      </c>
      <c r="O108" s="38">
        <f t="shared" si="43"/>
        <v>95.26700000000001</v>
      </c>
      <c r="P108" s="38">
        <f t="shared" si="43"/>
        <v>95.186999999999998</v>
      </c>
      <c r="Q108" s="20"/>
      <c r="R108" s="20"/>
    </row>
    <row r="109" spans="1:18" s="32" customFormat="1" ht="15">
      <c r="A109" s="33" t="s">
        <v>9</v>
      </c>
      <c r="B109" s="38">
        <f>(B102/102)/(B100/62+B101/94)</f>
        <v>1.2822385568425891</v>
      </c>
      <c r="C109" s="38">
        <f>(C102/102)/(C100/62+C101/94)</f>
        <v>1.2820926440921077</v>
      </c>
      <c r="D109" s="38">
        <f>(D102/102)/(D100/62+D101/94)</f>
        <v>1.3194766535732252</v>
      </c>
      <c r="E109" s="38">
        <f t="shared" ref="E109:P109" si="44">(E102/102)/(E100/62+E101/94)</f>
        <v>1.3002975962658858</v>
      </c>
      <c r="F109" s="38">
        <f t="shared" si="44"/>
        <v>1.3065223279468769</v>
      </c>
      <c r="G109" s="38">
        <f t="shared" si="44"/>
        <v>1.2873151940023491</v>
      </c>
      <c r="H109" s="38">
        <f t="shared" si="44"/>
        <v>1.2586335328102094</v>
      </c>
      <c r="I109" s="38">
        <f t="shared" si="44"/>
        <v>1.3032333820488333</v>
      </c>
      <c r="J109" s="38">
        <f t="shared" si="44"/>
        <v>1.2138529935501401</v>
      </c>
      <c r="K109" s="38">
        <f t="shared" si="44"/>
        <v>1.2427095617198074</v>
      </c>
      <c r="L109" s="38">
        <f t="shared" si="44"/>
        <v>1.2915547778682512</v>
      </c>
      <c r="M109" s="38">
        <f t="shared" si="44"/>
        <v>1.2899608923199868</v>
      </c>
      <c r="N109" s="38">
        <f t="shared" si="44"/>
        <v>1.2688765247242055</v>
      </c>
      <c r="O109" s="38">
        <f t="shared" si="44"/>
        <v>1.2203719835171978</v>
      </c>
      <c r="P109" s="38">
        <f t="shared" si="44"/>
        <v>1.3030671177049706</v>
      </c>
      <c r="Q109" s="28"/>
      <c r="R109" s="28"/>
    </row>
    <row r="110" spans="1:18" s="32" customFormat="1" ht="15">
      <c r="A110" s="33" t="s">
        <v>10</v>
      </c>
      <c r="B110" s="38">
        <f>(B105/71)/(2*(B104/442+B107/265.82))</f>
        <v>0.75055474355567364</v>
      </c>
      <c r="C110" s="38">
        <f t="shared" ref="C110:P110" si="45">(C105/71)/(2*(C104/442+C107/265.82))</f>
        <v>0.90268997383510552</v>
      </c>
      <c r="D110" s="38">
        <f t="shared" si="45"/>
        <v>0.94907662759775435</v>
      </c>
      <c r="E110" s="38">
        <f t="shared" si="45"/>
        <v>0.81506907473549439</v>
      </c>
      <c r="F110" s="38">
        <f t="shared" si="45"/>
        <v>0.78869879173518265</v>
      </c>
      <c r="G110" s="38">
        <f t="shared" si="45"/>
        <v>1.0162132796780683</v>
      </c>
      <c r="H110" s="38">
        <f t="shared" si="45"/>
        <v>0.78959949269074148</v>
      </c>
      <c r="I110" s="38">
        <f t="shared" si="45"/>
        <v>0.90611402457296975</v>
      </c>
      <c r="J110" s="38">
        <f t="shared" si="45"/>
        <v>0.83706057483110041</v>
      </c>
      <c r="K110" s="38">
        <f t="shared" si="45"/>
        <v>0.91585718612751776</v>
      </c>
      <c r="L110" s="38">
        <f t="shared" si="45"/>
        <v>0.60336282155744381</v>
      </c>
      <c r="M110" s="38">
        <f t="shared" si="45"/>
        <v>0.51999217527386543</v>
      </c>
      <c r="N110" s="38">
        <f t="shared" si="45"/>
        <v>0.79812752483895621</v>
      </c>
      <c r="O110" s="38">
        <f t="shared" si="45"/>
        <v>0.52799205489346335</v>
      </c>
      <c r="P110" s="38">
        <f t="shared" si="45"/>
        <v>0.70198943661971835</v>
      </c>
      <c r="Q110" s="28"/>
      <c r="R110" s="28"/>
    </row>
    <row r="111" spans="1:18" s="32" customFormat="1" ht="15">
      <c r="A111" s="33" t="s">
        <v>13</v>
      </c>
      <c r="B111" s="38">
        <f>100-B108</f>
        <v>4.5660000000000167</v>
      </c>
      <c r="C111" s="38">
        <f t="shared" ref="C111:P111" si="46">100-C108</f>
        <v>5.0729999999999933</v>
      </c>
      <c r="D111" s="38">
        <f t="shared" si="46"/>
        <v>4.1839999999999975</v>
      </c>
      <c r="E111" s="38">
        <f t="shared" si="46"/>
        <v>4.0150000000000148</v>
      </c>
      <c r="F111" s="38">
        <f t="shared" si="46"/>
        <v>4.921999999999997</v>
      </c>
      <c r="G111" s="38">
        <f t="shared" si="46"/>
        <v>4.9040000000000106</v>
      </c>
      <c r="H111" s="38">
        <f t="shared" si="46"/>
        <v>5.0930000000000035</v>
      </c>
      <c r="I111" s="38">
        <f t="shared" si="46"/>
        <v>4.0579999999999927</v>
      </c>
      <c r="J111" s="38">
        <f t="shared" si="46"/>
        <v>4.1759999999999877</v>
      </c>
      <c r="K111" s="38">
        <f t="shared" si="46"/>
        <v>4.5409999999999968</v>
      </c>
      <c r="L111" s="38">
        <f t="shared" si="46"/>
        <v>4.4030000000000058</v>
      </c>
      <c r="M111" s="38">
        <f t="shared" si="46"/>
        <v>4.5699999999999932</v>
      </c>
      <c r="N111" s="38">
        <f t="shared" si="46"/>
        <v>5.1389999999999958</v>
      </c>
      <c r="O111" s="38">
        <f t="shared" si="46"/>
        <v>4.7329999999999899</v>
      </c>
      <c r="P111" s="38">
        <f t="shared" si="46"/>
        <v>4.8130000000000024</v>
      </c>
      <c r="Q111" s="28"/>
      <c r="R111" s="28"/>
    </row>
    <row r="112" spans="1:18" s="32" customFormat="1" ht="15">
      <c r="A112" s="33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28"/>
      <c r="R112" s="28"/>
    </row>
    <row r="113" spans="1:18" s="4" customFormat="1" ht="15">
      <c r="A113" s="15" t="s">
        <v>12</v>
      </c>
      <c r="B113" s="15">
        <v>1</v>
      </c>
      <c r="C113" s="15">
        <v>2</v>
      </c>
      <c r="D113" s="15">
        <v>3</v>
      </c>
      <c r="E113" s="15">
        <v>4</v>
      </c>
      <c r="F113" s="15">
        <v>5</v>
      </c>
      <c r="G113" s="15">
        <v>6</v>
      </c>
      <c r="H113" s="15">
        <v>7</v>
      </c>
      <c r="I113" s="15">
        <v>8</v>
      </c>
      <c r="J113" s="15">
        <v>9</v>
      </c>
      <c r="K113" s="15">
        <v>10</v>
      </c>
      <c r="L113" s="15">
        <v>11</v>
      </c>
      <c r="M113" s="15">
        <v>12</v>
      </c>
      <c r="N113" s="15">
        <v>13</v>
      </c>
      <c r="O113" s="15">
        <v>14</v>
      </c>
      <c r="P113" s="15">
        <v>15</v>
      </c>
      <c r="Q113" s="19" t="s">
        <v>23</v>
      </c>
      <c r="R113" s="19" t="s">
        <v>11</v>
      </c>
    </row>
    <row r="114" spans="1:18" s="4" customFormat="1" ht="15">
      <c r="A114" s="15" t="s">
        <v>0</v>
      </c>
      <c r="B114" s="5">
        <v>3.9169999999999998</v>
      </c>
      <c r="C114" s="5">
        <v>4.0069999999999997</v>
      </c>
      <c r="D114" s="5">
        <v>3.7719999999999998</v>
      </c>
      <c r="E114" s="5">
        <v>4</v>
      </c>
      <c r="F114" s="5">
        <v>3.8650000000000002</v>
      </c>
      <c r="G114" s="5">
        <v>3.9159999999999999</v>
      </c>
      <c r="H114" s="5">
        <v>3.706</v>
      </c>
      <c r="I114" s="5">
        <v>3.8050000000000002</v>
      </c>
      <c r="J114" s="5">
        <v>3.7280000000000002</v>
      </c>
      <c r="K114" s="5">
        <v>3.9569999999999999</v>
      </c>
      <c r="L114" s="5">
        <v>4.18</v>
      </c>
      <c r="M114" s="5">
        <v>3.782</v>
      </c>
      <c r="N114" s="5">
        <v>3.8290000000000002</v>
      </c>
      <c r="O114" s="5">
        <v>4.1230000000000002</v>
      </c>
      <c r="P114" s="5">
        <v>3.8159999999999998</v>
      </c>
      <c r="Q114" s="20">
        <f t="shared" ref="Q114:Q119" si="47">AVERAGE(B114:P114)</f>
        <v>3.8935333333333335</v>
      </c>
      <c r="R114" s="20">
        <f t="shared" ref="R114:R119" si="48">STDEV(B114:P114)</f>
        <v>0.13954511132690417</v>
      </c>
    </row>
    <row r="115" spans="1:18" s="4" customFormat="1" ht="15">
      <c r="A115" s="15" t="s">
        <v>1</v>
      </c>
      <c r="B115" s="5">
        <v>4.4779999999999998</v>
      </c>
      <c r="C115" s="5">
        <v>4.6950000000000003</v>
      </c>
      <c r="D115" s="5">
        <v>4.4530000000000003</v>
      </c>
      <c r="E115" s="5">
        <v>4.4909999999999997</v>
      </c>
      <c r="F115" s="5">
        <v>4.3449999999999998</v>
      </c>
      <c r="G115" s="5">
        <v>4.5190000000000001</v>
      </c>
      <c r="H115" s="5">
        <v>4.5759999999999996</v>
      </c>
      <c r="I115" s="5">
        <v>4.4450000000000003</v>
      </c>
      <c r="J115" s="5">
        <v>4.5540000000000003</v>
      </c>
      <c r="K115" s="5">
        <v>3.944</v>
      </c>
      <c r="L115" s="5">
        <v>4.798</v>
      </c>
      <c r="M115" s="5">
        <v>4.6310000000000002</v>
      </c>
      <c r="N115" s="5">
        <v>4.7069999999999999</v>
      </c>
      <c r="O115" s="5">
        <v>4.4640000000000004</v>
      </c>
      <c r="P115" s="5">
        <v>4.6120000000000001</v>
      </c>
      <c r="Q115" s="20">
        <f t="shared" si="47"/>
        <v>4.5141333333333336</v>
      </c>
      <c r="R115" s="20">
        <f t="shared" si="48"/>
        <v>0.19742914340762022</v>
      </c>
    </row>
    <row r="116" spans="1:18" s="4" customFormat="1" ht="15">
      <c r="A116" s="15" t="s">
        <v>2</v>
      </c>
      <c r="B116" s="5">
        <v>7.5620000000000003</v>
      </c>
      <c r="C116" s="5">
        <v>7.4329999999999998</v>
      </c>
      <c r="D116" s="5">
        <v>7.5069999999999997</v>
      </c>
      <c r="E116" s="5">
        <v>7.3209999999999997</v>
      </c>
      <c r="F116" s="5">
        <v>8.0549999999999997</v>
      </c>
      <c r="G116" s="5">
        <v>7.3170000000000002</v>
      </c>
      <c r="H116" s="5">
        <v>8.1379999999999999</v>
      </c>
      <c r="I116" s="5">
        <v>7.92</v>
      </c>
      <c r="J116" s="5">
        <v>8.2270000000000003</v>
      </c>
      <c r="K116" s="5">
        <v>7.766</v>
      </c>
      <c r="L116" s="5">
        <v>7.8689999999999998</v>
      </c>
      <c r="M116" s="5">
        <v>8.0269999999999992</v>
      </c>
      <c r="N116" s="5">
        <v>7.9829999999999997</v>
      </c>
      <c r="O116" s="5">
        <v>8.0969999999999995</v>
      </c>
      <c r="P116" s="5">
        <v>7.3689999999999998</v>
      </c>
      <c r="Q116" s="20">
        <f t="shared" si="47"/>
        <v>7.7727333333333339</v>
      </c>
      <c r="R116" s="20">
        <f t="shared" si="48"/>
        <v>0.32399988242208327</v>
      </c>
    </row>
    <row r="117" spans="1:18" s="4" customFormat="1" ht="15">
      <c r="A117" s="15" t="s">
        <v>3</v>
      </c>
      <c r="B117" s="5">
        <v>74.510000000000005</v>
      </c>
      <c r="C117" s="5">
        <v>74.62</v>
      </c>
      <c r="D117" s="5">
        <v>74.400999999999996</v>
      </c>
      <c r="E117" s="5">
        <v>74.436999999999998</v>
      </c>
      <c r="F117" s="5">
        <v>74.311000000000007</v>
      </c>
      <c r="G117" s="5">
        <v>74.182000000000002</v>
      </c>
      <c r="H117" s="5">
        <v>74.266999999999996</v>
      </c>
      <c r="I117" s="5">
        <v>74.117000000000004</v>
      </c>
      <c r="J117" s="5">
        <v>74.355000000000004</v>
      </c>
      <c r="K117" s="5">
        <v>74.108999999999995</v>
      </c>
      <c r="L117" s="5">
        <v>74.186000000000007</v>
      </c>
      <c r="M117" s="5">
        <v>74.38</v>
      </c>
      <c r="N117" s="5">
        <v>73.912999999999997</v>
      </c>
      <c r="O117" s="5">
        <v>74.528000000000006</v>
      </c>
      <c r="P117" s="5">
        <v>74.578999999999994</v>
      </c>
      <c r="Q117" s="20">
        <f t="shared" si="47"/>
        <v>74.326333333333338</v>
      </c>
      <c r="R117" s="20">
        <f t="shared" si="48"/>
        <v>0.19859998081810734</v>
      </c>
    </row>
    <row r="118" spans="1:18" s="47" customFormat="1" ht="15">
      <c r="A118" s="33" t="s">
        <v>4</v>
      </c>
      <c r="B118" s="18">
        <v>4.7779999999999996</v>
      </c>
      <c r="C118" s="18">
        <v>4.7009999999999996</v>
      </c>
      <c r="D118" s="18">
        <v>4.8570000000000002</v>
      </c>
      <c r="E118" s="18">
        <v>4.7069999999999999</v>
      </c>
      <c r="F118" s="18">
        <v>4.0209999999999999</v>
      </c>
      <c r="G118" s="18">
        <v>4.3540000000000001</v>
      </c>
      <c r="H118" s="18">
        <v>4.4939999999999998</v>
      </c>
      <c r="I118" s="18">
        <v>4.6079999999999997</v>
      </c>
      <c r="J118" s="18">
        <v>4.6989999999999998</v>
      </c>
      <c r="K118" s="18">
        <v>4.641</v>
      </c>
      <c r="L118" s="18">
        <v>4.6470000000000002</v>
      </c>
      <c r="M118" s="33">
        <v>4.8079999999999998</v>
      </c>
      <c r="N118" s="33">
        <v>4.3520000000000003</v>
      </c>
      <c r="O118" s="33">
        <v>4.3899999999999997</v>
      </c>
      <c r="P118" s="18">
        <v>4.2119999999999997</v>
      </c>
      <c r="Q118" s="28">
        <f t="shared" si="47"/>
        <v>4.5512666666666659</v>
      </c>
      <c r="R118" s="28">
        <f t="shared" si="48"/>
        <v>0.23963050922697834</v>
      </c>
    </row>
    <row r="119" spans="1:18" s="4" customFormat="1" ht="15">
      <c r="A119" s="15" t="s">
        <v>5</v>
      </c>
      <c r="B119" s="5">
        <v>0.88400000000000001</v>
      </c>
      <c r="C119" s="5">
        <v>0.67800000000000005</v>
      </c>
      <c r="D119" s="5">
        <v>0.79</v>
      </c>
      <c r="E119" s="5">
        <v>0.44900000000000001</v>
      </c>
      <c r="F119" s="5">
        <v>1.129</v>
      </c>
      <c r="G119" s="5">
        <v>0.876</v>
      </c>
      <c r="H119" s="5">
        <v>0.63900000000000001</v>
      </c>
      <c r="I119" s="5">
        <v>0.66900000000000004</v>
      </c>
      <c r="J119" s="5">
        <v>0.752</v>
      </c>
      <c r="K119" s="5">
        <v>0.70399999999999996</v>
      </c>
      <c r="L119" s="5">
        <v>0.82799999999999996</v>
      </c>
      <c r="M119" s="15">
        <v>1.077</v>
      </c>
      <c r="N119" s="15">
        <v>0.53900000000000003</v>
      </c>
      <c r="O119" s="15">
        <v>0.53400000000000003</v>
      </c>
      <c r="P119" s="5">
        <v>0.57099999999999995</v>
      </c>
      <c r="Q119" s="28">
        <f t="shared" si="47"/>
        <v>0.74126666666666663</v>
      </c>
      <c r="R119" s="28">
        <f t="shared" si="48"/>
        <v>0.19474285854012982</v>
      </c>
    </row>
    <row r="120" spans="1:18" s="4" customFormat="1" ht="15">
      <c r="A120" s="17" t="s">
        <v>6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7"/>
      <c r="N120" s="17"/>
      <c r="O120" s="17"/>
      <c r="P120" s="8"/>
      <c r="Q120" s="20"/>
      <c r="R120" s="20"/>
    </row>
    <row r="121" spans="1:18" s="4" customFormat="1" ht="15">
      <c r="A121" s="17" t="s">
        <v>7</v>
      </c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17"/>
      <c r="N121" s="17"/>
      <c r="O121" s="17"/>
      <c r="P121" s="8"/>
      <c r="Q121" s="20"/>
      <c r="R121" s="20"/>
    </row>
    <row r="122" spans="1:18" s="4" customFormat="1" ht="15">
      <c r="A122" s="15" t="s">
        <v>8</v>
      </c>
      <c r="B122" s="12">
        <f t="shared" ref="B122:P122" si="49">SUM(B114:B121)</f>
        <v>96.129000000000019</v>
      </c>
      <c r="C122" s="12">
        <f t="shared" si="49"/>
        <v>96.133999999999986</v>
      </c>
      <c r="D122" s="12">
        <f t="shared" si="49"/>
        <v>95.78</v>
      </c>
      <c r="E122" s="12">
        <f t="shared" si="49"/>
        <v>95.404999999999987</v>
      </c>
      <c r="F122" s="12">
        <f t="shared" si="49"/>
        <v>95.726000000000013</v>
      </c>
      <c r="G122" s="12">
        <f t="shared" si="49"/>
        <v>95.164000000000001</v>
      </c>
      <c r="H122" s="12">
        <f t="shared" si="49"/>
        <v>95.82</v>
      </c>
      <c r="I122" s="12">
        <f t="shared" si="49"/>
        <v>95.564000000000007</v>
      </c>
      <c r="J122" s="12">
        <f t="shared" si="49"/>
        <v>96.314999999999998</v>
      </c>
      <c r="K122" s="12">
        <f t="shared" si="49"/>
        <v>95.120999999999995</v>
      </c>
      <c r="L122" s="12">
        <f t="shared" si="49"/>
        <v>96.508000000000024</v>
      </c>
      <c r="M122" s="12">
        <f t="shared" si="49"/>
        <v>96.704999999999984</v>
      </c>
      <c r="N122" s="12">
        <f t="shared" si="49"/>
        <v>95.322999999999993</v>
      </c>
      <c r="O122" s="12">
        <f t="shared" si="49"/>
        <v>96.13600000000001</v>
      </c>
      <c r="P122" s="12">
        <f t="shared" si="49"/>
        <v>95.158999999999992</v>
      </c>
      <c r="Q122" s="20"/>
      <c r="R122" s="20"/>
    </row>
    <row r="123" spans="1:18" s="4" customFormat="1" ht="15">
      <c r="A123" s="15" t="s">
        <v>9</v>
      </c>
      <c r="B123" s="12">
        <f>(B116/102)/(B114/62+B115/94)</f>
        <v>0.66901389764030295</v>
      </c>
      <c r="C123" s="12">
        <f>(C116/102)/(C114/62+C115/94)</f>
        <v>0.63602019876701166</v>
      </c>
      <c r="D123" s="12">
        <f>(D116/102)/(D114/62+D115/94)</f>
        <v>0.68013422978213023</v>
      </c>
      <c r="E123" s="12">
        <f t="shared" ref="E123:P123" si="50">(E116/102)/(E114/62+E115/94)</f>
        <v>0.63917328523727834</v>
      </c>
      <c r="F123" s="12">
        <f t="shared" si="50"/>
        <v>0.72742308872339834</v>
      </c>
      <c r="G123" s="12">
        <f t="shared" si="50"/>
        <v>0.64489418820458866</v>
      </c>
      <c r="H123" s="12">
        <f t="shared" si="50"/>
        <v>0.73564410038058214</v>
      </c>
      <c r="I123" s="12">
        <f t="shared" si="50"/>
        <v>0.71459915172840449</v>
      </c>
      <c r="J123" s="12">
        <f t="shared" si="50"/>
        <v>0.74286196794846759</v>
      </c>
      <c r="K123" s="12">
        <f t="shared" si="50"/>
        <v>0.7197696647914591</v>
      </c>
      <c r="L123" s="12">
        <f t="shared" si="50"/>
        <v>0.65123937395861131</v>
      </c>
      <c r="M123" s="12">
        <f t="shared" si="50"/>
        <v>0.71369333068490293</v>
      </c>
      <c r="N123" s="12">
        <f t="shared" si="50"/>
        <v>0.69983844648697824</v>
      </c>
      <c r="O123" s="12">
        <f t="shared" si="50"/>
        <v>0.69640141637616293</v>
      </c>
      <c r="P123" s="12">
        <f t="shared" si="50"/>
        <v>0.65313850562252418</v>
      </c>
      <c r="Q123" s="28"/>
      <c r="R123" s="28"/>
    </row>
    <row r="124" spans="1:18" s="4" customFormat="1" ht="15">
      <c r="A124" s="15" t="s">
        <v>10</v>
      </c>
      <c r="B124" s="12">
        <f>(B119/71)/(2*(B118/442+B121/265.82))</f>
        <v>0.57589067262511873</v>
      </c>
      <c r="C124" s="12">
        <f t="shared" ref="C124:P124" si="51">(C119/71)/(2*(C118/442+C121/265.82))</f>
        <v>0.4489245620500284</v>
      </c>
      <c r="D124" s="12">
        <f t="shared" si="51"/>
        <v>0.50628249629545863</v>
      </c>
      <c r="E124" s="12">
        <f t="shared" si="51"/>
        <v>0.29691768627486181</v>
      </c>
      <c r="F124" s="12">
        <f t="shared" si="51"/>
        <v>0.8739645032592972</v>
      </c>
      <c r="G124" s="12">
        <f t="shared" si="51"/>
        <v>0.62625269300691611</v>
      </c>
      <c r="H124" s="12">
        <f t="shared" si="51"/>
        <v>0.4425901201602136</v>
      </c>
      <c r="I124" s="12">
        <f t="shared" si="51"/>
        <v>0.45190544307511749</v>
      </c>
      <c r="J124" s="12">
        <f t="shared" si="51"/>
        <v>0.49813415500451108</v>
      </c>
      <c r="K124" s="12">
        <f t="shared" si="51"/>
        <v>0.4721663313212609</v>
      </c>
      <c r="L124" s="12">
        <f t="shared" si="51"/>
        <v>0.55461497194919029</v>
      </c>
      <c r="M124" s="12">
        <f t="shared" si="51"/>
        <v>0.69724461578120966</v>
      </c>
      <c r="N124" s="12">
        <f t="shared" si="51"/>
        <v>0.38550836267605632</v>
      </c>
      <c r="O124" s="12">
        <f t="shared" si="51"/>
        <v>0.3786261991080882</v>
      </c>
      <c r="P124" s="12">
        <f t="shared" si="51"/>
        <v>0.42197009215788561</v>
      </c>
      <c r="Q124" s="28"/>
      <c r="R124" s="28"/>
    </row>
    <row r="125" spans="1:18" s="4" customFormat="1" ht="15">
      <c r="A125" s="15" t="s">
        <v>13</v>
      </c>
      <c r="B125" s="48">
        <f>100-B122</f>
        <v>3.8709999999999809</v>
      </c>
      <c r="C125" s="48">
        <f t="shared" ref="C125:P125" si="52">100-C122</f>
        <v>3.8660000000000139</v>
      </c>
      <c r="D125" s="48">
        <f t="shared" si="52"/>
        <v>4.2199999999999989</v>
      </c>
      <c r="E125" s="48">
        <f t="shared" si="52"/>
        <v>4.5950000000000131</v>
      </c>
      <c r="F125" s="48">
        <f t="shared" si="52"/>
        <v>4.2739999999999867</v>
      </c>
      <c r="G125" s="48">
        <f t="shared" si="52"/>
        <v>4.8359999999999985</v>
      </c>
      <c r="H125" s="48">
        <f t="shared" si="52"/>
        <v>4.1800000000000068</v>
      </c>
      <c r="I125" s="48">
        <f t="shared" si="52"/>
        <v>4.4359999999999928</v>
      </c>
      <c r="J125" s="48">
        <f t="shared" si="52"/>
        <v>3.6850000000000023</v>
      </c>
      <c r="K125" s="48">
        <f t="shared" si="52"/>
        <v>4.8790000000000049</v>
      </c>
      <c r="L125" s="48">
        <f t="shared" si="52"/>
        <v>3.491999999999976</v>
      </c>
      <c r="M125" s="48">
        <f t="shared" si="52"/>
        <v>3.2950000000000159</v>
      </c>
      <c r="N125" s="48">
        <f t="shared" si="52"/>
        <v>4.6770000000000067</v>
      </c>
      <c r="O125" s="48">
        <f t="shared" si="52"/>
        <v>3.8639999999999901</v>
      </c>
      <c r="P125" s="48">
        <f t="shared" si="52"/>
        <v>4.8410000000000082</v>
      </c>
      <c r="Q125" s="28"/>
      <c r="R125" s="28"/>
    </row>
    <row r="126" spans="1:18" s="32" customFormat="1" ht="15"/>
    <row r="127" spans="1:18" s="33" customFormat="1" ht="15">
      <c r="A127" s="33" t="s">
        <v>17</v>
      </c>
      <c r="B127" s="33">
        <v>1</v>
      </c>
      <c r="C127" s="33">
        <v>2</v>
      </c>
      <c r="D127" s="33">
        <v>3</v>
      </c>
      <c r="E127" s="33">
        <v>4</v>
      </c>
      <c r="F127" s="33">
        <v>5</v>
      </c>
      <c r="G127" s="33">
        <v>6</v>
      </c>
      <c r="H127" s="33">
        <v>7</v>
      </c>
      <c r="I127" s="33">
        <v>8</v>
      </c>
      <c r="J127" s="33">
        <v>9</v>
      </c>
      <c r="K127" s="33">
        <v>10</v>
      </c>
      <c r="L127" s="33">
        <v>11</v>
      </c>
      <c r="M127" s="33">
        <v>12</v>
      </c>
      <c r="N127" s="33">
        <v>13</v>
      </c>
      <c r="O127" s="33">
        <v>14</v>
      </c>
      <c r="P127" s="33">
        <v>15</v>
      </c>
      <c r="Q127" s="19" t="s">
        <v>23</v>
      </c>
      <c r="R127" s="19" t="s">
        <v>11</v>
      </c>
    </row>
    <row r="128" spans="1:18" s="33" customFormat="1" ht="15">
      <c r="A128" s="33" t="s">
        <v>0</v>
      </c>
      <c r="B128" s="18">
        <v>4.5979999999999999</v>
      </c>
      <c r="C128" s="18">
        <v>4.1079999999999997</v>
      </c>
      <c r="D128" s="18">
        <v>4.5449999999999999</v>
      </c>
      <c r="E128" s="18">
        <v>4.1849999999999996</v>
      </c>
      <c r="F128" s="18">
        <v>4.6050000000000004</v>
      </c>
      <c r="G128" s="18">
        <v>4.1909999999999998</v>
      </c>
      <c r="H128" s="18">
        <v>4.274</v>
      </c>
      <c r="I128" s="18">
        <v>4.1079999999999997</v>
      </c>
      <c r="J128" s="18">
        <v>4.51</v>
      </c>
      <c r="K128" s="18">
        <v>4.859</v>
      </c>
      <c r="L128" s="18">
        <v>4.6360000000000001</v>
      </c>
      <c r="M128" s="18">
        <v>4.5960000000000001</v>
      </c>
      <c r="N128" s="18">
        <v>4.6539999999999999</v>
      </c>
      <c r="O128" s="18">
        <v>4.1150000000000002</v>
      </c>
      <c r="P128" s="18">
        <v>4.5179999999999998</v>
      </c>
      <c r="Q128" s="20">
        <f>AVERAGE(B128:P128)</f>
        <v>4.433466666666666</v>
      </c>
      <c r="R128" s="20">
        <f>STDEV(B128:P128)</f>
        <v>0.24470415568503093</v>
      </c>
    </row>
    <row r="129" spans="1:18" s="33" customFormat="1" ht="15">
      <c r="A129" s="33" t="s">
        <v>1</v>
      </c>
      <c r="B129" s="18">
        <v>4.5460000000000003</v>
      </c>
      <c r="C129" s="18">
        <v>4.444</v>
      </c>
      <c r="D129" s="18">
        <v>4.1440000000000001</v>
      </c>
      <c r="E129" s="18">
        <v>4.1719999999999997</v>
      </c>
      <c r="F129" s="18">
        <v>4.0279999999999996</v>
      </c>
      <c r="G129" s="18">
        <v>4.21</v>
      </c>
      <c r="H129" s="18">
        <v>4.2110000000000003</v>
      </c>
      <c r="I129" s="18">
        <v>4.2779999999999996</v>
      </c>
      <c r="J129" s="18">
        <v>4.0650000000000004</v>
      </c>
      <c r="K129" s="18">
        <v>4.3049999999999997</v>
      </c>
      <c r="L129" s="18">
        <v>4.319</v>
      </c>
      <c r="M129" s="18">
        <v>4.4669999999999996</v>
      </c>
      <c r="N129" s="18">
        <v>4.3090000000000002</v>
      </c>
      <c r="O129" s="18">
        <v>4.1150000000000002</v>
      </c>
      <c r="P129" s="18">
        <v>4.2839999999999998</v>
      </c>
      <c r="Q129" s="20">
        <f t="shared" ref="Q129:Q134" si="53">AVERAGE(B129:P129)</f>
        <v>4.2598000000000003</v>
      </c>
      <c r="R129" s="20">
        <f t="shared" ref="R129:R134" si="54">STDEV(B129:P129)</f>
        <v>0.14790981808424442</v>
      </c>
    </row>
    <row r="130" spans="1:18" s="33" customFormat="1" ht="15">
      <c r="A130" s="33" t="s">
        <v>2</v>
      </c>
      <c r="B130" s="18">
        <v>7.9169999999999998</v>
      </c>
      <c r="C130" s="18">
        <v>7.9210000000000003</v>
      </c>
      <c r="D130" s="18">
        <v>8.3529999999999998</v>
      </c>
      <c r="E130" s="18">
        <v>8.6329999999999991</v>
      </c>
      <c r="F130" s="18">
        <v>8.5210000000000008</v>
      </c>
      <c r="G130" s="18">
        <v>8.2910000000000004</v>
      </c>
      <c r="H130" s="18">
        <v>8.1170000000000009</v>
      </c>
      <c r="I130" s="18">
        <v>8.109</v>
      </c>
      <c r="J130" s="18">
        <v>8.3239999999999998</v>
      </c>
      <c r="K130" s="18">
        <v>7.8920000000000003</v>
      </c>
      <c r="L130" s="18">
        <v>7.7439999999999998</v>
      </c>
      <c r="M130" s="18">
        <v>8.266</v>
      </c>
      <c r="N130" s="18">
        <v>7.8789999999999996</v>
      </c>
      <c r="O130" s="18">
        <v>8.3030000000000008</v>
      </c>
      <c r="P130" s="18">
        <v>8.1329999999999991</v>
      </c>
      <c r="Q130" s="20">
        <f t="shared" si="53"/>
        <v>8.1601999999999997</v>
      </c>
      <c r="R130" s="20">
        <f t="shared" si="54"/>
        <v>0.25526322548638752</v>
      </c>
    </row>
    <row r="131" spans="1:18" s="33" customFormat="1" ht="15">
      <c r="A131" s="33" t="s">
        <v>3</v>
      </c>
      <c r="B131" s="18">
        <v>74.302999999999997</v>
      </c>
      <c r="C131" s="18">
        <v>74.698999999999998</v>
      </c>
      <c r="D131" s="18">
        <v>75.149000000000001</v>
      </c>
      <c r="E131" s="18">
        <v>74.185000000000002</v>
      </c>
      <c r="F131" s="18">
        <v>74.275000000000006</v>
      </c>
      <c r="G131" s="18">
        <v>74.947000000000003</v>
      </c>
      <c r="H131" s="18">
        <v>74.021000000000001</v>
      </c>
      <c r="I131" s="18">
        <v>74.739999999999995</v>
      </c>
      <c r="J131" s="18">
        <v>73.766999999999996</v>
      </c>
      <c r="K131" s="18">
        <v>74.376999999999995</v>
      </c>
      <c r="L131" s="18">
        <v>74.215999999999994</v>
      </c>
      <c r="M131" s="18">
        <v>74.655000000000001</v>
      </c>
      <c r="N131" s="18">
        <v>74.756</v>
      </c>
      <c r="O131" s="18">
        <v>75.106999999999999</v>
      </c>
      <c r="P131" s="18">
        <v>74.418000000000006</v>
      </c>
      <c r="Q131" s="20">
        <f t="shared" si="53"/>
        <v>74.507666666666651</v>
      </c>
      <c r="R131" s="20">
        <f t="shared" si="54"/>
        <v>0.39939573405452494</v>
      </c>
    </row>
    <row r="132" spans="1:18" s="33" customFormat="1" ht="15">
      <c r="A132" s="33" t="s">
        <v>4</v>
      </c>
      <c r="B132" s="18">
        <v>2.2290000000000001</v>
      </c>
      <c r="C132" s="18">
        <v>2.238</v>
      </c>
      <c r="D132" s="18">
        <v>2.2320000000000002</v>
      </c>
      <c r="E132" s="18">
        <v>2.3439999999999999</v>
      </c>
      <c r="F132" s="18">
        <v>2.1880000000000002</v>
      </c>
      <c r="G132" s="18">
        <v>2.2829999999999999</v>
      </c>
      <c r="H132" s="18">
        <v>2.35</v>
      </c>
      <c r="I132" s="18">
        <v>2.2269999999999999</v>
      </c>
      <c r="J132" s="18">
        <v>2.3940000000000001</v>
      </c>
      <c r="K132" s="18">
        <v>2.2330000000000001</v>
      </c>
      <c r="L132" s="18">
        <v>2.2869999999999999</v>
      </c>
      <c r="M132" s="18">
        <v>1.7989999999999999</v>
      </c>
      <c r="N132" s="18">
        <v>2.2930000000000001</v>
      </c>
      <c r="O132" s="18">
        <v>2.2250000000000001</v>
      </c>
      <c r="P132" s="18">
        <v>2.2120000000000002</v>
      </c>
      <c r="Q132" s="28">
        <f t="shared" si="53"/>
        <v>2.2355999999999998</v>
      </c>
      <c r="R132" s="28">
        <f t="shared" si="54"/>
        <v>0.13411338486519533</v>
      </c>
    </row>
    <row r="133" spans="1:18" s="33" customFormat="1" ht="15">
      <c r="A133" s="33" t="s">
        <v>5</v>
      </c>
      <c r="B133" s="18">
        <v>0.96</v>
      </c>
      <c r="C133" s="18">
        <v>0.83</v>
      </c>
      <c r="D133" s="18">
        <v>0.89</v>
      </c>
      <c r="E133" s="18">
        <v>0.80700000000000005</v>
      </c>
      <c r="F133" s="18">
        <v>0.83</v>
      </c>
      <c r="G133" s="18">
        <v>0.78200000000000003</v>
      </c>
      <c r="H133" s="18">
        <v>0.75600000000000001</v>
      </c>
      <c r="I133" s="18">
        <v>0.873</v>
      </c>
      <c r="J133" s="18">
        <v>0.91100000000000003</v>
      </c>
      <c r="K133" s="18">
        <v>1.107</v>
      </c>
      <c r="L133" s="18">
        <v>1.0310999999999999</v>
      </c>
      <c r="M133" s="18">
        <v>0.83899999999999997</v>
      </c>
      <c r="N133" s="18">
        <v>0.88200000000000001</v>
      </c>
      <c r="O133" s="18">
        <v>0.95599999999999996</v>
      </c>
      <c r="P133" s="18">
        <v>0.93400000000000005</v>
      </c>
      <c r="Q133" s="28">
        <f t="shared" si="53"/>
        <v>0.89254</v>
      </c>
      <c r="R133" s="28">
        <f t="shared" si="54"/>
        <v>9.4565712602401722E-2</v>
      </c>
    </row>
    <row r="134" spans="1:18" s="33" customFormat="1" ht="15">
      <c r="A134" s="33" t="s">
        <v>6</v>
      </c>
      <c r="B134" s="18">
        <v>0.80200000000000005</v>
      </c>
      <c r="C134" s="18">
        <v>0.91</v>
      </c>
      <c r="D134" s="18">
        <v>0.91500000000000004</v>
      </c>
      <c r="E134" s="18">
        <v>0.72799999999999998</v>
      </c>
      <c r="F134" s="18">
        <v>0.88700000000000001</v>
      </c>
      <c r="G134" s="18">
        <v>0.81899999999999995</v>
      </c>
      <c r="H134" s="18">
        <v>0.66</v>
      </c>
      <c r="I134" s="18">
        <v>0.77500000000000002</v>
      </c>
      <c r="J134" s="18">
        <v>0.84</v>
      </c>
      <c r="K134" s="18">
        <v>0.89</v>
      </c>
      <c r="L134" s="18">
        <v>0.88200000000000001</v>
      </c>
      <c r="M134" s="18">
        <v>0.82699999999999996</v>
      </c>
      <c r="N134" s="18">
        <v>1.1120000000000001</v>
      </c>
      <c r="O134" s="18">
        <v>1.383</v>
      </c>
      <c r="P134" s="18">
        <v>1.2430000000000001</v>
      </c>
      <c r="Q134" s="28">
        <f t="shared" si="53"/>
        <v>0.91153333333333331</v>
      </c>
      <c r="R134" s="28">
        <f t="shared" si="54"/>
        <v>0.19322594718791417</v>
      </c>
    </row>
    <row r="135" spans="1:18" s="33" customFormat="1" ht="15">
      <c r="A135" s="17" t="s">
        <v>7</v>
      </c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20"/>
      <c r="R135" s="20"/>
    </row>
    <row r="136" spans="1:18" s="33" customFormat="1" ht="15">
      <c r="A136" s="33" t="s">
        <v>8</v>
      </c>
      <c r="B136" s="38">
        <f t="shared" ref="B136:P136" si="55">SUM(B128:B135)</f>
        <v>95.355000000000004</v>
      </c>
      <c r="C136" s="38">
        <f t="shared" si="55"/>
        <v>95.149999999999991</v>
      </c>
      <c r="D136" s="38">
        <f t="shared" si="55"/>
        <v>96.228000000000009</v>
      </c>
      <c r="E136" s="38">
        <f t="shared" si="55"/>
        <v>95.053999999999988</v>
      </c>
      <c r="F136" s="38">
        <f t="shared" si="55"/>
        <v>95.334000000000003</v>
      </c>
      <c r="G136" s="38">
        <f t="shared" si="55"/>
        <v>95.52300000000001</v>
      </c>
      <c r="H136" s="38">
        <f t="shared" si="55"/>
        <v>94.388999999999996</v>
      </c>
      <c r="I136" s="38">
        <f t="shared" si="55"/>
        <v>95.11</v>
      </c>
      <c r="J136" s="38">
        <f t="shared" si="55"/>
        <v>94.811000000000007</v>
      </c>
      <c r="K136" s="38">
        <f t="shared" si="55"/>
        <v>95.662999999999997</v>
      </c>
      <c r="L136" s="38">
        <f t="shared" si="55"/>
        <v>95.115099999999998</v>
      </c>
      <c r="M136" s="38">
        <f t="shared" si="55"/>
        <v>95.449000000000012</v>
      </c>
      <c r="N136" s="38">
        <f t="shared" si="55"/>
        <v>95.885000000000005</v>
      </c>
      <c r="O136" s="38">
        <f t="shared" si="55"/>
        <v>96.203999999999994</v>
      </c>
      <c r="P136" s="38">
        <f t="shared" si="55"/>
        <v>95.742000000000004</v>
      </c>
      <c r="Q136" s="20"/>
      <c r="R136" s="20"/>
    </row>
    <row r="137" spans="1:18" s="33" customFormat="1" ht="15">
      <c r="A137" s="33" t="s">
        <v>9</v>
      </c>
      <c r="B137" s="38">
        <f>(B130/102)/(B128/62+B129/94)</f>
        <v>0.63349454258837234</v>
      </c>
      <c r="C137" s="38">
        <f>(C130/102)/(C128/62+C129/94)</f>
        <v>0.68399255845488982</v>
      </c>
      <c r="D137" s="38">
        <f>(D130/102)/(D128/62+D129/94)</f>
        <v>0.69759834745201899</v>
      </c>
      <c r="E137" s="38">
        <f t="shared" ref="E137:P137" si="56">(E130/102)/(E128/62+E129/94)</f>
        <v>0.75648017122604483</v>
      </c>
      <c r="F137" s="38">
        <f t="shared" si="56"/>
        <v>0.71324680565305298</v>
      </c>
      <c r="G137" s="38">
        <f t="shared" si="56"/>
        <v>0.72327295494501609</v>
      </c>
      <c r="H137" s="38">
        <f t="shared" si="56"/>
        <v>0.6996929838651611</v>
      </c>
      <c r="I137" s="38">
        <f t="shared" si="56"/>
        <v>0.71129035229387105</v>
      </c>
      <c r="J137" s="38">
        <f t="shared" si="56"/>
        <v>0.70359706762714558</v>
      </c>
      <c r="K137" s="38">
        <f t="shared" si="56"/>
        <v>0.62312371580733739</v>
      </c>
      <c r="L137" s="38">
        <f t="shared" si="56"/>
        <v>0.62890108044605064</v>
      </c>
      <c r="M137" s="38">
        <f t="shared" si="56"/>
        <v>0.66616530981159905</v>
      </c>
      <c r="N137" s="38">
        <f t="shared" si="56"/>
        <v>0.63889115678855835</v>
      </c>
      <c r="O137" s="38">
        <f t="shared" si="56"/>
        <v>0.73902643152160707</v>
      </c>
      <c r="P137" s="38">
        <f t="shared" si="56"/>
        <v>0.6731816516263176</v>
      </c>
      <c r="Q137" s="28"/>
      <c r="R137" s="28"/>
    </row>
    <row r="138" spans="1:18" s="33" customFormat="1" ht="15">
      <c r="A138" s="33" t="s">
        <v>10</v>
      </c>
      <c r="B138" s="38">
        <f>(B133/71)/(2*(B132/442+B135/265.82))</f>
        <v>1.3405872651792314</v>
      </c>
      <c r="C138" s="38">
        <f t="shared" ref="C138:P138" si="57">(C133/71)/(2*(C132/442+C135/265.82))</f>
        <v>1.1543883497589649</v>
      </c>
      <c r="D138" s="38">
        <f t="shared" si="57"/>
        <v>1.2411656317835327</v>
      </c>
      <c r="E138" s="38">
        <f t="shared" si="57"/>
        <v>1.0716423112051146</v>
      </c>
      <c r="F138" s="38">
        <f t="shared" si="57"/>
        <v>1.1807683394700927</v>
      </c>
      <c r="G138" s="38">
        <f t="shared" si="57"/>
        <v>1.0661903968709323</v>
      </c>
      <c r="H138" s="38">
        <f t="shared" si="57"/>
        <v>1.0013545100389571</v>
      </c>
      <c r="I138" s="38">
        <f t="shared" si="57"/>
        <v>1.2201913772712611</v>
      </c>
      <c r="J138" s="38">
        <f t="shared" si="57"/>
        <v>1.1844811559414969</v>
      </c>
      <c r="K138" s="38">
        <f t="shared" si="57"/>
        <v>1.5430955639794881</v>
      </c>
      <c r="L138" s="38">
        <f t="shared" si="57"/>
        <v>1.4033582342326805</v>
      </c>
      <c r="M138" s="38">
        <f t="shared" si="57"/>
        <v>1.4516593725778797</v>
      </c>
      <c r="N138" s="38">
        <f t="shared" si="57"/>
        <v>1.1972875192717578</v>
      </c>
      <c r="O138" s="38">
        <f t="shared" si="57"/>
        <v>1.3374014875771481</v>
      </c>
      <c r="P138" s="38">
        <f t="shared" si="57"/>
        <v>1.3143035427756411</v>
      </c>
      <c r="Q138" s="28"/>
      <c r="R138" s="28"/>
    </row>
    <row r="139" spans="1:18" s="33" customFormat="1" ht="15">
      <c r="A139" s="33" t="s">
        <v>13</v>
      </c>
      <c r="B139" s="38">
        <f>100-B136</f>
        <v>4.644999999999996</v>
      </c>
      <c r="C139" s="38">
        <f t="shared" ref="C139:P139" si="58">100-C136</f>
        <v>4.8500000000000085</v>
      </c>
      <c r="D139" s="38">
        <f t="shared" si="58"/>
        <v>3.7719999999999914</v>
      </c>
      <c r="E139" s="38">
        <f t="shared" si="58"/>
        <v>4.9460000000000122</v>
      </c>
      <c r="F139" s="38">
        <f t="shared" si="58"/>
        <v>4.6659999999999968</v>
      </c>
      <c r="G139" s="38">
        <f t="shared" si="58"/>
        <v>4.4769999999999897</v>
      </c>
      <c r="H139" s="38">
        <f t="shared" si="58"/>
        <v>5.6110000000000042</v>
      </c>
      <c r="I139" s="38">
        <f t="shared" si="58"/>
        <v>4.8900000000000006</v>
      </c>
      <c r="J139" s="38">
        <f t="shared" si="58"/>
        <v>5.188999999999993</v>
      </c>
      <c r="K139" s="38">
        <f t="shared" si="58"/>
        <v>4.3370000000000033</v>
      </c>
      <c r="L139" s="38">
        <f t="shared" si="58"/>
        <v>4.8849000000000018</v>
      </c>
      <c r="M139" s="38">
        <f t="shared" si="58"/>
        <v>4.5509999999999877</v>
      </c>
      <c r="N139" s="38">
        <f t="shared" si="58"/>
        <v>4.1149999999999949</v>
      </c>
      <c r="O139" s="38">
        <f t="shared" si="58"/>
        <v>3.7960000000000065</v>
      </c>
      <c r="P139" s="38">
        <f t="shared" si="58"/>
        <v>4.2579999999999956</v>
      </c>
      <c r="Q139" s="28"/>
      <c r="R139" s="28"/>
    </row>
    <row r="140" spans="1:18" s="33" customFormat="1" ht="15">
      <c r="B140" s="38"/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28"/>
      <c r="R140" s="28"/>
    </row>
    <row r="141" spans="1:18" s="4" customFormat="1" ht="15">
      <c r="A141" s="4" t="s">
        <v>21</v>
      </c>
      <c r="B141" s="4">
        <v>1</v>
      </c>
      <c r="C141" s="4">
        <v>2</v>
      </c>
      <c r="D141" s="4">
        <v>3</v>
      </c>
      <c r="E141" s="4">
        <v>4</v>
      </c>
      <c r="F141" s="4">
        <v>5</v>
      </c>
      <c r="G141" s="4">
        <v>6</v>
      </c>
      <c r="H141" s="4">
        <v>7</v>
      </c>
      <c r="I141" s="4">
        <v>8</v>
      </c>
      <c r="J141" s="4">
        <v>9</v>
      </c>
      <c r="K141" s="4">
        <v>10</v>
      </c>
      <c r="L141" s="4">
        <v>11</v>
      </c>
      <c r="M141" s="4">
        <v>12</v>
      </c>
      <c r="N141" s="4">
        <v>13</v>
      </c>
      <c r="O141" s="4">
        <v>14</v>
      </c>
      <c r="P141" s="4">
        <v>15</v>
      </c>
      <c r="Q141" s="11" t="s">
        <v>23</v>
      </c>
      <c r="R141" s="11" t="s">
        <v>11</v>
      </c>
    </row>
    <row r="142" spans="1:18" s="4" customFormat="1" ht="15">
      <c r="A142" s="4" t="s">
        <v>0</v>
      </c>
      <c r="B142" s="5">
        <v>4.1550000000000002</v>
      </c>
      <c r="C142" s="5">
        <v>4.3890000000000002</v>
      </c>
      <c r="D142" s="6">
        <v>4.7670000000000003</v>
      </c>
      <c r="E142" s="6">
        <v>4.3179999999999996</v>
      </c>
      <c r="F142" s="6">
        <v>4.4160000000000004</v>
      </c>
      <c r="G142" s="6">
        <v>4.5640000000000001</v>
      </c>
      <c r="H142" s="6">
        <v>4.33</v>
      </c>
      <c r="I142" s="6">
        <v>4.1879999999999997</v>
      </c>
      <c r="J142" s="6">
        <v>4.3940000000000001</v>
      </c>
      <c r="K142" s="6">
        <v>4.3419999999999996</v>
      </c>
      <c r="L142" s="6">
        <v>4.5469999999999997</v>
      </c>
      <c r="M142" s="6">
        <v>4.3109999999999999</v>
      </c>
      <c r="N142" s="6">
        <v>4.0369999999999999</v>
      </c>
      <c r="O142" s="6">
        <v>4.3129999999999997</v>
      </c>
      <c r="P142" s="6">
        <v>4.7119999999999997</v>
      </c>
      <c r="Q142" s="10">
        <f>AVERAGE(B142:P142)</f>
        <v>4.3855333333333331</v>
      </c>
      <c r="R142" s="10">
        <f>STDEV(B142:P142)</f>
        <v>0.19730826739128898</v>
      </c>
    </row>
    <row r="143" spans="1:18" s="4" customFormat="1" ht="15">
      <c r="A143" s="4" t="s">
        <v>1</v>
      </c>
      <c r="B143" s="5">
        <v>4.25</v>
      </c>
      <c r="C143" s="5">
        <v>4.13</v>
      </c>
      <c r="D143" s="6">
        <v>4.7590000000000003</v>
      </c>
      <c r="E143" s="6">
        <v>4.5590000000000002</v>
      </c>
      <c r="F143" s="6">
        <v>4.0910000000000002</v>
      </c>
      <c r="G143" s="6">
        <v>4.7240000000000002</v>
      </c>
      <c r="H143" s="6">
        <v>4.6849999999999996</v>
      </c>
      <c r="I143" s="6">
        <v>4.6050000000000004</v>
      </c>
      <c r="J143" s="6">
        <v>4.2549999999999999</v>
      </c>
      <c r="K143" s="6">
        <v>4.18</v>
      </c>
      <c r="L143" s="6">
        <v>4.4720000000000004</v>
      </c>
      <c r="M143" s="6">
        <v>4.3540000000000001</v>
      </c>
      <c r="N143" s="6">
        <v>4.5209999999999999</v>
      </c>
      <c r="O143" s="6">
        <v>4.306</v>
      </c>
      <c r="P143" s="6">
        <v>4.1909999999999998</v>
      </c>
      <c r="Q143" s="10">
        <f>AVERAGE(B143:P143)</f>
        <v>4.4054666666666664</v>
      </c>
      <c r="R143" s="10">
        <f t="shared" ref="R143:R148" si="59">STDEV(B143:P143)</f>
        <v>0.22625897509164991</v>
      </c>
    </row>
    <row r="144" spans="1:18" s="4" customFormat="1" ht="15">
      <c r="A144" s="4" t="s">
        <v>2</v>
      </c>
      <c r="B144" s="5">
        <v>8.6159999999999997</v>
      </c>
      <c r="C144" s="5">
        <v>8.4429999999999996</v>
      </c>
      <c r="D144" s="6">
        <v>8.5129999999999999</v>
      </c>
      <c r="E144" s="6">
        <v>8.5790000000000006</v>
      </c>
      <c r="F144" s="6">
        <v>8.4410000000000007</v>
      </c>
      <c r="G144" s="6">
        <v>8.1739999999999995</v>
      </c>
      <c r="H144" s="6">
        <v>8.1029999999999998</v>
      </c>
      <c r="I144" s="6">
        <v>8.2219999999999995</v>
      </c>
      <c r="J144" s="6">
        <v>9.1720000000000006</v>
      </c>
      <c r="K144" s="6">
        <v>8.15</v>
      </c>
      <c r="L144" s="6">
        <v>8.5030000000000001</v>
      </c>
      <c r="M144" s="6">
        <v>8.4220000000000006</v>
      </c>
      <c r="N144" s="6">
        <v>8.1430000000000007</v>
      </c>
      <c r="O144" s="6">
        <v>8.36</v>
      </c>
      <c r="P144" s="6">
        <v>8.5419999999999998</v>
      </c>
      <c r="Q144" s="10">
        <f>AVERAGE(B144:P144)</f>
        <v>8.4255333333333322</v>
      </c>
      <c r="R144" s="10">
        <f t="shared" si="59"/>
        <v>0.26906925998089554</v>
      </c>
    </row>
    <row r="145" spans="1:18" s="4" customFormat="1" ht="15">
      <c r="A145" s="4" t="s">
        <v>3</v>
      </c>
      <c r="B145" s="5">
        <v>73.067999999999998</v>
      </c>
      <c r="C145" s="5">
        <v>73.066000000000003</v>
      </c>
      <c r="D145" s="6">
        <v>73.162999999999997</v>
      </c>
      <c r="E145" s="6">
        <v>72.435000000000002</v>
      </c>
      <c r="F145" s="6">
        <v>73.241</v>
      </c>
      <c r="G145" s="6">
        <v>72.858000000000004</v>
      </c>
      <c r="H145" s="6">
        <v>72.709000000000003</v>
      </c>
      <c r="I145" s="6">
        <v>72.751999999999995</v>
      </c>
      <c r="J145" s="6">
        <v>72.468999999999994</v>
      </c>
      <c r="K145" s="6">
        <v>72.563000000000002</v>
      </c>
      <c r="L145" s="6">
        <v>73.088999999999999</v>
      </c>
      <c r="M145" s="6">
        <v>72.760999999999996</v>
      </c>
      <c r="N145" s="6">
        <v>72.451999999999998</v>
      </c>
      <c r="O145" s="6">
        <v>72.215000000000003</v>
      </c>
      <c r="P145" s="6">
        <v>73.006</v>
      </c>
      <c r="Q145" s="10">
        <f>AVERAGE(B145:P145)</f>
        <v>72.7898</v>
      </c>
      <c r="R145" s="10">
        <f t="shared" si="59"/>
        <v>0.31293317406208487</v>
      </c>
    </row>
    <row r="146" spans="1:18" s="4" customFormat="1" ht="15">
      <c r="A146" s="4" t="s">
        <v>4</v>
      </c>
      <c r="B146" s="6">
        <v>2.125</v>
      </c>
      <c r="C146" s="6">
        <v>2.032</v>
      </c>
      <c r="D146" s="6">
        <v>2.0699999999999998</v>
      </c>
      <c r="E146" s="6">
        <v>2.0179999999999998</v>
      </c>
      <c r="F146" s="6">
        <v>1.923</v>
      </c>
      <c r="G146" s="6">
        <v>2.1349999999999998</v>
      </c>
      <c r="H146" s="6">
        <v>2.12</v>
      </c>
      <c r="I146" s="6">
        <v>2.06</v>
      </c>
      <c r="J146" s="6">
        <v>2.2000000000000002</v>
      </c>
      <c r="K146" s="6">
        <v>2.1539999999999999</v>
      </c>
      <c r="L146" s="6">
        <v>2.0289999999999999</v>
      </c>
      <c r="M146" s="6">
        <v>2.0139999999999998</v>
      </c>
      <c r="N146" s="6">
        <v>2.04</v>
      </c>
      <c r="O146" s="6">
        <v>2.0259999999999998</v>
      </c>
      <c r="P146" s="3">
        <v>2.032</v>
      </c>
      <c r="Q146" s="28">
        <f>AVERAGE(B146:J146)</f>
        <v>2.0758888888888887</v>
      </c>
      <c r="R146" s="28">
        <f t="shared" si="59"/>
        <v>6.9854133735950119E-2</v>
      </c>
    </row>
    <row r="147" spans="1:18" s="4" customFormat="1" ht="15">
      <c r="A147" s="4" t="s">
        <v>5</v>
      </c>
      <c r="B147" s="6">
        <v>0.36</v>
      </c>
      <c r="C147" s="6">
        <v>0.39600000000000002</v>
      </c>
      <c r="D147" s="6">
        <v>0.39</v>
      </c>
      <c r="E147" s="6">
        <v>0.29299999999999998</v>
      </c>
      <c r="F147" s="6">
        <v>0.28999999999999998</v>
      </c>
      <c r="G147" s="6">
        <v>0.29699999999999999</v>
      </c>
      <c r="H147" s="6">
        <v>0.311</v>
      </c>
      <c r="I147" s="6">
        <v>0.29499999999999998</v>
      </c>
      <c r="J147" s="6">
        <v>0.28899999999999998</v>
      </c>
      <c r="K147" s="6">
        <v>0.38900000000000001</v>
      </c>
      <c r="L147" s="6">
        <v>0.371</v>
      </c>
      <c r="M147" s="6">
        <v>0.32200000000000001</v>
      </c>
      <c r="N147" s="6">
        <v>0.29299999999999998</v>
      </c>
      <c r="O147" s="6">
        <v>0.35599999999999998</v>
      </c>
      <c r="P147" s="3">
        <v>0.28899999999999998</v>
      </c>
      <c r="Q147" s="28">
        <f>AVERAGE(B147:J147)</f>
        <v>0.32455555555555554</v>
      </c>
      <c r="R147" s="28">
        <f t="shared" si="59"/>
        <v>4.2365417163396438E-2</v>
      </c>
    </row>
    <row r="148" spans="1:18" s="4" customFormat="1" ht="15">
      <c r="A148" s="4" t="s">
        <v>6</v>
      </c>
      <c r="B148" s="6">
        <v>3.1619999999999999</v>
      </c>
      <c r="C148" s="6">
        <v>3.028</v>
      </c>
      <c r="D148" s="6">
        <v>2.9780000000000002</v>
      </c>
      <c r="E148" s="6">
        <v>3.1120000000000001</v>
      </c>
      <c r="F148" s="6">
        <v>2.82</v>
      </c>
      <c r="G148" s="6">
        <v>3.0230000000000001</v>
      </c>
      <c r="H148" s="6">
        <v>3.1040000000000001</v>
      </c>
      <c r="I148" s="6">
        <v>3.11</v>
      </c>
      <c r="J148" s="6">
        <v>3.0920000000000001</v>
      </c>
      <c r="K148" s="6">
        <v>2.9420000000000002</v>
      </c>
      <c r="L148" s="6">
        <v>3.1360000000000001</v>
      </c>
      <c r="M148" s="6">
        <v>3.036</v>
      </c>
      <c r="N148" s="6">
        <v>2.9729999999999999</v>
      </c>
      <c r="O148" s="6">
        <v>3.09</v>
      </c>
      <c r="P148" s="6">
        <v>3.1269999999999998</v>
      </c>
      <c r="Q148" s="28">
        <f>AVERAGE(B148:J148)</f>
        <v>3.0476666666666663</v>
      </c>
      <c r="R148" s="28">
        <f t="shared" si="59"/>
        <v>9.1284380346465049E-2</v>
      </c>
    </row>
    <row r="149" spans="1:18" s="4" customFormat="1" ht="15">
      <c r="A149" s="26" t="s">
        <v>7</v>
      </c>
      <c r="B149" s="8"/>
      <c r="C149" s="8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10"/>
      <c r="R149" s="10"/>
    </row>
    <row r="150" spans="1:18" s="4" customFormat="1" ht="15">
      <c r="A150" s="4" t="s">
        <v>8</v>
      </c>
      <c r="B150" s="12">
        <f>SUM(B142:B149)</f>
        <v>95.736000000000004</v>
      </c>
      <c r="C150" s="12">
        <f t="shared" ref="C150:K150" si="60">SUM(C142:C149)</f>
        <v>95.484000000000009</v>
      </c>
      <c r="D150" s="7">
        <f t="shared" si="60"/>
        <v>96.639999999999986</v>
      </c>
      <c r="E150" s="7">
        <f t="shared" si="60"/>
        <v>95.314000000000007</v>
      </c>
      <c r="F150" s="7">
        <f t="shared" si="60"/>
        <v>95.221999999999994</v>
      </c>
      <c r="G150" s="7">
        <f t="shared" si="60"/>
        <v>95.775000000000006</v>
      </c>
      <c r="H150" s="7">
        <f t="shared" si="60"/>
        <v>95.362000000000009</v>
      </c>
      <c r="I150" s="7">
        <f t="shared" si="60"/>
        <v>95.231999999999999</v>
      </c>
      <c r="J150" s="7">
        <f t="shared" si="60"/>
        <v>95.870999999999995</v>
      </c>
      <c r="K150" s="7">
        <f t="shared" si="60"/>
        <v>94.72</v>
      </c>
      <c r="L150" s="12">
        <f>SUM(L142:L149)</f>
        <v>96.146999999999977</v>
      </c>
      <c r="M150" s="12">
        <f>SUM(M142:M149)</f>
        <v>95.22</v>
      </c>
      <c r="N150" s="7">
        <f>SUM(N142:N149)</f>
        <v>94.459000000000003</v>
      </c>
      <c r="O150" s="7">
        <f>SUM(O142:O149)</f>
        <v>94.665999999999997</v>
      </c>
      <c r="P150" s="7">
        <f>SUM(P142:P149)</f>
        <v>95.898999999999987</v>
      </c>
      <c r="Q150" s="10">
        <f>AVERAGE(B150:I150)</f>
        <v>95.595624999999998</v>
      </c>
      <c r="R150" s="10">
        <f>STDEV(B150:H150)</f>
        <v>0.48470948589261204</v>
      </c>
    </row>
    <row r="151" spans="1:18" s="4" customFormat="1" ht="15">
      <c r="A151" s="4" t="s">
        <v>9</v>
      </c>
      <c r="B151" s="12">
        <f>(B144/102)/(B142/62+B143/94)</f>
        <v>0.75266345839939786</v>
      </c>
      <c r="C151" s="12">
        <f t="shared" ref="C151:K151" si="61">(C144/102)/(C142/62+C143/94)</f>
        <v>0.72149429297881762</v>
      </c>
      <c r="D151" s="7">
        <f>(D144/102)/(D142/62+D143/94)</f>
        <v>0.65451863536107091</v>
      </c>
      <c r="E151" s="7">
        <f t="shared" si="61"/>
        <v>0.71190256307301081</v>
      </c>
      <c r="F151" s="7">
        <f t="shared" si="61"/>
        <v>0.7211939490142012</v>
      </c>
      <c r="G151" s="7">
        <f t="shared" si="61"/>
        <v>0.64695571927656226</v>
      </c>
      <c r="H151" s="7">
        <f t="shared" si="61"/>
        <v>0.66378468002492985</v>
      </c>
      <c r="I151" s="7">
        <f t="shared" si="61"/>
        <v>0.69168869287454837</v>
      </c>
      <c r="J151" s="7">
        <f t="shared" si="61"/>
        <v>0.77427199386682399</v>
      </c>
      <c r="K151" s="7">
        <f t="shared" si="61"/>
        <v>0.69783162715115121</v>
      </c>
      <c r="L151" s="12">
        <f>(L144/102)/(L142/62+L143/94)</f>
        <v>0.68944300894782695</v>
      </c>
      <c r="M151" s="12">
        <f>(M144/102)/(M142/62+M143/94)</f>
        <v>0.71271147747468644</v>
      </c>
      <c r="N151" s="7">
        <f>(N144/102)/(N142/62+N143/94)</f>
        <v>0.70518758778178581</v>
      </c>
      <c r="O151" s="7">
        <f>(O144/102)/(O142/62+O143/94)</f>
        <v>0.71039814599831674</v>
      </c>
      <c r="P151" s="7">
        <f>(P144/102)/(P142/62+P143/94)</f>
        <v>0.69448956468339429</v>
      </c>
      <c r="Q151" s="28">
        <f>AVERAGE(B151:I151)</f>
        <v>0.69552524887531719</v>
      </c>
      <c r="R151" s="28">
        <f>STDEV(B151:H151)</f>
        <v>4.0645145994106686E-2</v>
      </c>
    </row>
    <row r="152" spans="1:18" s="4" customFormat="1" ht="15">
      <c r="A152" s="4" t="s">
        <v>10</v>
      </c>
      <c r="B152" s="12">
        <f>(B147/71)/(2*(B146/442+B149/266))</f>
        <v>0.52732394366197177</v>
      </c>
      <c r="C152" s="12">
        <f t="shared" ref="C152:P152" si="62">(C147/71)/(2*(C146/442+C149/266))</f>
        <v>0.60660419208162364</v>
      </c>
      <c r="D152" s="12">
        <f t="shared" si="62"/>
        <v>0.58644621351296178</v>
      </c>
      <c r="E152" s="12">
        <f t="shared" si="62"/>
        <v>0.45193958597970385</v>
      </c>
      <c r="F152" s="12">
        <f t="shared" si="62"/>
        <v>0.46941032570880298</v>
      </c>
      <c r="G152" s="12">
        <f t="shared" si="62"/>
        <v>0.43300458488636734</v>
      </c>
      <c r="H152" s="12">
        <f t="shared" si="62"/>
        <v>0.45662370449109752</v>
      </c>
      <c r="I152" s="12">
        <f t="shared" si="62"/>
        <v>0.44574729932996027</v>
      </c>
      <c r="J152" s="12">
        <f t="shared" si="62"/>
        <v>0.40889244558258636</v>
      </c>
      <c r="K152" s="12">
        <f t="shared" si="62"/>
        <v>0.56213137693384085</v>
      </c>
      <c r="L152" s="12">
        <f t="shared" si="62"/>
        <v>0.56914875155318312</v>
      </c>
      <c r="M152" s="12">
        <f t="shared" si="62"/>
        <v>0.49765724435990327</v>
      </c>
      <c r="N152" s="12">
        <f t="shared" si="62"/>
        <v>0.44706572769953051</v>
      </c>
      <c r="O152" s="12">
        <f t="shared" si="62"/>
        <v>0.54694603951448073</v>
      </c>
      <c r="P152" s="12">
        <f t="shared" si="62"/>
        <v>0.44269851391815462</v>
      </c>
      <c r="Q152" s="28">
        <f>AVERAGE(B152:I152)</f>
        <v>0.49713748120656115</v>
      </c>
      <c r="R152" s="28">
        <f>STDEV(B152:H152)</f>
        <v>6.9592856034097872E-2</v>
      </c>
    </row>
    <row r="153" spans="1:18" s="32" customFormat="1" ht="15">
      <c r="A153" s="32" t="s">
        <v>13</v>
      </c>
      <c r="B153" s="34">
        <f>100-B150</f>
        <v>4.2639999999999958</v>
      </c>
      <c r="C153" s="34">
        <f t="shared" ref="C153:P153" si="63">100-C150</f>
        <v>4.5159999999999911</v>
      </c>
      <c r="D153" s="34">
        <f t="shared" si="63"/>
        <v>3.3600000000000136</v>
      </c>
      <c r="E153" s="34">
        <f t="shared" si="63"/>
        <v>4.6859999999999928</v>
      </c>
      <c r="F153" s="34">
        <f t="shared" si="63"/>
        <v>4.7780000000000058</v>
      </c>
      <c r="G153" s="34">
        <f t="shared" si="63"/>
        <v>4.2249999999999943</v>
      </c>
      <c r="H153" s="34">
        <f t="shared" si="63"/>
        <v>4.637999999999991</v>
      </c>
      <c r="I153" s="34">
        <f t="shared" si="63"/>
        <v>4.7680000000000007</v>
      </c>
      <c r="J153" s="34">
        <f t="shared" si="63"/>
        <v>4.1290000000000049</v>
      </c>
      <c r="K153" s="34">
        <f t="shared" si="63"/>
        <v>5.2800000000000011</v>
      </c>
      <c r="L153" s="34">
        <f t="shared" si="63"/>
        <v>3.8530000000000229</v>
      </c>
      <c r="M153" s="34">
        <f t="shared" si="63"/>
        <v>4.7800000000000011</v>
      </c>
      <c r="N153" s="34">
        <f t="shared" si="63"/>
        <v>5.5409999999999968</v>
      </c>
      <c r="O153" s="34">
        <f t="shared" si="63"/>
        <v>5.3340000000000032</v>
      </c>
      <c r="P153" s="34">
        <f t="shared" si="63"/>
        <v>4.1010000000000133</v>
      </c>
      <c r="Q153" s="28">
        <f>AVERAGE(B153:I153)</f>
        <v>4.4043749999999982</v>
      </c>
      <c r="R153" s="28">
        <f>STDEV(B153:H153)</f>
        <v>0.48470948589261681</v>
      </c>
    </row>
    <row r="154" spans="1:18" s="32" customFormat="1" ht="15"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28"/>
      <c r="R154" s="28"/>
    </row>
    <row r="155" spans="1:18" s="32" customFormat="1" ht="15">
      <c r="A155" s="32" t="s">
        <v>14</v>
      </c>
      <c r="B155" s="33">
        <v>1</v>
      </c>
      <c r="C155" s="33">
        <v>2</v>
      </c>
      <c r="D155" s="33">
        <v>3</v>
      </c>
      <c r="E155" s="33">
        <v>4</v>
      </c>
      <c r="F155" s="33">
        <v>5</v>
      </c>
      <c r="G155" s="33">
        <v>6</v>
      </c>
      <c r="H155" s="33">
        <v>7</v>
      </c>
      <c r="I155" s="33">
        <v>8</v>
      </c>
      <c r="J155" s="33">
        <v>9</v>
      </c>
      <c r="K155" s="33">
        <v>10</v>
      </c>
      <c r="L155" s="33">
        <v>11</v>
      </c>
      <c r="M155" s="33">
        <v>12</v>
      </c>
      <c r="N155" s="33">
        <v>13</v>
      </c>
      <c r="O155" s="33">
        <v>14</v>
      </c>
      <c r="P155" s="33">
        <v>15</v>
      </c>
      <c r="Q155" s="19" t="s">
        <v>23</v>
      </c>
      <c r="R155" s="19" t="s">
        <v>11</v>
      </c>
    </row>
    <row r="156" spans="1:18" s="32" customFormat="1" ht="15">
      <c r="A156" s="32" t="s">
        <v>0</v>
      </c>
      <c r="B156" s="4">
        <v>4.774</v>
      </c>
      <c r="C156" s="4">
        <v>4.0110000000000001</v>
      </c>
      <c r="D156" s="4">
        <v>4.6289999999999996</v>
      </c>
      <c r="E156" s="4">
        <v>4.6360000000000001</v>
      </c>
      <c r="F156" s="4">
        <v>4.5460000000000003</v>
      </c>
      <c r="G156" s="4">
        <v>4.2060000000000004</v>
      </c>
      <c r="H156" s="4">
        <v>4.5750000000000002</v>
      </c>
      <c r="I156" s="4">
        <v>4.3179999999999996</v>
      </c>
      <c r="J156" s="4">
        <v>4.5369999999999999</v>
      </c>
      <c r="K156" s="4">
        <v>4.5869999999999997</v>
      </c>
      <c r="L156" s="4">
        <v>4.7271000000000001</v>
      </c>
      <c r="M156" s="4">
        <v>4.0970000000000004</v>
      </c>
      <c r="N156" s="4">
        <v>4.0229999999999997</v>
      </c>
      <c r="O156" s="4">
        <v>4.375</v>
      </c>
      <c r="P156" s="4">
        <v>4.0839999999999996</v>
      </c>
      <c r="Q156" s="20">
        <f t="shared" ref="Q156:Q162" si="64">AVERAGE(B156:P156)</f>
        <v>4.4083399999999999</v>
      </c>
      <c r="R156" s="20">
        <f>STDEV(B156:P156)</f>
        <v>0.26588707001281575</v>
      </c>
    </row>
    <row r="157" spans="1:18" s="32" customFormat="1" ht="15">
      <c r="A157" s="32" t="s">
        <v>1</v>
      </c>
      <c r="B157" s="4">
        <v>4.6319999999999997</v>
      </c>
      <c r="C157" s="4">
        <v>4.3479999999999999</v>
      </c>
      <c r="D157" s="4">
        <v>4.5519999999999996</v>
      </c>
      <c r="E157" s="4">
        <v>4.1150000000000002</v>
      </c>
      <c r="F157" s="4">
        <v>4.2530000000000001</v>
      </c>
      <c r="G157" s="4">
        <v>4.2859999999999996</v>
      </c>
      <c r="H157" s="4">
        <v>4.298</v>
      </c>
      <c r="I157" s="6">
        <v>4.6500000000000004</v>
      </c>
      <c r="J157" s="4">
        <v>4.2080000000000002</v>
      </c>
      <c r="K157" s="4">
        <v>4.6539999999999999</v>
      </c>
      <c r="L157" s="4">
        <v>4.5860000000000003</v>
      </c>
      <c r="M157" s="4">
        <v>4.3019999999999996</v>
      </c>
      <c r="N157" s="4">
        <v>4.6959999999999997</v>
      </c>
      <c r="O157" s="4">
        <v>4.4160000000000004</v>
      </c>
      <c r="P157" s="4">
        <v>4.0350000000000001</v>
      </c>
      <c r="Q157" s="20">
        <f t="shared" si="64"/>
        <v>4.4020666666666664</v>
      </c>
      <c r="R157" s="20">
        <f t="shared" ref="R157:R162" si="65">STDEV(B157:P157)</f>
        <v>0.21296863171659358</v>
      </c>
    </row>
    <row r="158" spans="1:18" s="32" customFormat="1" ht="15">
      <c r="A158" s="32" t="s">
        <v>2</v>
      </c>
      <c r="B158" s="18">
        <v>7.5259999999999998</v>
      </c>
      <c r="C158" s="18">
        <v>7.3609999999999998</v>
      </c>
      <c r="D158" s="18">
        <v>7.3129999999999997</v>
      </c>
      <c r="E158" s="18">
        <v>7.8280000000000003</v>
      </c>
      <c r="F158" s="18">
        <v>7.2640000000000002</v>
      </c>
      <c r="G158" s="18">
        <v>7.2850000000000001</v>
      </c>
      <c r="H158" s="18">
        <v>7.5380000000000003</v>
      </c>
      <c r="I158" s="18">
        <v>7.8380000000000001</v>
      </c>
      <c r="J158" s="18">
        <v>7.7690000000000001</v>
      </c>
      <c r="K158" s="18">
        <v>8.0850000000000009</v>
      </c>
      <c r="L158" s="18">
        <v>7.9539999999999997</v>
      </c>
      <c r="M158" s="18">
        <v>7.4219999999999997</v>
      </c>
      <c r="N158" s="18">
        <v>7.407</v>
      </c>
      <c r="O158" s="18">
        <v>7.6909999999999998</v>
      </c>
      <c r="P158" s="18">
        <v>7.2160000000000002</v>
      </c>
      <c r="Q158" s="20">
        <f t="shared" si="64"/>
        <v>7.5664666666666651</v>
      </c>
      <c r="R158" s="20">
        <f t="shared" si="65"/>
        <v>0.27599996549344169</v>
      </c>
    </row>
    <row r="159" spans="1:18" s="32" customFormat="1" ht="15">
      <c r="A159" s="32" t="s">
        <v>3</v>
      </c>
      <c r="B159" s="18">
        <v>73.948999999999998</v>
      </c>
      <c r="C159" s="18">
        <v>73.266000000000005</v>
      </c>
      <c r="D159" s="18">
        <v>74.716999999999999</v>
      </c>
      <c r="E159" s="18">
        <v>74.3</v>
      </c>
      <c r="F159" s="18">
        <v>73.623000000000005</v>
      </c>
      <c r="G159" s="18">
        <v>73.661000000000001</v>
      </c>
      <c r="H159" s="18">
        <v>74.233000000000004</v>
      </c>
      <c r="I159" s="18">
        <v>74.135000000000005</v>
      </c>
      <c r="J159" s="18">
        <v>74.018000000000001</v>
      </c>
      <c r="K159" s="18">
        <v>73.272999999999996</v>
      </c>
      <c r="L159" s="18">
        <v>73.769000000000005</v>
      </c>
      <c r="M159" s="18">
        <v>73.516999999999996</v>
      </c>
      <c r="N159" s="18">
        <v>73.635999999999996</v>
      </c>
      <c r="O159" s="18">
        <v>73.447999999999993</v>
      </c>
      <c r="P159" s="18">
        <v>73.584999999999994</v>
      </c>
      <c r="Q159" s="20">
        <f t="shared" si="64"/>
        <v>73.808666666666667</v>
      </c>
      <c r="R159" s="20">
        <f t="shared" si="65"/>
        <v>0.40977444434480764</v>
      </c>
    </row>
    <row r="160" spans="1:18" s="32" customFormat="1" ht="15">
      <c r="A160" s="32" t="s">
        <v>4</v>
      </c>
      <c r="B160" s="18">
        <v>0.98699999999999999</v>
      </c>
      <c r="C160" s="18">
        <v>0.99199999999999999</v>
      </c>
      <c r="D160" s="18">
        <v>1.0589999999999999</v>
      </c>
      <c r="E160" s="18">
        <v>0.93200000000000005</v>
      </c>
      <c r="F160" s="18">
        <v>0.98899999999999999</v>
      </c>
      <c r="G160" s="18">
        <v>0.99099999999999999</v>
      </c>
      <c r="H160" s="18">
        <v>0.92300000000000004</v>
      </c>
      <c r="I160" s="18">
        <v>0.93700000000000006</v>
      </c>
      <c r="J160" s="18">
        <v>0.93600000000000005</v>
      </c>
      <c r="K160" s="18">
        <v>1.2</v>
      </c>
      <c r="L160" s="33">
        <v>1.357</v>
      </c>
      <c r="M160" s="33">
        <v>1.133</v>
      </c>
      <c r="N160" s="33">
        <v>1.1739999999999999</v>
      </c>
      <c r="O160" s="18">
        <v>0.94899999999999995</v>
      </c>
      <c r="P160" s="33">
        <v>1.272</v>
      </c>
      <c r="Q160" s="28">
        <f t="shared" si="64"/>
        <v>1.0553999999999999</v>
      </c>
      <c r="R160" s="28">
        <f t="shared" si="65"/>
        <v>0.1384855846030815</v>
      </c>
    </row>
    <row r="161" spans="1:18" s="32" customFormat="1" ht="15">
      <c r="A161" s="32" t="s">
        <v>5</v>
      </c>
      <c r="B161" s="18">
        <v>0.25600000000000001</v>
      </c>
      <c r="C161" s="18">
        <v>0.221</v>
      </c>
      <c r="D161" s="18">
        <v>0.29499999999999998</v>
      </c>
      <c r="E161" s="18">
        <v>0.214</v>
      </c>
      <c r="F161" s="18">
        <v>0.248</v>
      </c>
      <c r="G161" s="18">
        <v>0.26500000000000001</v>
      </c>
      <c r="H161" s="18">
        <v>0.215</v>
      </c>
      <c r="I161" s="18">
        <v>0.26400000000000001</v>
      </c>
      <c r="J161" s="18">
        <v>0.16400000000000001</v>
      </c>
      <c r="K161" s="18">
        <v>0.21199999999999999</v>
      </c>
      <c r="L161" s="33">
        <v>0.217</v>
      </c>
      <c r="M161" s="33">
        <v>0.254</v>
      </c>
      <c r="N161" s="33">
        <v>0.23100000000000001</v>
      </c>
      <c r="O161" s="18">
        <v>0.19500000000000001</v>
      </c>
      <c r="P161" s="33">
        <v>0.29399999999999998</v>
      </c>
      <c r="Q161" s="28">
        <f t="shared" si="64"/>
        <v>0.23633333333333337</v>
      </c>
      <c r="R161" s="28">
        <f t="shared" si="65"/>
        <v>3.6167599285758897E-2</v>
      </c>
    </row>
    <row r="162" spans="1:18" s="49" customFormat="1" ht="15">
      <c r="A162" s="49" t="s">
        <v>6</v>
      </c>
      <c r="B162" s="18">
        <v>3.8730000000000002</v>
      </c>
      <c r="C162" s="18">
        <v>3.9329999999999998</v>
      </c>
      <c r="D162" s="18">
        <v>3.4790000000000001</v>
      </c>
      <c r="E162" s="18">
        <v>4.1959999999999997</v>
      </c>
      <c r="F162" s="18">
        <v>3.9940000000000002</v>
      </c>
      <c r="G162" s="18">
        <v>3.9169999999999998</v>
      </c>
      <c r="H162" s="33">
        <v>3.9510000000000001</v>
      </c>
      <c r="I162" s="33">
        <v>3.9769999999999999</v>
      </c>
      <c r="J162" s="33">
        <v>3.907</v>
      </c>
      <c r="K162" s="33">
        <v>3.5169999999999999</v>
      </c>
      <c r="L162" s="33">
        <v>3.899</v>
      </c>
      <c r="M162" s="33">
        <v>3.6659999999999999</v>
      </c>
      <c r="N162" s="33">
        <v>3.702</v>
      </c>
      <c r="O162" s="18">
        <v>3.7170000000000001</v>
      </c>
      <c r="P162" s="33">
        <v>3.6549999999999998</v>
      </c>
      <c r="Q162" s="28">
        <f t="shared" si="64"/>
        <v>3.8255333333333335</v>
      </c>
      <c r="R162" s="28">
        <f t="shared" si="65"/>
        <v>0.19555118681988776</v>
      </c>
    </row>
    <row r="163" spans="1:18" s="32" customFormat="1" ht="15">
      <c r="A163" s="35" t="s">
        <v>7</v>
      </c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17"/>
      <c r="M163" s="17"/>
      <c r="N163" s="50"/>
      <c r="O163" s="50"/>
      <c r="P163" s="50"/>
      <c r="Q163" s="20"/>
      <c r="R163" s="20"/>
    </row>
    <row r="164" spans="1:18" s="32" customFormat="1" ht="15">
      <c r="A164" s="32" t="s">
        <v>8</v>
      </c>
      <c r="B164" s="38">
        <f>SUM(B156:B163)</f>
        <v>95.997</v>
      </c>
      <c r="C164" s="38">
        <f t="shared" ref="C164:K164" si="66">SUM(C156:C163)</f>
        <v>94.132000000000005</v>
      </c>
      <c r="D164" s="38">
        <f t="shared" si="66"/>
        <v>96.043999999999997</v>
      </c>
      <c r="E164" s="38">
        <f t="shared" si="66"/>
        <v>96.220999999999989</v>
      </c>
      <c r="F164" s="38">
        <f t="shared" si="66"/>
        <v>94.917000000000016</v>
      </c>
      <c r="G164" s="38">
        <f t="shared" si="66"/>
        <v>94.611000000000004</v>
      </c>
      <c r="H164" s="38">
        <f t="shared" si="66"/>
        <v>95.733000000000004</v>
      </c>
      <c r="I164" s="38">
        <f t="shared" si="66"/>
        <v>96.119</v>
      </c>
      <c r="J164" s="38">
        <f t="shared" si="66"/>
        <v>95.539000000000016</v>
      </c>
      <c r="K164" s="38">
        <f t="shared" si="66"/>
        <v>95.527999999999992</v>
      </c>
      <c r="L164" s="38">
        <f>SUM(L156:L163)</f>
        <v>96.509100000000004</v>
      </c>
      <c r="M164" s="38">
        <f>SUM(M156:M163)</f>
        <v>94.390999999999991</v>
      </c>
      <c r="N164" s="38">
        <f>SUM(N156:N163)</f>
        <v>94.869</v>
      </c>
      <c r="O164" s="38">
        <f>SUM(O156:O163)</f>
        <v>94.790999999999983</v>
      </c>
      <c r="P164" s="38">
        <f>SUM(P156:P163)</f>
        <v>94.140999999999991</v>
      </c>
      <c r="Q164" s="20"/>
      <c r="R164" s="20"/>
    </row>
    <row r="165" spans="1:18" s="32" customFormat="1" ht="15">
      <c r="A165" s="32" t="s">
        <v>9</v>
      </c>
      <c r="B165" s="38">
        <f>(B158/102)/(B156/62+B157/94)</f>
        <v>0.58430711796091661</v>
      </c>
      <c r="C165" s="38">
        <f>(C158/102)/(C156/62+C157/94)</f>
        <v>0.65044978168189993</v>
      </c>
      <c r="D165" s="38">
        <f>(D158/102)/(D156/62+D157/94)</f>
        <v>0.58248378768807307</v>
      </c>
      <c r="E165" s="38">
        <f t="shared" ref="E165:K165" si="67">(E158/102)/(E156/62+E157/94)</f>
        <v>0.64736049837251675</v>
      </c>
      <c r="F165" s="38">
        <f t="shared" si="67"/>
        <v>0.6006353303249492</v>
      </c>
      <c r="G165" s="38">
        <f t="shared" si="67"/>
        <v>0.62962852892890642</v>
      </c>
      <c r="H165" s="38">
        <f t="shared" si="67"/>
        <v>0.61835542025851209</v>
      </c>
      <c r="I165" s="38">
        <f t="shared" si="67"/>
        <v>0.64512671411017231</v>
      </c>
      <c r="J165" s="38">
        <f t="shared" si="67"/>
        <v>0.64579011329106628</v>
      </c>
      <c r="K165" s="38">
        <f t="shared" si="67"/>
        <v>0.64184801699862581</v>
      </c>
      <c r="L165" s="38">
        <f>(L158/102)/(L156/62+L157/94)</f>
        <v>0.62368954781786878</v>
      </c>
      <c r="M165" s="38">
        <f>(M158/102)/(M156/62+M157/94)</f>
        <v>0.65057591545551363</v>
      </c>
      <c r="N165" s="38">
        <f>(N158/102)/(N156/62+N157/94)</f>
        <v>0.63231255742270964</v>
      </c>
      <c r="O165" s="38">
        <f>(O158/102)/(O156/62+O157/94)</f>
        <v>0.64148275208086569</v>
      </c>
      <c r="P165" s="38">
        <f>(P158/102)/(P156/62+P157/94)</f>
        <v>0.65025160057872389</v>
      </c>
      <c r="Q165" s="28"/>
      <c r="R165" s="28"/>
    </row>
    <row r="166" spans="1:18" s="32" customFormat="1" ht="15">
      <c r="A166" s="32" t="s">
        <v>10</v>
      </c>
      <c r="B166" s="38">
        <f>(B161/71)/(2*(B160/442+B163/265.82))</f>
        <v>0.80734049688200116</v>
      </c>
      <c r="C166" s="38">
        <f t="shared" ref="C166:P166" si="68">(C161/71)/(2*(C160/442+C163/265.82))</f>
        <v>0.69344900045433899</v>
      </c>
      <c r="D166" s="38">
        <f t="shared" si="68"/>
        <v>0.86708162098179253</v>
      </c>
      <c r="E166" s="38">
        <f t="shared" si="68"/>
        <v>0.71471317173426829</v>
      </c>
      <c r="F166" s="38">
        <f t="shared" si="68"/>
        <v>0.78052948632136598</v>
      </c>
      <c r="G166" s="38">
        <f t="shared" si="68"/>
        <v>0.83235030769886731</v>
      </c>
      <c r="H166" s="38">
        <f t="shared" si="68"/>
        <v>0.72505455266812124</v>
      </c>
      <c r="I166" s="38">
        <f t="shared" si="68"/>
        <v>0.87699730936311571</v>
      </c>
      <c r="J166" s="38">
        <f t="shared" si="68"/>
        <v>0.54538341158059467</v>
      </c>
      <c r="K166" s="38">
        <f t="shared" si="68"/>
        <v>0.54990610328638501</v>
      </c>
      <c r="L166" s="38">
        <f t="shared" si="68"/>
        <v>0.49775291394646431</v>
      </c>
      <c r="M166" s="38">
        <f t="shared" si="68"/>
        <v>0.69781087229466832</v>
      </c>
      <c r="N166" s="38">
        <f t="shared" si="68"/>
        <v>0.61246010989274668</v>
      </c>
      <c r="O166" s="38">
        <f t="shared" si="68"/>
        <v>0.6395909704804168</v>
      </c>
      <c r="P166" s="38">
        <f t="shared" si="68"/>
        <v>0.71943927717246869</v>
      </c>
      <c r="Q166" s="28"/>
      <c r="R166" s="28"/>
    </row>
    <row r="167" spans="1:18" s="32" customFormat="1" ht="15">
      <c r="A167" s="32" t="s">
        <v>13</v>
      </c>
      <c r="B167" s="51">
        <f>100-B164</f>
        <v>4.0030000000000001</v>
      </c>
      <c r="C167" s="51">
        <f t="shared" ref="C167:P167" si="69">100-C164</f>
        <v>5.867999999999995</v>
      </c>
      <c r="D167" s="51">
        <f t="shared" si="69"/>
        <v>3.9560000000000031</v>
      </c>
      <c r="E167" s="51">
        <f t="shared" si="69"/>
        <v>3.7790000000000106</v>
      </c>
      <c r="F167" s="51">
        <f t="shared" si="69"/>
        <v>5.0829999999999842</v>
      </c>
      <c r="G167" s="51">
        <f t="shared" si="69"/>
        <v>5.3889999999999958</v>
      </c>
      <c r="H167" s="51">
        <f t="shared" si="69"/>
        <v>4.2669999999999959</v>
      </c>
      <c r="I167" s="51">
        <f t="shared" si="69"/>
        <v>3.8810000000000002</v>
      </c>
      <c r="J167" s="51">
        <f t="shared" si="69"/>
        <v>4.4609999999999843</v>
      </c>
      <c r="K167" s="51">
        <f t="shared" si="69"/>
        <v>4.4720000000000084</v>
      </c>
      <c r="L167" s="51">
        <f t="shared" si="69"/>
        <v>3.4908999999999963</v>
      </c>
      <c r="M167" s="51">
        <f t="shared" si="69"/>
        <v>5.6090000000000089</v>
      </c>
      <c r="N167" s="51">
        <f t="shared" si="69"/>
        <v>5.1310000000000002</v>
      </c>
      <c r="O167" s="51">
        <f t="shared" si="69"/>
        <v>5.2090000000000174</v>
      </c>
      <c r="P167" s="51">
        <f t="shared" si="69"/>
        <v>5.8590000000000089</v>
      </c>
      <c r="Q167" s="52"/>
      <c r="R167" s="28"/>
    </row>
    <row r="168" spans="1:18" s="32" customFormat="1" ht="15"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28"/>
      <c r="R168" s="28"/>
    </row>
    <row r="169" spans="1:18" s="32" customFormat="1" ht="15">
      <c r="A169" s="32" t="s">
        <v>30</v>
      </c>
      <c r="B169" s="4">
        <v>1</v>
      </c>
      <c r="C169" s="4">
        <v>2</v>
      </c>
      <c r="D169" s="4">
        <v>3</v>
      </c>
      <c r="E169" s="4">
        <v>4</v>
      </c>
      <c r="F169" s="4">
        <v>5</v>
      </c>
      <c r="G169" s="4">
        <v>6</v>
      </c>
      <c r="H169" s="4">
        <v>7</v>
      </c>
      <c r="I169" s="4">
        <v>8</v>
      </c>
      <c r="J169" s="4">
        <v>9</v>
      </c>
      <c r="K169" s="4">
        <v>10</v>
      </c>
      <c r="L169" s="4">
        <v>11</v>
      </c>
      <c r="M169" s="4">
        <v>12</v>
      </c>
      <c r="N169" s="4">
        <v>13</v>
      </c>
      <c r="O169" s="4">
        <v>14</v>
      </c>
      <c r="P169" s="4">
        <v>15</v>
      </c>
      <c r="Q169" s="11" t="s">
        <v>23</v>
      </c>
      <c r="R169" s="11" t="s">
        <v>11</v>
      </c>
    </row>
    <row r="170" spans="1:18" s="32" customFormat="1" ht="15">
      <c r="A170" s="32" t="s">
        <v>0</v>
      </c>
      <c r="B170" s="6">
        <v>2.7690000000000001</v>
      </c>
      <c r="C170" s="6">
        <v>2.915</v>
      </c>
      <c r="D170" s="5">
        <v>2.79</v>
      </c>
      <c r="E170" s="4">
        <v>2.8580000000000001</v>
      </c>
      <c r="F170" s="4">
        <v>2.9329999999999998</v>
      </c>
      <c r="G170" s="4">
        <v>2.823</v>
      </c>
      <c r="H170" s="4">
        <v>2.8620000000000001</v>
      </c>
      <c r="I170" s="4">
        <v>2.7010000000000001</v>
      </c>
      <c r="J170" s="4">
        <v>2.7650000000000001</v>
      </c>
      <c r="K170" s="6">
        <v>3.032</v>
      </c>
      <c r="L170" s="4">
        <v>3.0059999999999998</v>
      </c>
      <c r="M170" s="4">
        <v>2.7730000000000001</v>
      </c>
      <c r="N170" s="6">
        <v>2.6230000000000002</v>
      </c>
      <c r="O170" s="6">
        <v>2.7</v>
      </c>
      <c r="P170" s="4">
        <v>2.8090000000000002</v>
      </c>
      <c r="Q170" s="10">
        <f>AVERAGE(B170:P170)</f>
        <v>2.8239333333333336</v>
      </c>
      <c r="R170" s="10">
        <f>STDEV(B170:P170)</f>
        <v>0.11356085006139503</v>
      </c>
    </row>
    <row r="171" spans="1:18" s="32" customFormat="1" ht="15">
      <c r="A171" s="32" t="s">
        <v>1</v>
      </c>
      <c r="B171" s="6">
        <v>3.55</v>
      </c>
      <c r="C171" s="6">
        <v>3.0550000000000002</v>
      </c>
      <c r="D171" s="15">
        <v>3.5350000000000001</v>
      </c>
      <c r="E171" s="4">
        <v>3.427</v>
      </c>
      <c r="F171" s="4">
        <v>3.5150000000000001</v>
      </c>
      <c r="G171" s="4">
        <v>3.6850000000000001</v>
      </c>
      <c r="H171" s="4">
        <v>3.4409999999999998</v>
      </c>
      <c r="I171" s="4">
        <v>3.7610000000000001</v>
      </c>
      <c r="J171" s="4">
        <v>3.6179999999999999</v>
      </c>
      <c r="K171" s="6">
        <v>3.7909999999999999</v>
      </c>
      <c r="L171" s="4">
        <v>3.5430000000000001</v>
      </c>
      <c r="M171" s="4">
        <v>3.5569999999999999</v>
      </c>
      <c r="N171" s="6">
        <v>3.464</v>
      </c>
      <c r="O171" s="6">
        <v>3.5640000000000001</v>
      </c>
      <c r="P171" s="4">
        <v>3.2069999999999999</v>
      </c>
      <c r="Q171" s="10">
        <f t="shared" ref="Q171:Q173" si="70">AVERAGE(B171:P171)</f>
        <v>3.5141999999999998</v>
      </c>
      <c r="R171" s="10">
        <f t="shared" ref="R171:R175" si="71">STDEV(B171:P171)</f>
        <v>0.18993427434622898</v>
      </c>
    </row>
    <row r="172" spans="1:18" s="32" customFormat="1" ht="15">
      <c r="A172" s="32" t="s">
        <v>2</v>
      </c>
      <c r="B172" s="6">
        <v>10.698</v>
      </c>
      <c r="C172" s="6">
        <v>10.221</v>
      </c>
      <c r="D172" s="15">
        <v>10.942</v>
      </c>
      <c r="E172" s="4">
        <v>10.717000000000001</v>
      </c>
      <c r="F172" s="4">
        <v>10.565</v>
      </c>
      <c r="G172" s="4">
        <v>10.673999999999999</v>
      </c>
      <c r="H172" s="4">
        <v>10.62</v>
      </c>
      <c r="I172" s="4">
        <v>10.252000000000001</v>
      </c>
      <c r="J172" s="4">
        <v>10.911</v>
      </c>
      <c r="K172" s="6">
        <v>11.439</v>
      </c>
      <c r="L172" s="4">
        <v>11.496</v>
      </c>
      <c r="M172" s="4">
        <v>11.215</v>
      </c>
      <c r="N172" s="6">
        <v>10.46</v>
      </c>
      <c r="O172" s="6">
        <v>10.39</v>
      </c>
      <c r="P172" s="4">
        <v>10.231</v>
      </c>
      <c r="Q172" s="10">
        <f t="shared" si="70"/>
        <v>10.722066666666665</v>
      </c>
      <c r="R172" s="10">
        <f t="shared" si="71"/>
        <v>0.41145585888345759</v>
      </c>
    </row>
    <row r="173" spans="1:18" s="32" customFormat="1" ht="15">
      <c r="A173" s="32" t="s">
        <v>3</v>
      </c>
      <c r="B173" s="6">
        <v>77.858000000000004</v>
      </c>
      <c r="C173" s="6">
        <v>77.195999999999998</v>
      </c>
      <c r="D173" s="15">
        <v>77.652000000000001</v>
      </c>
      <c r="E173" s="4">
        <v>77.201999999999998</v>
      </c>
      <c r="F173" s="4">
        <v>77.831000000000003</v>
      </c>
      <c r="G173" s="4">
        <v>77.462000000000003</v>
      </c>
      <c r="H173" s="4">
        <v>77.465999999999994</v>
      </c>
      <c r="I173" s="4">
        <v>77.216999999999999</v>
      </c>
      <c r="J173" s="4">
        <v>76.626999999999995</v>
      </c>
      <c r="K173" s="6">
        <v>76.561000000000007</v>
      </c>
      <c r="L173" s="4">
        <v>76.644000000000005</v>
      </c>
      <c r="M173" s="4">
        <v>77.367999999999995</v>
      </c>
      <c r="N173" s="6">
        <v>77.155000000000001</v>
      </c>
      <c r="O173" s="6">
        <v>77.138999999999996</v>
      </c>
      <c r="P173" s="4">
        <v>77.498999999999995</v>
      </c>
      <c r="Q173" s="10">
        <f t="shared" si="70"/>
        <v>77.258466666666664</v>
      </c>
      <c r="R173" s="10">
        <f t="shared" si="71"/>
        <v>0.40470621913867777</v>
      </c>
    </row>
    <row r="174" spans="1:18" s="36" customFormat="1" ht="15">
      <c r="A174" s="36" t="s">
        <v>4</v>
      </c>
      <c r="B174" s="5">
        <v>0.77800000000000002</v>
      </c>
      <c r="C174" s="5">
        <v>0.70099999999999996</v>
      </c>
      <c r="D174" s="5">
        <v>0.85699999999999998</v>
      </c>
      <c r="E174" s="5">
        <v>0.70699999999999996</v>
      </c>
      <c r="F174" s="5">
        <v>1.0209999999999999</v>
      </c>
      <c r="G174" s="5">
        <v>1.3540000000000001</v>
      </c>
      <c r="H174" s="5">
        <v>0.49399999999999999</v>
      </c>
      <c r="I174" s="5">
        <v>0.60799999999999998</v>
      </c>
      <c r="J174" s="5">
        <v>0.69899999999999995</v>
      </c>
      <c r="K174" s="5">
        <v>0.64100000000000001</v>
      </c>
      <c r="L174" s="5">
        <v>0.64700000000000002</v>
      </c>
      <c r="M174" s="5">
        <v>0.80800000000000005</v>
      </c>
      <c r="N174" s="5">
        <v>0.35199999999999998</v>
      </c>
      <c r="O174" s="5">
        <v>0.39</v>
      </c>
      <c r="P174" s="5">
        <v>0.51200000000000001</v>
      </c>
      <c r="Q174" s="28">
        <f>AVERAGE(B174:P174)</f>
        <v>0.7046</v>
      </c>
      <c r="R174" s="28">
        <f t="shared" si="71"/>
        <v>0.25108700825467967</v>
      </c>
    </row>
    <row r="175" spans="1:18" s="36" customFormat="1" ht="15">
      <c r="A175" s="36" t="s">
        <v>5</v>
      </c>
      <c r="B175" s="18">
        <v>0.123</v>
      </c>
      <c r="C175" s="18">
        <v>0.13</v>
      </c>
      <c r="D175" s="18">
        <v>0.13800000000000001</v>
      </c>
      <c r="E175" s="18">
        <v>0.13100000000000001</v>
      </c>
      <c r="F175" s="18">
        <v>0.13600000000000001</v>
      </c>
      <c r="G175" s="18">
        <v>0.27</v>
      </c>
      <c r="H175" s="18">
        <v>0.216</v>
      </c>
      <c r="I175" s="18">
        <v>0.13200000000000001</v>
      </c>
      <c r="J175" s="18">
        <v>0.217</v>
      </c>
      <c r="K175" s="18">
        <v>0.13200000000000001</v>
      </c>
      <c r="L175" s="2">
        <v>0.13100000000000001</v>
      </c>
      <c r="M175" s="2">
        <v>0.24399999999999999</v>
      </c>
      <c r="N175" s="2">
        <v>0.13700000000000001</v>
      </c>
      <c r="O175" s="18">
        <v>0.121</v>
      </c>
      <c r="P175" s="18">
        <v>0.124</v>
      </c>
      <c r="Q175" s="28">
        <f>AVERAGE(B175:P175)</f>
        <v>0.15880000000000002</v>
      </c>
      <c r="R175" s="28">
        <f t="shared" si="71"/>
        <v>5.031642730900953E-2</v>
      </c>
    </row>
    <row r="176" spans="1:18" s="32" customFormat="1" ht="15">
      <c r="A176" s="35" t="s">
        <v>6</v>
      </c>
      <c r="B176" s="8"/>
      <c r="C176" s="50"/>
      <c r="D176" s="50"/>
      <c r="E176" s="50"/>
      <c r="F176" s="53"/>
      <c r="G176" s="53"/>
      <c r="H176" s="53"/>
      <c r="I176" s="53"/>
      <c r="J176" s="53"/>
      <c r="K176" s="53"/>
      <c r="L176" s="53"/>
      <c r="M176" s="53"/>
      <c r="N176" s="53"/>
      <c r="O176" s="50"/>
      <c r="P176" s="50"/>
      <c r="Q176" s="10"/>
      <c r="R176" s="10"/>
    </row>
    <row r="177" spans="1:18" s="36" customFormat="1" ht="15">
      <c r="A177" s="35" t="s">
        <v>7</v>
      </c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10"/>
      <c r="R177" s="10"/>
    </row>
    <row r="178" spans="1:18" s="32" customFormat="1" ht="15">
      <c r="A178" s="32" t="s">
        <v>8</v>
      </c>
      <c r="B178" s="7">
        <f t="shared" ref="B178:K178" si="72">SUM(B170:B177)</f>
        <v>95.77600000000001</v>
      </c>
      <c r="C178" s="7">
        <f t="shared" si="72"/>
        <v>94.217999999999989</v>
      </c>
      <c r="D178" s="7">
        <f t="shared" si="72"/>
        <v>95.914000000000001</v>
      </c>
      <c r="E178" s="7">
        <f t="shared" si="72"/>
        <v>95.042000000000002</v>
      </c>
      <c r="F178" s="7">
        <f t="shared" si="72"/>
        <v>96.000999999999991</v>
      </c>
      <c r="G178" s="7">
        <f t="shared" si="72"/>
        <v>96.268000000000001</v>
      </c>
      <c r="H178" s="7">
        <f t="shared" si="72"/>
        <v>95.09899999999999</v>
      </c>
      <c r="I178" s="7">
        <f t="shared" si="72"/>
        <v>94.671000000000006</v>
      </c>
      <c r="J178" s="7">
        <f t="shared" si="72"/>
        <v>94.836999999999989</v>
      </c>
      <c r="K178" s="7">
        <f t="shared" si="72"/>
        <v>95.596000000000018</v>
      </c>
      <c r="L178" s="7">
        <f>SUM(L171:L177)</f>
        <v>92.461000000000013</v>
      </c>
      <c r="M178" s="7">
        <f>SUM(M170:M177)</f>
        <v>95.965000000000003</v>
      </c>
      <c r="N178" s="7">
        <f>SUM(N170:N177)</f>
        <v>94.191000000000003</v>
      </c>
      <c r="O178" s="7">
        <f>SUM(O170:O177)</f>
        <v>94.303999999999988</v>
      </c>
      <c r="P178" s="7">
        <f>SUM(P170:P177)</f>
        <v>94.381999999999991</v>
      </c>
      <c r="Q178" s="10"/>
      <c r="R178" s="10"/>
    </row>
    <row r="179" spans="1:18" s="32" customFormat="1" ht="15">
      <c r="A179" s="32" t="s">
        <v>9</v>
      </c>
      <c r="B179" s="7">
        <f>(B172/102)/(B170/62+B171/94)</f>
        <v>1.2724233282010227</v>
      </c>
      <c r="C179" s="12">
        <f>(C172/102)/(C170/62+C171/94)</f>
        <v>1.2601956807063595</v>
      </c>
      <c r="D179" s="7">
        <f>(D172/102)/(D170/62+D171/94)</f>
        <v>1.2986225269244851</v>
      </c>
      <c r="E179" s="7">
        <f t="shared" ref="E179:K179" si="73">(E172/102)/(E170/62+E171/94)</f>
        <v>1.2727226564025094</v>
      </c>
      <c r="F179" s="7">
        <f t="shared" si="73"/>
        <v>1.2228848576251454</v>
      </c>
      <c r="G179" s="7">
        <f t="shared" si="73"/>
        <v>1.2350010911069544</v>
      </c>
      <c r="H179" s="7">
        <f t="shared" si="73"/>
        <v>1.2579506334532071</v>
      </c>
      <c r="I179" s="7">
        <f t="shared" si="73"/>
        <v>1.2026277978280637</v>
      </c>
      <c r="J179" s="7">
        <f t="shared" si="73"/>
        <v>1.2874661588499874</v>
      </c>
      <c r="K179" s="7">
        <f t="shared" si="73"/>
        <v>1.256788883421843</v>
      </c>
      <c r="L179" s="7">
        <f>(L172/102)/(L171/62+L170/94)</f>
        <v>1.2645979552975877</v>
      </c>
      <c r="M179" s="7">
        <f>(M172/102)/(M171/62+M170/94)</f>
        <v>1.2656815418332206</v>
      </c>
      <c r="N179" s="7">
        <f>(N172/102)/(N171/62+N170/94)</f>
        <v>1.2240972433230033</v>
      </c>
      <c r="O179" s="7">
        <f>(O172/102)/(O171/62+O170/94)</f>
        <v>1.1816026528442021</v>
      </c>
      <c r="P179" s="7">
        <f>(P172/102)/(P171/62+P170/94)</f>
        <v>1.2290824003018419</v>
      </c>
      <c r="Q179" s="28"/>
      <c r="R179" s="28"/>
    </row>
    <row r="180" spans="1:18" s="32" customFormat="1" ht="15">
      <c r="A180" s="32" t="s">
        <v>10</v>
      </c>
      <c r="B180" s="7">
        <f>(B175/71)/(2*(B174/442+B177/265.82))</f>
        <v>0.49210688294290156</v>
      </c>
      <c r="C180" s="7">
        <f t="shared" ref="C180:P180" si="74">(C175/71)/(2*(C174/442+C177/265.82))</f>
        <v>0.57724377649635339</v>
      </c>
      <c r="D180" s="7">
        <f t="shared" si="74"/>
        <v>0.50122438246750045</v>
      </c>
      <c r="E180" s="7">
        <f t="shared" si="74"/>
        <v>0.57674761439926692</v>
      </c>
      <c r="F180" s="7">
        <f t="shared" si="74"/>
        <v>0.41461698693630944</v>
      </c>
      <c r="G180" s="7">
        <f t="shared" si="74"/>
        <v>0.6206961116774502</v>
      </c>
      <c r="H180" s="7">
        <f t="shared" si="74"/>
        <v>1.3610081541882877</v>
      </c>
      <c r="I180" s="7">
        <f t="shared" si="74"/>
        <v>0.67577835433654565</v>
      </c>
      <c r="J180" s="7">
        <f t="shared" si="74"/>
        <v>0.96631002035100444</v>
      </c>
      <c r="K180" s="7">
        <f t="shared" si="74"/>
        <v>0.64098789303684822</v>
      </c>
      <c r="L180" s="7">
        <f t="shared" si="74"/>
        <v>0.63023271001589132</v>
      </c>
      <c r="M180" s="7">
        <f t="shared" si="74"/>
        <v>0.939966531864454</v>
      </c>
      <c r="N180" s="7">
        <f t="shared" si="74"/>
        <v>1.2114676696542894</v>
      </c>
      <c r="O180" s="7">
        <f t="shared" si="74"/>
        <v>0.9657276995305164</v>
      </c>
      <c r="P180" s="7">
        <f t="shared" si="74"/>
        <v>0.75385123239436613</v>
      </c>
      <c r="Q180" s="28"/>
      <c r="R180" s="28"/>
    </row>
    <row r="181" spans="1:18" s="32" customFormat="1" ht="15">
      <c r="A181" s="32" t="s">
        <v>13</v>
      </c>
      <c r="B181" s="7">
        <f>100-B178</f>
        <v>4.2239999999999895</v>
      </c>
      <c r="C181" s="7">
        <f t="shared" ref="C181:P181" si="75">100-C178</f>
        <v>5.7820000000000107</v>
      </c>
      <c r="D181" s="7">
        <f t="shared" si="75"/>
        <v>4.0859999999999985</v>
      </c>
      <c r="E181" s="7">
        <f t="shared" si="75"/>
        <v>4.9579999999999984</v>
      </c>
      <c r="F181" s="7">
        <f t="shared" si="75"/>
        <v>3.9990000000000094</v>
      </c>
      <c r="G181" s="7">
        <f t="shared" si="75"/>
        <v>3.7319999999999993</v>
      </c>
      <c r="H181" s="7">
        <f t="shared" si="75"/>
        <v>4.9010000000000105</v>
      </c>
      <c r="I181" s="7">
        <f t="shared" si="75"/>
        <v>5.3289999999999935</v>
      </c>
      <c r="J181" s="7">
        <f t="shared" si="75"/>
        <v>5.1630000000000109</v>
      </c>
      <c r="K181" s="7">
        <f t="shared" si="75"/>
        <v>4.4039999999999822</v>
      </c>
      <c r="L181" s="7">
        <f t="shared" si="75"/>
        <v>7.5389999999999873</v>
      </c>
      <c r="M181" s="7">
        <f t="shared" si="75"/>
        <v>4.0349999999999966</v>
      </c>
      <c r="N181" s="7">
        <f t="shared" si="75"/>
        <v>5.8089999999999975</v>
      </c>
      <c r="O181" s="7">
        <f t="shared" si="75"/>
        <v>5.6960000000000122</v>
      </c>
      <c r="P181" s="7">
        <f t="shared" si="75"/>
        <v>5.6180000000000092</v>
      </c>
      <c r="Q181" s="28"/>
      <c r="R181" s="28"/>
    </row>
    <row r="183" spans="1:18" s="36" customFormat="1" ht="15">
      <c r="A183" s="36" t="s">
        <v>31</v>
      </c>
      <c r="B183" s="47">
        <v>1</v>
      </c>
      <c r="C183" s="47">
        <v>2</v>
      </c>
      <c r="D183" s="47">
        <v>3</v>
      </c>
      <c r="E183" s="47">
        <v>4</v>
      </c>
      <c r="F183" s="47">
        <v>5</v>
      </c>
      <c r="G183" s="47">
        <v>6</v>
      </c>
      <c r="H183" s="54">
        <v>7</v>
      </c>
      <c r="I183" s="47">
        <v>8</v>
      </c>
      <c r="J183" s="47">
        <v>9</v>
      </c>
      <c r="K183" s="47">
        <v>10</v>
      </c>
      <c r="L183" s="47">
        <v>11</v>
      </c>
      <c r="M183" s="47">
        <v>12</v>
      </c>
      <c r="N183" s="47">
        <v>13</v>
      </c>
      <c r="O183" s="47">
        <v>14</v>
      </c>
      <c r="P183" s="47">
        <v>15</v>
      </c>
      <c r="Q183" s="11" t="s">
        <v>23</v>
      </c>
      <c r="R183" s="11" t="s">
        <v>11</v>
      </c>
    </row>
    <row r="184" spans="1:18" s="36" customFormat="1" ht="15">
      <c r="A184" s="36" t="s">
        <v>0</v>
      </c>
      <c r="B184" s="55">
        <v>3.2109999999999999</v>
      </c>
      <c r="C184" s="6">
        <v>3.028</v>
      </c>
      <c r="D184" s="15">
        <v>3.0579999999999998</v>
      </c>
      <c r="E184" s="4">
        <v>3.0990000000000002</v>
      </c>
      <c r="F184" s="4">
        <v>3.0049999999999999</v>
      </c>
      <c r="G184" s="4">
        <v>3.1269999999999998</v>
      </c>
      <c r="H184" s="4">
        <v>3.1480000000000001</v>
      </c>
      <c r="I184" s="4">
        <v>3.3370000000000002</v>
      </c>
      <c r="J184" s="4">
        <v>2.9079999999999999</v>
      </c>
      <c r="K184" s="4">
        <v>3.2879999999999998</v>
      </c>
      <c r="L184" s="4">
        <v>2.9340000000000002</v>
      </c>
      <c r="M184" s="4">
        <v>2.9049999999999998</v>
      </c>
      <c r="N184" s="6">
        <v>3.0609999999999999</v>
      </c>
      <c r="O184" s="4">
        <v>3.0830000000000002</v>
      </c>
      <c r="P184" s="4">
        <v>3.1349999999999998</v>
      </c>
      <c r="Q184" s="10">
        <f>AVERAGE(B184:P184)</f>
        <v>3.0884666666666667</v>
      </c>
      <c r="R184" s="10">
        <f>STDEV(B184:P184)</f>
        <v>0.12714607272552234</v>
      </c>
    </row>
    <row r="185" spans="1:18" s="36" customFormat="1" ht="15">
      <c r="A185" s="36" t="s">
        <v>1</v>
      </c>
      <c r="B185" s="55">
        <v>3.1760000000000002</v>
      </c>
      <c r="C185" s="6">
        <v>3.419</v>
      </c>
      <c r="D185" s="15">
        <v>3.556</v>
      </c>
      <c r="E185" s="4">
        <v>3.1589999999999998</v>
      </c>
      <c r="F185" s="6">
        <v>3.22</v>
      </c>
      <c r="G185" s="6">
        <v>3.1949999999999998</v>
      </c>
      <c r="H185" s="4">
        <v>3.0920000000000001</v>
      </c>
      <c r="I185" s="4">
        <v>3.2360000000000002</v>
      </c>
      <c r="J185" s="4">
        <v>3.1219999999999999</v>
      </c>
      <c r="K185" s="6">
        <v>3.24</v>
      </c>
      <c r="L185" s="4">
        <v>3.173</v>
      </c>
      <c r="M185" s="4">
        <v>3.5169999999999999</v>
      </c>
      <c r="N185" s="6">
        <v>3.355</v>
      </c>
      <c r="O185" s="4">
        <v>3.1720000000000002</v>
      </c>
      <c r="P185" s="6">
        <v>3.26</v>
      </c>
      <c r="Q185" s="10">
        <f t="shared" ref="Q185:Q190" si="76">AVERAGE(B185:P185)</f>
        <v>3.2594666666666665</v>
      </c>
      <c r="R185" s="10">
        <f t="shared" ref="R185:R190" si="77">STDEV(B185:P185)</f>
        <v>0.14005247315950986</v>
      </c>
    </row>
    <row r="186" spans="1:18" s="36" customFormat="1" ht="15">
      <c r="A186" s="36" t="s">
        <v>2</v>
      </c>
      <c r="B186" s="55">
        <v>10.646000000000001</v>
      </c>
      <c r="C186" s="6">
        <v>10.938000000000001</v>
      </c>
      <c r="D186" s="15">
        <v>10.974</v>
      </c>
      <c r="E186" s="4">
        <v>11.103</v>
      </c>
      <c r="F186" s="4">
        <v>10.917</v>
      </c>
      <c r="G186" s="4">
        <v>10.826000000000001</v>
      </c>
      <c r="H186" s="4">
        <v>10.749000000000001</v>
      </c>
      <c r="I186" s="4">
        <v>11.026</v>
      </c>
      <c r="J186" s="4">
        <v>10.217000000000001</v>
      </c>
      <c r="K186" s="4">
        <v>10.696999999999999</v>
      </c>
      <c r="L186" s="4">
        <v>10.772</v>
      </c>
      <c r="M186" s="4">
        <v>10.696999999999999</v>
      </c>
      <c r="N186" s="6">
        <v>10.807</v>
      </c>
      <c r="O186" s="4">
        <v>10.426</v>
      </c>
      <c r="P186" s="4">
        <v>10.587</v>
      </c>
      <c r="Q186" s="10">
        <f t="shared" si="76"/>
        <v>10.758799999999999</v>
      </c>
      <c r="R186" s="10">
        <f t="shared" si="77"/>
        <v>0.23216533517547969</v>
      </c>
    </row>
    <row r="187" spans="1:18" s="36" customFormat="1" ht="15">
      <c r="A187" s="36" t="s">
        <v>3</v>
      </c>
      <c r="B187" s="55">
        <v>76.486999999999995</v>
      </c>
      <c r="C187" s="6">
        <v>75.915000000000006</v>
      </c>
      <c r="D187" s="15">
        <v>76.307000000000002</v>
      </c>
      <c r="E187" s="4">
        <v>76.527000000000001</v>
      </c>
      <c r="F187" s="4">
        <v>76.114999999999995</v>
      </c>
      <c r="G187" s="4">
        <v>76.334000000000003</v>
      </c>
      <c r="H187" s="4">
        <v>76.376000000000005</v>
      </c>
      <c r="I187" s="4">
        <v>76.442999999999998</v>
      </c>
      <c r="J187" s="4">
        <v>76.545000000000002</v>
      </c>
      <c r="K187" s="4">
        <v>76.144999999999996</v>
      </c>
      <c r="L187" s="4">
        <v>76.010999999999996</v>
      </c>
      <c r="M187" s="4">
        <v>76.608999999999995</v>
      </c>
      <c r="N187" s="6">
        <v>75.873000000000005</v>
      </c>
      <c r="O187" s="4">
        <v>75.710999999999999</v>
      </c>
      <c r="P187" s="4">
        <v>76.593999999999994</v>
      </c>
      <c r="Q187" s="10">
        <f t="shared" si="76"/>
        <v>76.266133333333329</v>
      </c>
      <c r="R187" s="10">
        <f t="shared" si="77"/>
        <v>0.28758995280151961</v>
      </c>
    </row>
    <row r="188" spans="1:18" s="36" customFormat="1" ht="15">
      <c r="A188" s="36" t="s">
        <v>4</v>
      </c>
      <c r="B188" s="18">
        <v>0.375</v>
      </c>
      <c r="C188" s="18">
        <v>0.45500000000000002</v>
      </c>
      <c r="D188" s="18">
        <v>0.35899999999999999</v>
      </c>
      <c r="E188" s="18">
        <v>0.48599999999999999</v>
      </c>
      <c r="F188" s="18">
        <v>0.23100000000000001</v>
      </c>
      <c r="G188" s="33">
        <v>0.40600000000000003</v>
      </c>
      <c r="H188" s="33">
        <v>0.47299999999999998</v>
      </c>
      <c r="I188" s="33">
        <v>0.49199999999999999</v>
      </c>
      <c r="J188" s="33">
        <v>0.311</v>
      </c>
      <c r="K188" s="18">
        <v>0.38900000000000001</v>
      </c>
      <c r="L188" s="18">
        <v>0.379</v>
      </c>
      <c r="M188" s="18">
        <v>0.41</v>
      </c>
      <c r="N188" s="18">
        <v>0.41499999999999998</v>
      </c>
      <c r="O188" s="18">
        <v>0.46200000000000002</v>
      </c>
      <c r="P188" s="18">
        <v>0.41799999999999998</v>
      </c>
      <c r="Q188" s="28">
        <f t="shared" si="76"/>
        <v>0.40406666666666669</v>
      </c>
      <c r="R188" s="28">
        <f t="shared" si="77"/>
        <v>6.9613695970452777E-2</v>
      </c>
    </row>
    <row r="189" spans="1:18" s="36" customFormat="1" ht="15">
      <c r="A189" s="36" t="s">
        <v>5</v>
      </c>
      <c r="B189" s="18">
        <v>0.13600000000000001</v>
      </c>
      <c r="C189" s="18">
        <v>0.151</v>
      </c>
      <c r="D189" s="18">
        <v>0.122</v>
      </c>
      <c r="E189" s="18">
        <v>0.14099999999999999</v>
      </c>
      <c r="F189" s="18">
        <v>4.2000000000000003E-2</v>
      </c>
      <c r="G189" s="33">
        <v>8.3000000000000004E-2</v>
      </c>
      <c r="H189" s="33">
        <v>0.13500000000000001</v>
      </c>
      <c r="I189" s="33">
        <v>0.126</v>
      </c>
      <c r="J189" s="33">
        <v>7.8E-2</v>
      </c>
      <c r="K189" s="18">
        <v>0.157</v>
      </c>
      <c r="L189" s="18">
        <v>0.114</v>
      </c>
      <c r="M189" s="18">
        <v>0.14399999999999999</v>
      </c>
      <c r="N189" s="18">
        <v>0.13500000000000001</v>
      </c>
      <c r="O189" s="18">
        <v>0.115</v>
      </c>
      <c r="P189" s="18">
        <v>0.124</v>
      </c>
      <c r="Q189" s="28">
        <f t="shared" si="76"/>
        <v>0.1202</v>
      </c>
      <c r="R189" s="28">
        <f t="shared" si="77"/>
        <v>3.092202174133234E-2</v>
      </c>
    </row>
    <row r="190" spans="1:18" s="36" customFormat="1" ht="15">
      <c r="A190" s="36" t="s">
        <v>6</v>
      </c>
      <c r="B190" s="18">
        <v>0.97799999999999998</v>
      </c>
      <c r="C190" s="18">
        <v>1.0740000000000001</v>
      </c>
      <c r="D190" s="18">
        <v>0.95099999999999996</v>
      </c>
      <c r="E190" s="18">
        <v>1.008</v>
      </c>
      <c r="F190" s="18">
        <v>0.89300000000000002</v>
      </c>
      <c r="G190" s="18">
        <v>0.89</v>
      </c>
      <c r="H190" s="33">
        <v>0.97099999999999997</v>
      </c>
      <c r="I190" s="33">
        <v>0.84499999999999997</v>
      </c>
      <c r="J190" s="33">
        <v>0.97199999999999998</v>
      </c>
      <c r="K190" s="18">
        <v>0.85399999999999998</v>
      </c>
      <c r="L190" s="18">
        <v>0.89800000000000002</v>
      </c>
      <c r="M190" s="18">
        <v>0.84899999999999998</v>
      </c>
      <c r="N190" s="18">
        <v>0.91500000000000004</v>
      </c>
      <c r="O190" s="18">
        <v>0.83</v>
      </c>
      <c r="P190" s="18">
        <v>1.002</v>
      </c>
      <c r="Q190" s="28">
        <f t="shared" si="76"/>
        <v>0.92866666666666664</v>
      </c>
      <c r="R190" s="28">
        <f t="shared" si="77"/>
        <v>7.168748313405375E-2</v>
      </c>
    </row>
    <row r="191" spans="1:18" s="36" customFormat="1" ht="15">
      <c r="A191" s="35" t="s">
        <v>7</v>
      </c>
      <c r="B191" s="24"/>
      <c r="C191" s="13"/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P191" s="24"/>
      <c r="Q191" s="10"/>
      <c r="R191" s="10"/>
    </row>
    <row r="192" spans="1:18" s="36" customFormat="1" ht="15">
      <c r="A192" s="36" t="s">
        <v>8</v>
      </c>
      <c r="B192" s="56">
        <f>SUM(B184:B191)</f>
        <v>95.008999999999986</v>
      </c>
      <c r="C192" s="56">
        <f t="shared" ref="C192:L192" si="78">SUM(C184:C191)</f>
        <v>94.98</v>
      </c>
      <c r="D192" s="56">
        <f t="shared" si="78"/>
        <v>95.326999999999998</v>
      </c>
      <c r="E192" s="56">
        <f t="shared" si="78"/>
        <v>95.52300000000001</v>
      </c>
      <c r="F192" s="56">
        <f t="shared" si="78"/>
        <v>94.422999999999988</v>
      </c>
      <c r="G192" s="56">
        <f t="shared" si="78"/>
        <v>94.861000000000004</v>
      </c>
      <c r="H192" s="56">
        <f t="shared" si="78"/>
        <v>94.944000000000017</v>
      </c>
      <c r="I192" s="56">
        <f t="shared" si="78"/>
        <v>95.50500000000001</v>
      </c>
      <c r="J192" s="56">
        <f t="shared" si="78"/>
        <v>94.153000000000006</v>
      </c>
      <c r="K192" s="56">
        <f t="shared" si="78"/>
        <v>94.77</v>
      </c>
      <c r="L192" s="56">
        <f t="shared" si="78"/>
        <v>94.281000000000006</v>
      </c>
      <c r="M192" s="56">
        <f>SUM(M184:M191)</f>
        <v>95.131</v>
      </c>
      <c r="N192" s="56">
        <f>SUM(N184:N191)</f>
        <v>94.561000000000021</v>
      </c>
      <c r="O192" s="56">
        <f>SUM(O184:O191)</f>
        <v>93.798999999999992</v>
      </c>
      <c r="P192" s="56">
        <f>SUM(P184:P191)</f>
        <v>95.11999999999999</v>
      </c>
      <c r="Q192" s="10"/>
      <c r="R192" s="10"/>
    </row>
    <row r="193" spans="1:18" s="36" customFormat="1" ht="15">
      <c r="A193" s="36" t="s">
        <v>9</v>
      </c>
      <c r="B193" s="56">
        <f>(B186/102)/(B184/62+B185/94)</f>
        <v>1.2196252515033195</v>
      </c>
      <c r="C193" s="56">
        <f>(C186/102)/(C184/62+C185/94)</f>
        <v>1.2584669944577176</v>
      </c>
      <c r="D193" s="56">
        <f>(D186/102)/(D184/62+D185/94)</f>
        <v>1.2344843624127186</v>
      </c>
      <c r="E193" s="56">
        <f>(E186/102)/(E184/62+E185/94)</f>
        <v>1.3022204866871741</v>
      </c>
      <c r="F193" s="56">
        <f t="shared" ref="F193:P193" si="79">(F186/102)/(F184/62+F185/94)</f>
        <v>1.2938279889749349</v>
      </c>
      <c r="G193" s="56">
        <f t="shared" si="79"/>
        <v>1.2571803262591306</v>
      </c>
      <c r="H193" s="56">
        <f t="shared" si="79"/>
        <v>1.2595328146352385</v>
      </c>
      <c r="I193" s="56">
        <f t="shared" si="79"/>
        <v>1.2249331581128493</v>
      </c>
      <c r="J193" s="56">
        <f t="shared" si="79"/>
        <v>1.2502705697241761</v>
      </c>
      <c r="K193" s="56">
        <f t="shared" si="79"/>
        <v>1.1985387167542718</v>
      </c>
      <c r="L193" s="56">
        <f t="shared" si="79"/>
        <v>1.3025478386274536</v>
      </c>
      <c r="M193" s="56">
        <f t="shared" si="79"/>
        <v>1.2444865567275769</v>
      </c>
      <c r="N193" s="56">
        <f t="shared" si="79"/>
        <v>1.2455668928428589</v>
      </c>
      <c r="O193" s="56">
        <f t="shared" si="79"/>
        <v>1.2245727750918731</v>
      </c>
      <c r="P193" s="56">
        <f t="shared" si="79"/>
        <v>1.2175924752864451</v>
      </c>
      <c r="Q193" s="28"/>
      <c r="R193" s="28"/>
    </row>
    <row r="194" spans="1:18" s="36" customFormat="1" ht="15">
      <c r="A194" s="36" t="s">
        <v>10</v>
      </c>
      <c r="B194" s="56">
        <f>(B189/71)/(2*(B188/442+B191/265.82))</f>
        <v>1.1288638497652583</v>
      </c>
      <c r="C194" s="56">
        <f t="shared" ref="C194:P194" si="80">(C189/71)/(2*(C188/442+C191/265.82))</f>
        <v>1.0329979879275653</v>
      </c>
      <c r="D194" s="56">
        <f t="shared" si="80"/>
        <v>1.0577896347443996</v>
      </c>
      <c r="E194" s="56">
        <f t="shared" si="80"/>
        <v>0.90306033733263769</v>
      </c>
      <c r="F194" s="56">
        <f t="shared" si="80"/>
        <v>0.56594110115236884</v>
      </c>
      <c r="G194" s="56">
        <f t="shared" si="80"/>
        <v>0.63633525289669046</v>
      </c>
      <c r="H194" s="56">
        <f t="shared" si="80"/>
        <v>0.88839591459964873</v>
      </c>
      <c r="I194" s="56">
        <f t="shared" si="80"/>
        <v>0.7971487461353487</v>
      </c>
      <c r="J194" s="56">
        <f t="shared" si="80"/>
        <v>0.78067116525519675</v>
      </c>
      <c r="K194" s="56">
        <f t="shared" si="80"/>
        <v>1.2562728556428546</v>
      </c>
      <c r="L194" s="56">
        <f t="shared" si="80"/>
        <v>0.93626667657661</v>
      </c>
      <c r="M194" s="56">
        <f t="shared" si="80"/>
        <v>1.0932325661284781</v>
      </c>
      <c r="N194" s="56">
        <f t="shared" si="80"/>
        <v>1.0125572713388769</v>
      </c>
      <c r="O194" s="56">
        <f t="shared" si="80"/>
        <v>0.77480031705383823</v>
      </c>
      <c r="P194" s="56">
        <f t="shared" si="80"/>
        <v>0.92337758609070697</v>
      </c>
      <c r="Q194" s="28"/>
      <c r="R194" s="28"/>
    </row>
    <row r="195" spans="1:18" s="36" customFormat="1" ht="15">
      <c r="A195" s="36" t="s">
        <v>13</v>
      </c>
      <c r="B195" s="56">
        <f>100-B192</f>
        <v>4.9910000000000139</v>
      </c>
      <c r="C195" s="56">
        <f t="shared" ref="C195:L195" si="81">100-C192</f>
        <v>5.019999999999996</v>
      </c>
      <c r="D195" s="56">
        <f t="shared" si="81"/>
        <v>4.6730000000000018</v>
      </c>
      <c r="E195" s="56">
        <f t="shared" si="81"/>
        <v>4.4769999999999897</v>
      </c>
      <c r="F195" s="56">
        <f t="shared" si="81"/>
        <v>5.5770000000000124</v>
      </c>
      <c r="G195" s="56">
        <f t="shared" si="81"/>
        <v>5.1389999999999958</v>
      </c>
      <c r="H195" s="56">
        <f t="shared" si="81"/>
        <v>5.0559999999999832</v>
      </c>
      <c r="I195" s="56">
        <f t="shared" si="81"/>
        <v>4.4949999999999903</v>
      </c>
      <c r="J195" s="56">
        <f t="shared" si="81"/>
        <v>5.8469999999999942</v>
      </c>
      <c r="K195" s="56">
        <f t="shared" si="81"/>
        <v>5.230000000000004</v>
      </c>
      <c r="L195" s="56">
        <f t="shared" si="81"/>
        <v>5.7189999999999941</v>
      </c>
      <c r="M195" s="56">
        <f>100-M192</f>
        <v>4.8689999999999998</v>
      </c>
      <c r="N195" s="56">
        <f>100-N192</f>
        <v>5.4389999999999787</v>
      </c>
      <c r="O195" s="56">
        <f>100-O192</f>
        <v>6.2010000000000076</v>
      </c>
      <c r="P195" s="56">
        <f>100-P192</f>
        <v>4.8800000000000097</v>
      </c>
      <c r="Q195" s="28"/>
      <c r="R195" s="28"/>
    </row>
    <row r="197" spans="1:18" s="32" customFormat="1" ht="15">
      <c r="A197" s="32" t="s">
        <v>34</v>
      </c>
      <c r="B197" s="4">
        <v>1</v>
      </c>
      <c r="C197" s="4">
        <v>2</v>
      </c>
      <c r="D197" s="4">
        <v>3</v>
      </c>
      <c r="E197" s="4">
        <v>4</v>
      </c>
      <c r="F197" s="4">
        <v>5</v>
      </c>
      <c r="G197" s="4">
        <v>6</v>
      </c>
      <c r="H197" s="40">
        <v>7</v>
      </c>
      <c r="I197" s="4">
        <v>8</v>
      </c>
      <c r="J197" s="4">
        <v>9</v>
      </c>
      <c r="K197" s="4">
        <v>10</v>
      </c>
      <c r="L197" s="4">
        <v>11</v>
      </c>
      <c r="M197" s="4">
        <v>12</v>
      </c>
      <c r="N197" s="33">
        <v>13</v>
      </c>
      <c r="O197" s="33">
        <v>14</v>
      </c>
      <c r="P197" s="33">
        <v>15</v>
      </c>
      <c r="Q197" s="11" t="s">
        <v>23</v>
      </c>
      <c r="R197" s="11" t="s">
        <v>11</v>
      </c>
    </row>
    <row r="198" spans="1:18" s="32" customFormat="1" ht="15">
      <c r="A198" s="32" t="s">
        <v>0</v>
      </c>
      <c r="B198" s="6">
        <v>3.2679999999999998</v>
      </c>
      <c r="C198" s="6">
        <v>3.0339999999999998</v>
      </c>
      <c r="D198" s="4">
        <v>3.2010000000000001</v>
      </c>
      <c r="E198" s="4">
        <v>3.0510000000000002</v>
      </c>
      <c r="F198" s="4">
        <v>3.0920000000000001</v>
      </c>
      <c r="G198" s="4">
        <v>3.0369999999999999</v>
      </c>
      <c r="H198" s="4">
        <v>2.8780000000000001</v>
      </c>
      <c r="I198" s="4">
        <v>2.907</v>
      </c>
      <c r="J198" s="4">
        <v>3.0430000000000001</v>
      </c>
      <c r="K198" s="4">
        <v>3.1869999999999998</v>
      </c>
      <c r="L198" s="6">
        <v>2.96</v>
      </c>
      <c r="M198" s="4">
        <v>3.2970000000000002</v>
      </c>
      <c r="N198" s="15">
        <v>3.109</v>
      </c>
      <c r="O198" s="6">
        <v>3.1619999999999999</v>
      </c>
      <c r="P198" s="4">
        <v>3.0659999999999998</v>
      </c>
      <c r="Q198" s="10">
        <f>AVERAGE(B198:P198)</f>
        <v>3.0861333333333336</v>
      </c>
      <c r="R198" s="10">
        <f>STDEV(B198:P198)</f>
        <v>0.12164695208833201</v>
      </c>
    </row>
    <row r="199" spans="1:18" s="32" customFormat="1" ht="15">
      <c r="A199" s="32" t="s">
        <v>1</v>
      </c>
      <c r="B199" s="6">
        <v>3.3570000000000002</v>
      </c>
      <c r="C199" s="6">
        <v>3.2949999999999999</v>
      </c>
      <c r="D199" s="6">
        <v>3.24</v>
      </c>
      <c r="E199" s="4">
        <v>3.258</v>
      </c>
      <c r="F199" s="6">
        <v>3.01</v>
      </c>
      <c r="G199" s="4">
        <v>3.1379999999999999</v>
      </c>
      <c r="H199" s="4">
        <v>2.9089999999999998</v>
      </c>
      <c r="I199" s="4">
        <v>3.085</v>
      </c>
      <c r="J199" s="4">
        <v>3.1560000000000001</v>
      </c>
      <c r="K199" s="4">
        <v>3.3820000000000001</v>
      </c>
      <c r="L199" s="4">
        <v>3.278</v>
      </c>
      <c r="M199" s="4">
        <v>3.4580000000000002</v>
      </c>
      <c r="N199" s="15">
        <v>3.3039999999999998</v>
      </c>
      <c r="O199" s="6">
        <v>3.27</v>
      </c>
      <c r="P199" s="4">
        <v>3.2410000000000001</v>
      </c>
      <c r="Q199" s="10">
        <f t="shared" ref="Q199:Q204" si="82">AVERAGE(B199:P199)</f>
        <v>3.2254</v>
      </c>
      <c r="R199" s="10">
        <f t="shared" ref="R199:R204" si="83">STDEV(B199:P199)</f>
        <v>0.14439914918625496</v>
      </c>
    </row>
    <row r="200" spans="1:18" s="32" customFormat="1" ht="15">
      <c r="A200" s="32" t="s">
        <v>2</v>
      </c>
      <c r="B200" s="6">
        <v>10.962999999999999</v>
      </c>
      <c r="C200" s="6">
        <v>10.333</v>
      </c>
      <c r="D200" s="4">
        <v>10.333</v>
      </c>
      <c r="E200" s="4">
        <v>10.757999999999999</v>
      </c>
      <c r="F200" s="4">
        <v>10.050000000000001</v>
      </c>
      <c r="G200" s="4">
        <v>10.427</v>
      </c>
      <c r="H200" s="4">
        <v>10.054</v>
      </c>
      <c r="I200" s="4">
        <v>10.692</v>
      </c>
      <c r="J200" s="4">
        <v>10.334</v>
      </c>
      <c r="K200" s="6">
        <v>10.73</v>
      </c>
      <c r="L200" s="4">
        <v>10.349</v>
      </c>
      <c r="M200" s="4">
        <v>10.773</v>
      </c>
      <c r="N200" s="15">
        <v>11.007</v>
      </c>
      <c r="O200" s="6">
        <v>10.673</v>
      </c>
      <c r="P200" s="4">
        <v>10.206</v>
      </c>
      <c r="Q200" s="10">
        <f t="shared" si="82"/>
        <v>10.512133333333333</v>
      </c>
      <c r="R200" s="10">
        <f t="shared" si="83"/>
        <v>0.30814093868753945</v>
      </c>
    </row>
    <row r="201" spans="1:18" s="32" customFormat="1" ht="15">
      <c r="A201" s="32" t="s">
        <v>3</v>
      </c>
      <c r="B201" s="6">
        <v>74.444999999999993</v>
      </c>
      <c r="C201" s="6">
        <v>74.659000000000006</v>
      </c>
      <c r="D201" s="4">
        <v>75.096000000000004</v>
      </c>
      <c r="E201" s="4">
        <v>75.236999999999995</v>
      </c>
      <c r="F201" s="4">
        <v>75.421999999999997</v>
      </c>
      <c r="G201" s="4">
        <v>75.031999999999996</v>
      </c>
      <c r="H201" s="4">
        <v>75.122</v>
      </c>
      <c r="I201" s="4">
        <v>74.742999999999995</v>
      </c>
      <c r="J201" s="4">
        <v>74.655000000000001</v>
      </c>
      <c r="K201" s="4">
        <v>74.516999999999996</v>
      </c>
      <c r="L201" s="4">
        <v>74.465000000000003</v>
      </c>
      <c r="M201" s="4">
        <v>74.73</v>
      </c>
      <c r="N201" s="15">
        <v>74.263000000000005</v>
      </c>
      <c r="O201" s="6">
        <v>74.209000000000003</v>
      </c>
      <c r="P201" s="4">
        <v>74.652000000000001</v>
      </c>
      <c r="Q201" s="10">
        <f t="shared" si="82"/>
        <v>74.749800000000022</v>
      </c>
      <c r="R201" s="10">
        <f t="shared" si="83"/>
        <v>0.35977417520280147</v>
      </c>
    </row>
    <row r="202" spans="1:18" s="32" customFormat="1" ht="15">
      <c r="A202" s="32" t="s">
        <v>4</v>
      </c>
      <c r="B202" s="22" t="s">
        <v>28</v>
      </c>
      <c r="C202" s="18">
        <v>0.10100000000000001</v>
      </c>
      <c r="D202" s="18">
        <v>0.186</v>
      </c>
      <c r="E202" s="18">
        <v>0.17299999999999999</v>
      </c>
      <c r="F202" s="18">
        <v>0.14399999999999999</v>
      </c>
      <c r="G202" s="18">
        <v>0.122</v>
      </c>
      <c r="H202" s="18">
        <v>0.111</v>
      </c>
      <c r="I202" s="18">
        <v>0.17</v>
      </c>
      <c r="J202" s="22" t="s">
        <v>28</v>
      </c>
      <c r="K202" s="18">
        <v>0.16600000000000001</v>
      </c>
      <c r="L202" s="18">
        <v>0.19400000000000001</v>
      </c>
      <c r="M202" s="18">
        <v>0.214</v>
      </c>
      <c r="N202" s="22" t="s">
        <v>28</v>
      </c>
      <c r="O202" s="22" t="s">
        <v>28</v>
      </c>
      <c r="P202" s="57" t="s">
        <v>28</v>
      </c>
      <c r="Q202" s="28">
        <f>AVERAGE(B202:P202)</f>
        <v>0.15809999999999996</v>
      </c>
      <c r="R202" s="28">
        <f t="shared" si="83"/>
        <v>3.7414940568946335E-2</v>
      </c>
    </row>
    <row r="203" spans="1:18" s="32" customFormat="1" ht="15">
      <c r="A203" s="32" t="s">
        <v>5</v>
      </c>
      <c r="B203" s="5">
        <v>2.1000000000000001E-2</v>
      </c>
      <c r="C203" s="5">
        <v>1.9E-2</v>
      </c>
      <c r="D203" s="5">
        <v>4.1000000000000002E-2</v>
      </c>
      <c r="E203" s="5">
        <v>3.3000000000000002E-2</v>
      </c>
      <c r="F203" s="5">
        <v>2.3E-2</v>
      </c>
      <c r="G203" s="5">
        <v>3.9E-2</v>
      </c>
      <c r="H203" s="5">
        <v>2.7E-2</v>
      </c>
      <c r="I203" s="5">
        <v>1.0999999999999999E-2</v>
      </c>
      <c r="J203" s="5">
        <v>1.6E-2</v>
      </c>
      <c r="K203" s="15">
        <v>1.7000000000000001E-2</v>
      </c>
      <c r="L203" s="5">
        <v>3.5999999999999997E-2</v>
      </c>
      <c r="M203" s="5">
        <v>2.7E-2</v>
      </c>
      <c r="N203" s="18">
        <v>1.7000000000000001E-2</v>
      </c>
      <c r="O203" s="18">
        <v>1.2999999999999999E-2</v>
      </c>
      <c r="P203" s="22" t="s">
        <v>28</v>
      </c>
      <c r="Q203" s="28">
        <f>AVERAGE(B203:P203)</f>
        <v>2.4285714285714292E-2</v>
      </c>
      <c r="R203" s="28">
        <f t="shared" si="83"/>
        <v>9.7777500277106359E-3</v>
      </c>
    </row>
    <row r="204" spans="1:18" s="32" customFormat="1" ht="15">
      <c r="A204" s="32" t="s">
        <v>6</v>
      </c>
      <c r="B204" s="5">
        <v>2.8290000000000002</v>
      </c>
      <c r="C204" s="5">
        <v>2.9990000000000001</v>
      </c>
      <c r="D204" s="5">
        <v>2.8170000000000002</v>
      </c>
      <c r="E204" s="5">
        <v>3.1</v>
      </c>
      <c r="F204" s="5">
        <v>2.8759999999999999</v>
      </c>
      <c r="G204" s="5">
        <v>2.9129999999999998</v>
      </c>
      <c r="H204" s="5">
        <v>2.9169999999999998</v>
      </c>
      <c r="I204" s="5">
        <v>3.0329999999999999</v>
      </c>
      <c r="J204" s="5">
        <v>2.754</v>
      </c>
      <c r="K204" s="5">
        <v>2.9089999999999998</v>
      </c>
      <c r="L204" s="5">
        <v>2.7549999999999999</v>
      </c>
      <c r="M204" s="5">
        <v>2.9369999999999998</v>
      </c>
      <c r="N204" s="5">
        <v>2.7669999999999999</v>
      </c>
      <c r="O204" s="5">
        <v>2.9630000000000001</v>
      </c>
      <c r="P204" s="5">
        <v>2.972</v>
      </c>
      <c r="Q204" s="28">
        <f t="shared" si="82"/>
        <v>2.9027333333333334</v>
      </c>
      <c r="R204" s="28">
        <f t="shared" si="83"/>
        <v>0.10384567304189332</v>
      </c>
    </row>
    <row r="205" spans="1:18" s="32" customFormat="1" ht="15">
      <c r="A205" s="35" t="s">
        <v>7</v>
      </c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8"/>
      <c r="O205" s="8"/>
      <c r="P205" s="8"/>
      <c r="Q205" s="10"/>
      <c r="R205" s="10"/>
    </row>
    <row r="206" spans="1:18" s="32" customFormat="1" ht="15">
      <c r="A206" s="32" t="s">
        <v>8</v>
      </c>
      <c r="B206" s="7">
        <f>SUM(B198:B205)</f>
        <v>94.882999999999981</v>
      </c>
      <c r="C206" s="7">
        <f t="shared" ref="C206:P206" si="84">SUM(C198:C205)</f>
        <v>94.44</v>
      </c>
      <c r="D206" s="7">
        <f t="shared" si="84"/>
        <v>94.914000000000016</v>
      </c>
      <c r="E206" s="7">
        <f t="shared" si="84"/>
        <v>95.61</v>
      </c>
      <c r="F206" s="7">
        <f t="shared" si="84"/>
        <v>94.617000000000004</v>
      </c>
      <c r="G206" s="7">
        <f t="shared" si="84"/>
        <v>94.707999999999998</v>
      </c>
      <c r="H206" s="7">
        <f t="shared" si="84"/>
        <v>94.018000000000001</v>
      </c>
      <c r="I206" s="7">
        <f t="shared" si="84"/>
        <v>94.640999999999991</v>
      </c>
      <c r="J206" s="7">
        <f t="shared" si="84"/>
        <v>93.958000000000013</v>
      </c>
      <c r="K206" s="7">
        <f t="shared" si="84"/>
        <v>94.908000000000001</v>
      </c>
      <c r="L206" s="7">
        <f t="shared" si="84"/>
        <v>94.037000000000006</v>
      </c>
      <c r="M206" s="7">
        <f t="shared" si="84"/>
        <v>95.436000000000007</v>
      </c>
      <c r="N206" s="7">
        <f t="shared" si="84"/>
        <v>94.466999999999999</v>
      </c>
      <c r="O206" s="7">
        <f t="shared" si="84"/>
        <v>94.29</v>
      </c>
      <c r="P206" s="7">
        <f t="shared" si="84"/>
        <v>94.136999999999986</v>
      </c>
      <c r="Q206" s="10"/>
      <c r="R206" s="10"/>
    </row>
    <row r="207" spans="1:18" s="32" customFormat="1" ht="15">
      <c r="A207" s="32" t="s">
        <v>9</v>
      </c>
      <c r="B207" s="7">
        <f t="shared" ref="B207:H207" si="85">(B200/102)/(B198/62+B199/94)</f>
        <v>1.2155329354431876</v>
      </c>
      <c r="C207" s="12">
        <f t="shared" si="85"/>
        <v>1.2061616775596458</v>
      </c>
      <c r="D207" s="7">
        <f t="shared" si="85"/>
        <v>1.1766238483898344</v>
      </c>
      <c r="E207" s="7">
        <f t="shared" si="85"/>
        <v>1.2575596641406208</v>
      </c>
      <c r="F207" s="7">
        <f t="shared" si="85"/>
        <v>1.2031592559415381</v>
      </c>
      <c r="G207" s="7">
        <f t="shared" si="85"/>
        <v>1.2410999155533673</v>
      </c>
      <c r="H207" s="7">
        <f t="shared" si="85"/>
        <v>1.2740534515831217</v>
      </c>
      <c r="I207" s="7">
        <f>(I200/102)/(I199/62+I198/94)</f>
        <v>1.2991925750530908</v>
      </c>
      <c r="J207" s="7">
        <f t="shared" ref="J207:P207" si="86">(J200/102)/(J199/62+J198/94)</f>
        <v>1.2166080649390365</v>
      </c>
      <c r="K207" s="7">
        <f t="shared" si="86"/>
        <v>1.1892926605484349</v>
      </c>
      <c r="L207" s="7">
        <f t="shared" si="86"/>
        <v>1.2027073030932287</v>
      </c>
      <c r="M207" s="7">
        <f t="shared" si="86"/>
        <v>1.1625669014796485</v>
      </c>
      <c r="N207" s="7">
        <f t="shared" si="86"/>
        <v>1.2494879438024897</v>
      </c>
      <c r="O207" s="7">
        <f t="shared" si="86"/>
        <v>1.2113564740032805</v>
      </c>
      <c r="P207" s="7">
        <f t="shared" si="86"/>
        <v>1.1786711232216365</v>
      </c>
      <c r="Q207" s="28"/>
      <c r="R207" s="28"/>
    </row>
    <row r="208" spans="1:18" s="32" customFormat="1" ht="15">
      <c r="A208" s="32" t="s">
        <v>10</v>
      </c>
      <c r="B208" s="7"/>
      <c r="C208" s="7">
        <f>(C203/71)/(2*(C202/442+C205/265.82))</f>
        <v>0.58555292148933202</v>
      </c>
      <c r="D208" s="7">
        <f t="shared" ref="D208:M208" si="87">(D203/71)/(2*(D202/442+D205/265.82))</f>
        <v>0.68612751779494174</v>
      </c>
      <c r="E208" s="7">
        <f t="shared" si="87"/>
        <v>0.5937474558332656</v>
      </c>
      <c r="F208" s="7">
        <f t="shared" si="87"/>
        <v>0.49716353677621289</v>
      </c>
      <c r="G208" s="7">
        <f t="shared" si="87"/>
        <v>0.99503578850150076</v>
      </c>
      <c r="H208" s="7">
        <f t="shared" si="87"/>
        <v>0.75713741910925014</v>
      </c>
      <c r="I208" s="7">
        <f t="shared" si="87"/>
        <v>0.20140845070422533</v>
      </c>
      <c r="J208" s="7"/>
      <c r="K208" s="7">
        <f t="shared" si="87"/>
        <v>0.31876802986594266</v>
      </c>
      <c r="L208" s="7">
        <f t="shared" si="87"/>
        <v>0.5776099898359226</v>
      </c>
      <c r="M208" s="7">
        <f t="shared" si="87"/>
        <v>0.39272081084638677</v>
      </c>
      <c r="N208" s="7"/>
      <c r="O208" s="7"/>
      <c r="P208" s="7"/>
      <c r="Q208" s="28"/>
      <c r="R208" s="28"/>
    </row>
    <row r="209" spans="1:18" s="32" customFormat="1" ht="15">
      <c r="A209" s="32" t="s">
        <v>13</v>
      </c>
      <c r="B209" s="7">
        <f>100-B206</f>
        <v>5.1170000000000186</v>
      </c>
      <c r="C209" s="7">
        <f t="shared" ref="C209:P209" si="88">100-C206</f>
        <v>5.5600000000000023</v>
      </c>
      <c r="D209" s="7">
        <f t="shared" si="88"/>
        <v>5.0859999999999843</v>
      </c>
      <c r="E209" s="7">
        <f t="shared" si="88"/>
        <v>4.3900000000000006</v>
      </c>
      <c r="F209" s="7">
        <f t="shared" si="88"/>
        <v>5.3829999999999956</v>
      </c>
      <c r="G209" s="7">
        <f t="shared" si="88"/>
        <v>5.2920000000000016</v>
      </c>
      <c r="H209" s="7">
        <f t="shared" si="88"/>
        <v>5.9819999999999993</v>
      </c>
      <c r="I209" s="7">
        <f t="shared" si="88"/>
        <v>5.3590000000000089</v>
      </c>
      <c r="J209" s="7">
        <f t="shared" si="88"/>
        <v>6.0419999999999874</v>
      </c>
      <c r="K209" s="7">
        <f t="shared" si="88"/>
        <v>5.0919999999999987</v>
      </c>
      <c r="L209" s="7">
        <f t="shared" si="88"/>
        <v>5.9629999999999939</v>
      </c>
      <c r="M209" s="7">
        <f t="shared" si="88"/>
        <v>4.563999999999993</v>
      </c>
      <c r="N209" s="38">
        <f t="shared" si="88"/>
        <v>5.5330000000000013</v>
      </c>
      <c r="O209" s="38">
        <f t="shared" si="88"/>
        <v>5.7099999999999937</v>
      </c>
      <c r="P209" s="38">
        <f t="shared" si="88"/>
        <v>5.8630000000000138</v>
      </c>
      <c r="Q209" s="28"/>
      <c r="R209" s="28"/>
    </row>
    <row r="210" spans="1:18" s="32" customFormat="1" ht="15">
      <c r="A210" s="27" t="s">
        <v>28</v>
      </c>
      <c r="B210" s="58" t="s">
        <v>29</v>
      </c>
      <c r="C210" s="58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7"/>
      <c r="R210" s="7"/>
    </row>
    <row r="212" spans="1:18" s="32" customFormat="1" ht="15">
      <c r="A212" s="15" t="s">
        <v>32</v>
      </c>
      <c r="B212" s="15">
        <v>1</v>
      </c>
      <c r="C212" s="15">
        <v>2</v>
      </c>
      <c r="D212" s="15">
        <v>3</v>
      </c>
      <c r="E212" s="15">
        <v>4</v>
      </c>
      <c r="F212" s="15">
        <v>5</v>
      </c>
      <c r="G212" s="15">
        <v>6</v>
      </c>
      <c r="H212" s="16">
        <v>7</v>
      </c>
      <c r="I212" s="15">
        <v>8</v>
      </c>
      <c r="J212" s="15">
        <v>9</v>
      </c>
      <c r="K212" s="15">
        <v>10</v>
      </c>
      <c r="L212" s="15">
        <v>11</v>
      </c>
      <c r="M212" s="15">
        <v>12</v>
      </c>
      <c r="N212" s="15">
        <v>13</v>
      </c>
      <c r="O212" s="15">
        <v>14</v>
      </c>
      <c r="P212" s="15">
        <v>15</v>
      </c>
      <c r="Q212" s="19" t="s">
        <v>23</v>
      </c>
      <c r="R212" s="19" t="s">
        <v>11</v>
      </c>
    </row>
    <row r="213" spans="1:18" s="32" customFormat="1" ht="15">
      <c r="A213" s="15" t="s">
        <v>0</v>
      </c>
      <c r="B213" s="15">
        <v>2.8450000000000002</v>
      </c>
      <c r="C213" s="5">
        <v>2.8889999999999998</v>
      </c>
      <c r="D213" s="15">
        <v>2.9420000000000002</v>
      </c>
      <c r="E213" s="15">
        <v>2.8250000000000002</v>
      </c>
      <c r="F213" s="15">
        <v>2.7639999999999998</v>
      </c>
      <c r="G213" s="15">
        <v>2.931</v>
      </c>
      <c r="H213" s="15">
        <v>2.984</v>
      </c>
      <c r="I213" s="15">
        <v>3.0710000000000002</v>
      </c>
      <c r="J213" s="15">
        <v>2.8690000000000002</v>
      </c>
      <c r="K213" s="15">
        <v>2.7480000000000002</v>
      </c>
      <c r="L213" s="15">
        <v>2.8109999999999999</v>
      </c>
      <c r="M213" s="15">
        <v>2.9430000000000001</v>
      </c>
      <c r="N213" s="5">
        <v>2.9390000000000001</v>
      </c>
      <c r="O213" s="15">
        <v>3.0259999999999998</v>
      </c>
      <c r="P213" s="5">
        <v>2.97</v>
      </c>
      <c r="Q213" s="20">
        <f>AVERAGE(B213:P213)</f>
        <v>2.9037999999999999</v>
      </c>
      <c r="R213" s="20">
        <f>STDEV(B213:P213)</f>
        <v>9.3428505897748967E-2</v>
      </c>
    </row>
    <row r="214" spans="1:18" s="32" customFormat="1" ht="15">
      <c r="A214" s="15" t="s">
        <v>1</v>
      </c>
      <c r="B214" s="15">
        <v>3.2290000000000001</v>
      </c>
      <c r="C214" s="5">
        <v>3.2509999999999999</v>
      </c>
      <c r="D214" s="15">
        <v>3.2160000000000002</v>
      </c>
      <c r="E214" s="15">
        <v>3.1739999999999999</v>
      </c>
      <c r="F214" s="15">
        <v>3.0369999999999999</v>
      </c>
      <c r="G214" s="15">
        <v>3.2469999999999999</v>
      </c>
      <c r="H214" s="15">
        <v>3.0609999999999999</v>
      </c>
      <c r="I214" s="15">
        <v>3.0790000000000002</v>
      </c>
      <c r="J214" s="15">
        <v>3.2080000000000002</v>
      </c>
      <c r="K214" s="15">
        <v>3.2639999999999998</v>
      </c>
      <c r="L214" s="5">
        <v>3.21</v>
      </c>
      <c r="M214" s="15">
        <v>3.1190000000000002</v>
      </c>
      <c r="N214" s="5">
        <v>3.0590000000000002</v>
      </c>
      <c r="O214" s="15">
        <v>3.16</v>
      </c>
      <c r="P214" s="15">
        <v>3.0760000000000001</v>
      </c>
      <c r="Q214" s="20">
        <f t="shared" ref="Q214:Q219" si="89">AVERAGE(B214:P214)</f>
        <v>3.1593333333333331</v>
      </c>
      <c r="R214" s="20">
        <f t="shared" ref="R214:R219" si="90">STDEV(B214:P214)</f>
        <v>8.01718392549641E-2</v>
      </c>
    </row>
    <row r="215" spans="1:18" s="32" customFormat="1" ht="15">
      <c r="A215" s="15" t="s">
        <v>2</v>
      </c>
      <c r="B215" s="15">
        <v>10.414</v>
      </c>
      <c r="C215" s="5">
        <v>10.398</v>
      </c>
      <c r="D215" s="15">
        <v>10.784000000000001</v>
      </c>
      <c r="E215" s="15">
        <v>10.348000000000001</v>
      </c>
      <c r="F215" s="15">
        <v>10.135999999999999</v>
      </c>
      <c r="G215" s="15">
        <v>10.202</v>
      </c>
      <c r="H215" s="15">
        <v>10.555</v>
      </c>
      <c r="I215" s="15">
        <v>10.565</v>
      </c>
      <c r="J215" s="15">
        <v>10.324999999999999</v>
      </c>
      <c r="K215" s="15">
        <v>10.590999999999999</v>
      </c>
      <c r="L215" s="15">
        <v>10.287000000000001</v>
      </c>
      <c r="M215" s="15">
        <v>10.285</v>
      </c>
      <c r="N215" s="5">
        <v>10.63</v>
      </c>
      <c r="O215" s="15">
        <v>10.894</v>
      </c>
      <c r="P215" s="15">
        <v>10.654999999999999</v>
      </c>
      <c r="Q215" s="20">
        <f t="shared" si="89"/>
        <v>10.471266666666667</v>
      </c>
      <c r="R215" s="20">
        <f t="shared" si="90"/>
        <v>0.21784446176988195</v>
      </c>
    </row>
    <row r="216" spans="1:18" s="32" customFormat="1" ht="15">
      <c r="A216" s="15" t="s">
        <v>3</v>
      </c>
      <c r="B216" s="15">
        <v>73.084999999999994</v>
      </c>
      <c r="C216" s="5">
        <v>73.305000000000007</v>
      </c>
      <c r="D216" s="15">
        <v>73.334999999999994</v>
      </c>
      <c r="E216" s="15">
        <v>72.965999999999994</v>
      </c>
      <c r="F216" s="15">
        <v>73.745999999999995</v>
      </c>
      <c r="G216" s="15">
        <v>72.837000000000003</v>
      </c>
      <c r="H216" s="15">
        <v>73.367000000000004</v>
      </c>
      <c r="I216" s="15">
        <v>73.063999999999993</v>
      </c>
      <c r="J216" s="15">
        <v>73.210999999999999</v>
      </c>
      <c r="K216" s="15">
        <v>73.126000000000005</v>
      </c>
      <c r="L216" s="15">
        <v>73.590999999999994</v>
      </c>
      <c r="M216" s="15">
        <v>73.061000000000007</v>
      </c>
      <c r="N216" s="5">
        <v>73.045000000000002</v>
      </c>
      <c r="O216" s="15">
        <v>73.119</v>
      </c>
      <c r="P216" s="15">
        <v>73.203000000000003</v>
      </c>
      <c r="Q216" s="20">
        <f t="shared" si="89"/>
        <v>73.204066666666662</v>
      </c>
      <c r="R216" s="20">
        <f t="shared" si="90"/>
        <v>0.23628779868948635</v>
      </c>
    </row>
    <row r="217" spans="1:18" s="32" customFormat="1" ht="15">
      <c r="A217" s="15" t="s">
        <v>4</v>
      </c>
      <c r="B217" s="22" t="s">
        <v>28</v>
      </c>
      <c r="C217" s="18">
        <v>0.19900000000000001</v>
      </c>
      <c r="D217" s="22" t="s">
        <v>28</v>
      </c>
      <c r="E217" s="18">
        <v>0.186</v>
      </c>
      <c r="F217" s="18">
        <v>0.115</v>
      </c>
      <c r="G217" s="18">
        <v>0.126</v>
      </c>
      <c r="H217" s="18">
        <v>0.13500000000000001</v>
      </c>
      <c r="I217" s="22" t="s">
        <v>28</v>
      </c>
      <c r="J217" s="18">
        <v>0.156</v>
      </c>
      <c r="K217" s="18">
        <v>0.19600000000000001</v>
      </c>
      <c r="L217" s="27" t="s">
        <v>28</v>
      </c>
      <c r="M217" s="18">
        <v>0.155</v>
      </c>
      <c r="N217" s="22" t="s">
        <v>28</v>
      </c>
      <c r="O217" s="18">
        <v>0.14499999999999999</v>
      </c>
      <c r="P217" s="18">
        <v>0.17</v>
      </c>
      <c r="Q217" s="28">
        <f t="shared" si="89"/>
        <v>0.1583</v>
      </c>
      <c r="R217" s="28">
        <f t="shared" si="90"/>
        <v>2.9128260427899795E-2</v>
      </c>
    </row>
    <row r="218" spans="1:18" s="32" customFormat="1" ht="15">
      <c r="A218" s="15" t="s">
        <v>5</v>
      </c>
      <c r="B218" s="23" t="s">
        <v>28</v>
      </c>
      <c r="C218" s="1">
        <v>2.9000000000000001E-2</v>
      </c>
      <c r="D218" s="1">
        <v>2.8000000000000001E-2</v>
      </c>
      <c r="E218" s="1">
        <v>4.8000000000000001E-2</v>
      </c>
      <c r="F218" s="1">
        <v>1.6E-2</v>
      </c>
      <c r="G218" s="1">
        <v>1.9E-2</v>
      </c>
      <c r="H218" s="1">
        <v>2.4E-2</v>
      </c>
      <c r="I218" s="1">
        <v>3.2000000000000001E-2</v>
      </c>
      <c r="J218" s="1">
        <v>3.4000000000000002E-2</v>
      </c>
      <c r="K218" s="1">
        <v>4.8000000000000001E-2</v>
      </c>
      <c r="L218" s="1">
        <v>1.46E-2</v>
      </c>
      <c r="M218" s="1">
        <v>3.5000000000000003E-2</v>
      </c>
      <c r="N218" s="1">
        <v>6.0000000000000001E-3</v>
      </c>
      <c r="O218" s="1">
        <v>3.1E-2</v>
      </c>
      <c r="P218" s="1">
        <v>3.1E-2</v>
      </c>
      <c r="Q218" s="28">
        <f t="shared" si="89"/>
        <v>2.8257142857142863E-2</v>
      </c>
      <c r="R218" s="28">
        <f t="shared" si="90"/>
        <v>1.1843967259308011E-2</v>
      </c>
    </row>
    <row r="219" spans="1:18" s="32" customFormat="1" ht="15">
      <c r="A219" s="15" t="s">
        <v>6</v>
      </c>
      <c r="B219" s="5">
        <v>5.2859999999999996</v>
      </c>
      <c r="C219" s="5">
        <v>5.3330000000000002</v>
      </c>
      <c r="D219" s="5">
        <v>5.2140000000000004</v>
      </c>
      <c r="E219" s="5">
        <v>5.1420000000000003</v>
      </c>
      <c r="F219" s="5">
        <v>5.25</v>
      </c>
      <c r="G219" s="5">
        <v>5.1959999999999997</v>
      </c>
      <c r="H219" s="5">
        <v>5.1440000000000001</v>
      </c>
      <c r="I219" s="5">
        <v>5.22</v>
      </c>
      <c r="J219" s="5">
        <v>5.2830000000000004</v>
      </c>
      <c r="K219" s="5">
        <v>5.1920000000000002</v>
      </c>
      <c r="L219" s="5">
        <v>5.0970000000000004</v>
      </c>
      <c r="M219" s="5">
        <v>5.2930000000000001</v>
      </c>
      <c r="N219" s="5">
        <v>5.085</v>
      </c>
      <c r="O219" s="5">
        <v>5.1429999999999998</v>
      </c>
      <c r="P219" s="5">
        <v>5.1440000000000001</v>
      </c>
      <c r="Q219" s="28">
        <f t="shared" si="89"/>
        <v>5.2014666666666667</v>
      </c>
      <c r="R219" s="28">
        <f t="shared" si="90"/>
        <v>7.5822034741761898E-2</v>
      </c>
    </row>
    <row r="220" spans="1:18" s="32" customFormat="1" ht="15">
      <c r="A220" s="17" t="s">
        <v>7</v>
      </c>
      <c r="B220" s="13"/>
      <c r="C220" s="13"/>
      <c r="D220" s="13"/>
      <c r="E220" s="13"/>
      <c r="F220" s="13"/>
      <c r="G220" s="13"/>
      <c r="H220" s="14"/>
      <c r="I220" s="13"/>
      <c r="J220" s="13"/>
      <c r="K220" s="13"/>
      <c r="L220" s="13"/>
      <c r="M220" s="13"/>
      <c r="N220" s="13"/>
      <c r="O220" s="13"/>
      <c r="P220" s="13"/>
      <c r="Q220" s="20"/>
      <c r="R220" s="20"/>
    </row>
    <row r="221" spans="1:18" s="32" customFormat="1" ht="15">
      <c r="A221" s="15" t="s">
        <v>8</v>
      </c>
      <c r="B221" s="12">
        <f>SUM(B213:B220)</f>
        <v>94.858999999999995</v>
      </c>
      <c r="C221" s="12">
        <f t="shared" ref="C221:P221" si="91">SUM(C213:C220)</f>
        <v>95.403999999999996</v>
      </c>
      <c r="D221" s="12">
        <f t="shared" si="91"/>
        <v>95.518999999999991</v>
      </c>
      <c r="E221" s="12">
        <f t="shared" si="91"/>
        <v>94.688999999999993</v>
      </c>
      <c r="F221" s="12">
        <f t="shared" si="91"/>
        <v>95.063999999999993</v>
      </c>
      <c r="G221" s="12">
        <f t="shared" si="91"/>
        <v>94.558000000000007</v>
      </c>
      <c r="H221" s="12">
        <f t="shared" si="91"/>
        <v>95.270000000000024</v>
      </c>
      <c r="I221" s="12">
        <f t="shared" si="91"/>
        <v>95.030999999999992</v>
      </c>
      <c r="J221" s="12">
        <f t="shared" si="91"/>
        <v>95.086000000000013</v>
      </c>
      <c r="K221" s="12">
        <f t="shared" si="91"/>
        <v>95.16500000000002</v>
      </c>
      <c r="L221" s="12">
        <f t="shared" si="91"/>
        <v>95.010599999999997</v>
      </c>
      <c r="M221" s="12">
        <f t="shared" si="91"/>
        <v>94.89100000000002</v>
      </c>
      <c r="N221" s="12">
        <f t="shared" si="91"/>
        <v>94.763999999999996</v>
      </c>
      <c r="O221" s="12">
        <f t="shared" si="91"/>
        <v>95.518000000000001</v>
      </c>
      <c r="P221" s="12">
        <f t="shared" si="91"/>
        <v>95.249000000000009</v>
      </c>
      <c r="Q221" s="20"/>
      <c r="R221" s="20"/>
    </row>
    <row r="222" spans="1:18" s="32" customFormat="1" ht="15">
      <c r="A222" s="15" t="s">
        <v>9</v>
      </c>
      <c r="B222" s="12">
        <f>(B215/102)/(B213/62+B214/94)</f>
        <v>1.2724374343474292</v>
      </c>
      <c r="C222" s="12">
        <f>(C215/102)/(C213/62+C214/94)</f>
        <v>1.2557134147008593</v>
      </c>
      <c r="D222" s="12">
        <f>(D215/102)/(D213/62+D214/94)</f>
        <v>1.2946341069520213</v>
      </c>
      <c r="E222" s="12">
        <f t="shared" ref="E222:P222" si="92">(E215/102)/(E213/62+E214/94)</f>
        <v>1.278839969298414</v>
      </c>
      <c r="F222" s="12">
        <f t="shared" si="92"/>
        <v>1.2924130585933689</v>
      </c>
      <c r="G222" s="12">
        <f t="shared" si="92"/>
        <v>1.2224833158073851</v>
      </c>
      <c r="H222" s="12">
        <f t="shared" si="92"/>
        <v>1.2823983377708419</v>
      </c>
      <c r="I222" s="12">
        <f t="shared" si="92"/>
        <v>1.2587371615507486</v>
      </c>
      <c r="J222" s="12">
        <f t="shared" si="92"/>
        <v>1.2589944915996452</v>
      </c>
      <c r="K222" s="12">
        <f t="shared" si="92"/>
        <v>1.3135813724638938</v>
      </c>
      <c r="L222" s="12">
        <f t="shared" si="92"/>
        <v>1.2687876222902998</v>
      </c>
      <c r="M222" s="12">
        <f t="shared" si="92"/>
        <v>1.2502801299235493</v>
      </c>
      <c r="N222" s="12">
        <f t="shared" si="92"/>
        <v>1.303579595830743</v>
      </c>
      <c r="O222" s="12">
        <f t="shared" si="92"/>
        <v>1.2957949698602742</v>
      </c>
      <c r="P222" s="12">
        <f t="shared" si="92"/>
        <v>1.2956114404594929</v>
      </c>
      <c r="Q222" s="28"/>
      <c r="R222" s="28"/>
    </row>
    <row r="223" spans="1:18" s="32" customFormat="1" ht="15">
      <c r="A223" s="15" t="s">
        <v>10</v>
      </c>
      <c r="B223" s="12"/>
      <c r="C223" s="12">
        <f>(C218/71)/(2*(C217/442+C220/265.82))</f>
        <v>0.45360605846132063</v>
      </c>
      <c r="D223" s="12"/>
      <c r="E223" s="12">
        <f t="shared" ref="E223:P223" si="93">(E218/71)/(2*(E217/442+E220/265.82))</f>
        <v>0.80327124034529762</v>
      </c>
      <c r="F223" s="12">
        <f t="shared" si="93"/>
        <v>0.43306797305572564</v>
      </c>
      <c r="G223" s="12">
        <f t="shared" si="93"/>
        <v>0.4693717862731947</v>
      </c>
      <c r="H223" s="12">
        <f t="shared" si="93"/>
        <v>0.55336463223787158</v>
      </c>
      <c r="I223" s="12"/>
      <c r="J223" s="12">
        <f t="shared" si="93"/>
        <v>0.67840375586854462</v>
      </c>
      <c r="K223" s="12">
        <f t="shared" si="93"/>
        <v>0.76228801379706812</v>
      </c>
      <c r="L223" s="12"/>
      <c r="M223" s="12">
        <f t="shared" si="93"/>
        <v>0.70286233530213549</v>
      </c>
      <c r="N223" s="12"/>
      <c r="O223" s="12">
        <f t="shared" si="93"/>
        <v>0.66546867411364741</v>
      </c>
      <c r="P223" s="12">
        <f t="shared" si="93"/>
        <v>0.56760563380281681</v>
      </c>
      <c r="Q223" s="28"/>
      <c r="R223" s="28"/>
    </row>
    <row r="224" spans="1:18" s="32" customFormat="1" ht="15">
      <c r="A224" s="15" t="s">
        <v>13</v>
      </c>
      <c r="B224" s="12">
        <f>100-B221</f>
        <v>5.1410000000000053</v>
      </c>
      <c r="C224" s="12">
        <f t="shared" ref="C224:P224" si="94">100-C221</f>
        <v>4.5960000000000036</v>
      </c>
      <c r="D224" s="12">
        <f t="shared" si="94"/>
        <v>4.4810000000000088</v>
      </c>
      <c r="E224" s="12">
        <f t="shared" si="94"/>
        <v>5.311000000000007</v>
      </c>
      <c r="F224" s="12">
        <f t="shared" si="94"/>
        <v>4.936000000000007</v>
      </c>
      <c r="G224" s="12">
        <f t="shared" si="94"/>
        <v>5.4419999999999931</v>
      </c>
      <c r="H224" s="12">
        <f t="shared" si="94"/>
        <v>4.7299999999999756</v>
      </c>
      <c r="I224" s="12">
        <f t="shared" si="94"/>
        <v>4.9690000000000083</v>
      </c>
      <c r="J224" s="12">
        <f t="shared" si="94"/>
        <v>4.9139999999999873</v>
      </c>
      <c r="K224" s="12">
        <f t="shared" si="94"/>
        <v>4.8349999999999795</v>
      </c>
      <c r="L224" s="12">
        <f t="shared" si="94"/>
        <v>4.9894000000000034</v>
      </c>
      <c r="M224" s="12">
        <f t="shared" si="94"/>
        <v>5.1089999999999804</v>
      </c>
      <c r="N224" s="12">
        <f t="shared" si="94"/>
        <v>5.2360000000000042</v>
      </c>
      <c r="O224" s="12">
        <f t="shared" si="94"/>
        <v>4.4819999999999993</v>
      </c>
      <c r="P224" s="12">
        <f t="shared" si="94"/>
        <v>4.7509999999999906</v>
      </c>
      <c r="Q224" s="28"/>
      <c r="R224" s="28"/>
    </row>
    <row r="226" spans="1:18" s="32" customFormat="1" ht="15">
      <c r="A226" s="15" t="s">
        <v>22</v>
      </c>
      <c r="B226" s="15">
        <v>1</v>
      </c>
      <c r="C226" s="15">
        <v>2</v>
      </c>
      <c r="D226" s="15">
        <v>3</v>
      </c>
      <c r="E226" s="15">
        <v>4</v>
      </c>
      <c r="F226" s="15">
        <v>5</v>
      </c>
      <c r="G226" s="15">
        <v>6</v>
      </c>
      <c r="H226" s="16">
        <v>7</v>
      </c>
      <c r="I226" s="15">
        <v>8</v>
      </c>
      <c r="J226" s="15">
        <v>9</v>
      </c>
      <c r="K226" s="15">
        <v>10</v>
      </c>
      <c r="L226" s="15">
        <v>11</v>
      </c>
      <c r="M226" s="15">
        <v>12</v>
      </c>
      <c r="N226" s="15">
        <v>13</v>
      </c>
      <c r="O226" s="15">
        <v>14</v>
      </c>
      <c r="P226" s="15">
        <v>15</v>
      </c>
      <c r="Q226" s="19" t="s">
        <v>23</v>
      </c>
      <c r="R226" s="19" t="s">
        <v>11</v>
      </c>
    </row>
    <row r="227" spans="1:18" s="32" customFormat="1" ht="15">
      <c r="A227" s="15" t="s">
        <v>0</v>
      </c>
      <c r="B227" s="6">
        <v>3.9670000000000001</v>
      </c>
      <c r="C227" s="4">
        <v>3.5619999999999998</v>
      </c>
      <c r="D227" s="4">
        <v>3.6819999999999999</v>
      </c>
      <c r="E227" s="4">
        <v>3.6070000000000002</v>
      </c>
      <c r="F227" s="4">
        <v>3.746</v>
      </c>
      <c r="G227" s="4">
        <v>3.548</v>
      </c>
      <c r="H227" s="4">
        <v>3.556</v>
      </c>
      <c r="I227" s="4">
        <v>3.601</v>
      </c>
      <c r="J227" s="4">
        <v>3.5270000000000001</v>
      </c>
      <c r="K227" s="4">
        <v>3.7570000000000001</v>
      </c>
      <c r="L227" s="4">
        <v>3.7349999999999999</v>
      </c>
      <c r="M227" s="4">
        <v>3.6890000000000001</v>
      </c>
      <c r="N227" s="6">
        <v>3.6030000000000002</v>
      </c>
      <c r="O227" s="4">
        <v>3.657</v>
      </c>
      <c r="P227" s="6">
        <v>3.5289999999999999</v>
      </c>
      <c r="Q227" s="20">
        <f>AVERAGE(B227:P227)</f>
        <v>3.651066666666666</v>
      </c>
      <c r="R227" s="20">
        <f>STDEV(B227:P227)</f>
        <v>0.11776760812638391</v>
      </c>
    </row>
    <row r="228" spans="1:18" s="32" customFormat="1" ht="15">
      <c r="A228" s="15" t="s">
        <v>1</v>
      </c>
      <c r="B228" s="6">
        <v>4.024</v>
      </c>
      <c r="C228" s="4">
        <v>4.0869999999999997</v>
      </c>
      <c r="D228" s="4">
        <v>4.1120000000000001</v>
      </c>
      <c r="E228" s="4">
        <v>3.923</v>
      </c>
      <c r="F228" s="4">
        <v>4.0469999999999997</v>
      </c>
      <c r="G228" s="4">
        <v>3.9180000000000001</v>
      </c>
      <c r="H228" s="4">
        <v>3.8260000000000001</v>
      </c>
      <c r="I228" s="4">
        <v>3.9119999999999999</v>
      </c>
      <c r="J228" s="4">
        <v>4.1470000000000002</v>
      </c>
      <c r="K228" s="4">
        <v>4.0060000000000002</v>
      </c>
      <c r="L228" s="4">
        <v>4.0039999999999996</v>
      </c>
      <c r="M228" s="4">
        <v>3.9940000000000002</v>
      </c>
      <c r="N228" s="6">
        <v>4.1849999999999996</v>
      </c>
      <c r="O228" s="4">
        <v>4.1239999999999997</v>
      </c>
      <c r="P228" s="4">
        <v>4.0019999999999998</v>
      </c>
      <c r="Q228" s="20">
        <f>AVERAGE(B228:P228)</f>
        <v>4.0207333333333342</v>
      </c>
      <c r="R228" s="20">
        <f t="shared" ref="R228:R232" si="95">STDEV(B228:P228)</f>
        <v>9.9435885062160639E-2</v>
      </c>
    </row>
    <row r="229" spans="1:18" s="32" customFormat="1" ht="15">
      <c r="A229" s="15" t="s">
        <v>2</v>
      </c>
      <c r="B229" s="6">
        <v>10.494</v>
      </c>
      <c r="C229" s="4">
        <v>10.039</v>
      </c>
      <c r="D229" s="4">
        <v>10.994</v>
      </c>
      <c r="E229" s="4">
        <v>10.206</v>
      </c>
      <c r="F229" s="4">
        <v>10.827999999999999</v>
      </c>
      <c r="G229" s="4">
        <v>10.034000000000001</v>
      </c>
      <c r="H229" s="4">
        <v>10.222</v>
      </c>
      <c r="I229" s="4">
        <v>10.874000000000001</v>
      </c>
      <c r="J229" s="4">
        <v>10.425000000000001</v>
      </c>
      <c r="K229" s="4">
        <v>10.375</v>
      </c>
      <c r="L229" s="4">
        <v>10.42</v>
      </c>
      <c r="M229" s="4">
        <v>10.487</v>
      </c>
      <c r="N229" s="6">
        <v>10.103</v>
      </c>
      <c r="O229" s="4">
        <v>9.907</v>
      </c>
      <c r="P229" s="4">
        <v>10.667999999999999</v>
      </c>
      <c r="Q229" s="20">
        <f>AVERAGE(B229:P229)</f>
        <v>10.405066666666668</v>
      </c>
      <c r="R229" s="20">
        <f t="shared" si="95"/>
        <v>0.32896427653788674</v>
      </c>
    </row>
    <row r="230" spans="1:18" s="32" customFormat="1" ht="15">
      <c r="A230" s="15" t="s">
        <v>3</v>
      </c>
      <c r="B230" s="6">
        <v>76.835999999999999</v>
      </c>
      <c r="C230" s="4">
        <v>77.128</v>
      </c>
      <c r="D230" s="4">
        <v>76.655000000000001</v>
      </c>
      <c r="E230" s="4">
        <v>77.025999999999996</v>
      </c>
      <c r="F230" s="4">
        <v>76.721999999999994</v>
      </c>
      <c r="G230" s="6">
        <v>76.33</v>
      </c>
      <c r="H230" s="4">
        <v>76.650999999999996</v>
      </c>
      <c r="I230" s="4">
        <v>76.218000000000004</v>
      </c>
      <c r="J230" s="4">
        <v>76.665999999999997</v>
      </c>
      <c r="K230" s="4">
        <v>76.515000000000001</v>
      </c>
      <c r="L230" s="4">
        <v>76.289000000000001</v>
      </c>
      <c r="M230" s="4">
        <v>77.034999999999997</v>
      </c>
      <c r="N230" s="6">
        <v>76.662000000000006</v>
      </c>
      <c r="O230" s="4">
        <v>76.271000000000001</v>
      </c>
      <c r="P230" s="4">
        <v>76.715000000000003</v>
      </c>
      <c r="Q230" s="20">
        <f>AVERAGE(B230:P230)</f>
        <v>76.647933333333327</v>
      </c>
      <c r="R230" s="20">
        <f t="shared" si="95"/>
        <v>0.28581499177581432</v>
      </c>
    </row>
    <row r="231" spans="1:18" s="32" customFormat="1" ht="15">
      <c r="A231" s="15" t="s">
        <v>4</v>
      </c>
      <c r="B231" s="5">
        <v>0.63500000000000001</v>
      </c>
      <c r="C231" s="5">
        <v>0.55600000000000005</v>
      </c>
      <c r="D231" s="5">
        <v>0.83199999999999996</v>
      </c>
      <c r="E231" s="5">
        <v>0.71899999999999997</v>
      </c>
      <c r="F231" s="5">
        <v>0.64300000000000002</v>
      </c>
      <c r="G231" s="5">
        <v>0.67</v>
      </c>
      <c r="H231" s="5">
        <v>0.41799999999999998</v>
      </c>
      <c r="I231" s="5">
        <v>0.63500000000000001</v>
      </c>
      <c r="J231" s="5">
        <v>0.754</v>
      </c>
      <c r="K231" s="5">
        <v>0.90800000000000003</v>
      </c>
      <c r="L231" s="5">
        <v>0.51200000000000001</v>
      </c>
      <c r="M231" s="33">
        <v>0.22800000000000001</v>
      </c>
      <c r="N231" s="5">
        <v>0.63900000000000001</v>
      </c>
      <c r="O231" s="5">
        <v>0.70799999999999996</v>
      </c>
      <c r="P231" s="5">
        <v>0.81799999999999995</v>
      </c>
      <c r="Q231" s="28">
        <f t="shared" ref="Q231:Q232" si="96">AVERAGE(B231:P231)</f>
        <v>0.64499999999999991</v>
      </c>
      <c r="R231" s="28">
        <f t="shared" si="95"/>
        <v>0.17056335228546979</v>
      </c>
    </row>
    <row r="232" spans="1:18" s="32" customFormat="1" ht="15">
      <c r="A232" s="15" t="s">
        <v>5</v>
      </c>
      <c r="B232" s="5">
        <v>0.18</v>
      </c>
      <c r="C232" s="5">
        <v>0.14399999999999999</v>
      </c>
      <c r="D232" s="5">
        <v>0.19400000000000001</v>
      </c>
      <c r="E232" s="5">
        <v>0.185</v>
      </c>
      <c r="F232" s="5">
        <v>0.182</v>
      </c>
      <c r="G232" s="15">
        <v>0.17299999999999999</v>
      </c>
      <c r="H232" s="15">
        <v>0.16400000000000001</v>
      </c>
      <c r="I232" s="15">
        <v>0.183</v>
      </c>
      <c r="J232" s="15">
        <v>0.17699999999999999</v>
      </c>
      <c r="K232" s="15">
        <v>0.21299999999999999</v>
      </c>
      <c r="L232" s="15">
        <v>0.18099999999999999</v>
      </c>
      <c r="M232" s="15">
        <v>6.8000000000000005E-2</v>
      </c>
      <c r="N232" s="5">
        <v>0.17399999999999999</v>
      </c>
      <c r="O232" s="15">
        <v>0.184</v>
      </c>
      <c r="P232" s="15">
        <v>0.182</v>
      </c>
      <c r="Q232" s="28">
        <f t="shared" si="96"/>
        <v>0.17226666666666668</v>
      </c>
      <c r="R232" s="28">
        <f t="shared" si="95"/>
        <v>3.2334118792619562E-2</v>
      </c>
    </row>
    <row r="233" spans="1:18" s="32" customFormat="1" ht="15">
      <c r="A233" s="17" t="s">
        <v>6</v>
      </c>
      <c r="B233" s="8"/>
      <c r="C233" s="8"/>
      <c r="D233" s="8"/>
      <c r="E233" s="24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21"/>
      <c r="R233" s="20"/>
    </row>
    <row r="234" spans="1:18" s="32" customFormat="1" ht="15">
      <c r="A234" s="17" t="s">
        <v>7</v>
      </c>
      <c r="B234" s="13"/>
      <c r="C234" s="13"/>
      <c r="D234" s="13"/>
      <c r="E234" s="25"/>
      <c r="F234" s="13"/>
      <c r="G234" s="13"/>
      <c r="H234" s="14"/>
      <c r="I234" s="13"/>
      <c r="J234" s="13"/>
      <c r="K234" s="13"/>
      <c r="L234" s="13"/>
      <c r="M234" s="13"/>
      <c r="N234" s="13"/>
      <c r="O234" s="13"/>
      <c r="P234" s="13"/>
      <c r="Q234" s="20"/>
      <c r="R234" s="20"/>
    </row>
    <row r="235" spans="1:18" s="32" customFormat="1" ht="15">
      <c r="A235" s="15" t="s">
        <v>8</v>
      </c>
      <c r="B235" s="12">
        <f>SUM(B227:B234)</f>
        <v>96.13600000000001</v>
      </c>
      <c r="C235" s="12">
        <f t="shared" ref="C235:P235" si="97">SUM(C227:C234)</f>
        <v>95.516000000000005</v>
      </c>
      <c r="D235" s="12">
        <f t="shared" si="97"/>
        <v>96.468999999999994</v>
      </c>
      <c r="E235" s="12">
        <f t="shared" si="97"/>
        <v>95.665999999999997</v>
      </c>
      <c r="F235" s="12">
        <f t="shared" si="97"/>
        <v>96.167999999999992</v>
      </c>
      <c r="G235" s="12">
        <f>SUM(G227:G234)</f>
        <v>94.673000000000002</v>
      </c>
      <c r="H235" s="12">
        <f t="shared" si="97"/>
        <v>94.837000000000003</v>
      </c>
      <c r="I235" s="12">
        <f t="shared" si="97"/>
        <v>95.423000000000016</v>
      </c>
      <c r="J235" s="12">
        <f t="shared" si="97"/>
        <v>95.696000000000012</v>
      </c>
      <c r="K235" s="12">
        <f>SUM(K227:K234)</f>
        <v>95.773999999999987</v>
      </c>
      <c r="L235" s="12">
        <f t="shared" si="97"/>
        <v>95.141000000000005</v>
      </c>
      <c r="M235" s="12">
        <f t="shared" si="97"/>
        <v>95.500999999999991</v>
      </c>
      <c r="N235" s="12">
        <f t="shared" si="97"/>
        <v>95.366</v>
      </c>
      <c r="O235" s="12">
        <f t="shared" si="97"/>
        <v>94.850999999999999</v>
      </c>
      <c r="P235" s="12">
        <f t="shared" si="97"/>
        <v>95.914000000000001</v>
      </c>
      <c r="Q235" s="20"/>
      <c r="R235" s="20"/>
    </row>
    <row r="236" spans="1:18" s="32" customFormat="1" ht="15">
      <c r="A236" s="15" t="s">
        <v>9</v>
      </c>
      <c r="B236" s="12">
        <f t="shared" ref="B236:P236" si="98">(B229/102)/(B227/62+B228/94)</f>
        <v>0.96338663295957228</v>
      </c>
      <c r="C236" s="12">
        <f t="shared" si="98"/>
        <v>0.97514357157805109</v>
      </c>
      <c r="D236" s="12">
        <f t="shared" si="98"/>
        <v>1.0451125366726286</v>
      </c>
      <c r="E236" s="12">
        <f t="shared" si="98"/>
        <v>1.0014749220816845</v>
      </c>
      <c r="F236" s="12">
        <f t="shared" si="98"/>
        <v>1.0259423055900811</v>
      </c>
      <c r="G236" s="12">
        <f t="shared" si="98"/>
        <v>0.99459987316069742</v>
      </c>
      <c r="H236" s="12">
        <f t="shared" si="98"/>
        <v>1.0220149570722885</v>
      </c>
      <c r="I236" s="12">
        <f t="shared" si="98"/>
        <v>1.0693113183714691</v>
      </c>
      <c r="J236" s="12">
        <f t="shared" si="98"/>
        <v>1.011898171335426</v>
      </c>
      <c r="K236" s="12">
        <f t="shared" si="98"/>
        <v>0.98548537829841087</v>
      </c>
      <c r="L236" s="12">
        <f t="shared" si="98"/>
        <v>0.99337968905430896</v>
      </c>
      <c r="M236" s="12">
        <f t="shared" si="98"/>
        <v>1.0080828409386076</v>
      </c>
      <c r="N236" s="12">
        <f t="shared" si="98"/>
        <v>0.96506855494006516</v>
      </c>
      <c r="O236" s="12">
        <f t="shared" si="98"/>
        <v>0.94430321382363969</v>
      </c>
      <c r="P236" s="12">
        <f t="shared" si="98"/>
        <v>1.0512033030854835</v>
      </c>
      <c r="Q236" s="28"/>
      <c r="R236" s="28"/>
    </row>
    <row r="237" spans="1:18" s="32" customFormat="1" ht="15">
      <c r="A237" s="15" t="s">
        <v>10</v>
      </c>
      <c r="B237" s="12">
        <f>(B232/71)/(2*(B231/442+B234/265.82))</f>
        <v>0.88233337030054337</v>
      </c>
      <c r="C237" s="12">
        <f t="shared" ref="C237:P237" si="99">(C232/71)/(2*(C231/442+C234/265.82))</f>
        <v>0.80616070523862593</v>
      </c>
      <c r="D237" s="12">
        <f t="shared" si="99"/>
        <v>0.72579225352112686</v>
      </c>
      <c r="E237" s="12">
        <f t="shared" si="99"/>
        <v>0.80089717722188491</v>
      </c>
      <c r="F237" s="12">
        <f t="shared" si="99"/>
        <v>0.88103739075197685</v>
      </c>
      <c r="G237" s="12">
        <f t="shared" si="99"/>
        <v>0.8037208324574312</v>
      </c>
      <c r="H237" s="12">
        <f t="shared" si="99"/>
        <v>1.221241323539322</v>
      </c>
      <c r="I237" s="12">
        <f t="shared" si="99"/>
        <v>0.89703892647221917</v>
      </c>
      <c r="J237" s="12">
        <f t="shared" si="99"/>
        <v>0.73069451189898005</v>
      </c>
      <c r="K237" s="12">
        <f t="shared" si="99"/>
        <v>0.73017621145374456</v>
      </c>
      <c r="L237" s="12">
        <f t="shared" si="99"/>
        <v>1.100379621478873</v>
      </c>
      <c r="M237" s="12">
        <f t="shared" si="99"/>
        <v>0.92834198171485072</v>
      </c>
      <c r="N237" s="12">
        <f t="shared" si="99"/>
        <v>0.84758315149110619</v>
      </c>
      <c r="O237" s="12">
        <f t="shared" si="99"/>
        <v>0.80894405983926154</v>
      </c>
      <c r="P237" s="12">
        <f t="shared" si="99"/>
        <v>0.69255139639794761</v>
      </c>
      <c r="Q237" s="28"/>
      <c r="R237" s="28"/>
    </row>
    <row r="238" spans="1:18" s="32" customFormat="1" ht="15">
      <c r="A238" s="15" t="s">
        <v>13</v>
      </c>
      <c r="B238" s="12">
        <f>100-B235</f>
        <v>3.8639999999999901</v>
      </c>
      <c r="C238" s="12">
        <f t="shared" ref="C238:P238" si="100">100-C235</f>
        <v>4.4839999999999947</v>
      </c>
      <c r="D238" s="12">
        <f t="shared" si="100"/>
        <v>3.5310000000000059</v>
      </c>
      <c r="E238" s="12">
        <f t="shared" si="100"/>
        <v>4.3340000000000032</v>
      </c>
      <c r="F238" s="12">
        <f t="shared" si="100"/>
        <v>3.8320000000000078</v>
      </c>
      <c r="G238" s="12">
        <f t="shared" si="100"/>
        <v>5.3269999999999982</v>
      </c>
      <c r="H238" s="12">
        <f t="shared" si="100"/>
        <v>5.1629999999999967</v>
      </c>
      <c r="I238" s="12">
        <f t="shared" si="100"/>
        <v>4.576999999999984</v>
      </c>
      <c r="J238" s="12">
        <f t="shared" si="100"/>
        <v>4.3039999999999878</v>
      </c>
      <c r="K238" s="12">
        <f t="shared" si="100"/>
        <v>4.2260000000000133</v>
      </c>
      <c r="L238" s="12">
        <f t="shared" si="100"/>
        <v>4.8589999999999947</v>
      </c>
      <c r="M238" s="12">
        <f t="shared" si="100"/>
        <v>4.4990000000000094</v>
      </c>
      <c r="N238" s="12">
        <f t="shared" si="100"/>
        <v>4.6340000000000003</v>
      </c>
      <c r="O238" s="12">
        <f t="shared" si="100"/>
        <v>5.1490000000000009</v>
      </c>
      <c r="P238" s="12">
        <f t="shared" si="100"/>
        <v>4.0859999999999985</v>
      </c>
      <c r="Q238" s="28"/>
      <c r="R238" s="28"/>
    </row>
    <row r="240" spans="1:18" s="32" customFormat="1" ht="15">
      <c r="A240" s="15" t="s">
        <v>36</v>
      </c>
      <c r="B240" s="15">
        <v>1</v>
      </c>
      <c r="C240" s="15">
        <v>2</v>
      </c>
      <c r="D240" s="15">
        <v>3</v>
      </c>
      <c r="E240" s="15">
        <v>4</v>
      </c>
      <c r="F240" s="15">
        <v>5</v>
      </c>
      <c r="G240" s="15">
        <v>6</v>
      </c>
      <c r="H240" s="16">
        <v>7</v>
      </c>
      <c r="I240" s="15">
        <v>8</v>
      </c>
      <c r="Q240" s="19" t="s">
        <v>23</v>
      </c>
      <c r="R240" s="19" t="s">
        <v>11</v>
      </c>
    </row>
    <row r="241" spans="1:18" s="32" customFormat="1" ht="15">
      <c r="A241" s="15" t="s">
        <v>0</v>
      </c>
      <c r="B241" s="6">
        <v>3.6749999999999998</v>
      </c>
      <c r="C241" s="4">
        <v>3.839</v>
      </c>
      <c r="D241" s="4">
        <v>3.5489999999999999</v>
      </c>
      <c r="E241" s="4">
        <v>3.6539999999999999</v>
      </c>
      <c r="F241" s="4">
        <v>3.7229999999999999</v>
      </c>
      <c r="G241" s="4">
        <v>3.6190000000000002</v>
      </c>
      <c r="H241" s="4">
        <v>3.633</v>
      </c>
      <c r="I241" s="4">
        <v>3.589</v>
      </c>
      <c r="M241" s="39"/>
      <c r="O241" s="39"/>
      <c r="Q241" s="20">
        <f t="shared" ref="Q241:Q246" si="101">AVERAGE(B241:I241)</f>
        <v>3.6601249999999994</v>
      </c>
      <c r="R241" s="20">
        <f t="shared" ref="R241:R246" si="102">STDEV(B241:I241)</f>
        <v>8.9476952339694688E-2</v>
      </c>
    </row>
    <row r="242" spans="1:18" s="32" customFormat="1" ht="15">
      <c r="A242" s="15" t="s">
        <v>1</v>
      </c>
      <c r="B242" s="6">
        <v>4.2249999999999996</v>
      </c>
      <c r="C242" s="4">
        <v>4.0659999999999998</v>
      </c>
      <c r="D242" s="4">
        <v>4.1459999999999999</v>
      </c>
      <c r="E242" s="4">
        <v>4.2089999999999996</v>
      </c>
      <c r="F242" s="4">
        <v>4.0309999999999997</v>
      </c>
      <c r="G242" s="4">
        <v>4.0010000000000003</v>
      </c>
      <c r="H242" s="4">
        <v>4.0090000000000003</v>
      </c>
      <c r="I242" s="4">
        <v>3.9380000000000002</v>
      </c>
      <c r="M242" s="39"/>
      <c r="O242" s="39"/>
      <c r="Q242" s="20">
        <f t="shared" si="101"/>
        <v>4.078125</v>
      </c>
      <c r="R242" s="20">
        <f t="shared" si="102"/>
        <v>0.10422288958902294</v>
      </c>
    </row>
    <row r="243" spans="1:18" s="32" customFormat="1" ht="15">
      <c r="A243" s="15" t="s">
        <v>2</v>
      </c>
      <c r="B243" s="6">
        <v>10.861000000000001</v>
      </c>
      <c r="C243" s="4">
        <v>10.047000000000001</v>
      </c>
      <c r="D243" s="4">
        <v>10.763999999999999</v>
      </c>
      <c r="E243" s="4">
        <v>10.624000000000001</v>
      </c>
      <c r="F243" s="4">
        <v>10.885999999999999</v>
      </c>
      <c r="G243" s="6">
        <v>9.91</v>
      </c>
      <c r="H243" s="4">
        <v>10.048</v>
      </c>
      <c r="I243" s="4">
        <v>10.657</v>
      </c>
      <c r="M243" s="39"/>
      <c r="O243" s="39"/>
      <c r="Q243" s="20">
        <f t="shared" si="101"/>
        <v>10.474625</v>
      </c>
      <c r="R243" s="20">
        <f t="shared" si="102"/>
        <v>0.40382101321536701</v>
      </c>
    </row>
    <row r="244" spans="1:18" s="32" customFormat="1" ht="15">
      <c r="A244" s="15" t="s">
        <v>3</v>
      </c>
      <c r="B244" s="6">
        <v>76.308999999999997</v>
      </c>
      <c r="C244" s="4">
        <v>76.528999999999996</v>
      </c>
      <c r="D244" s="4">
        <v>77.069999999999993</v>
      </c>
      <c r="E244" s="4">
        <v>76.442999999999998</v>
      </c>
      <c r="F244" s="4">
        <v>76.972999999999999</v>
      </c>
      <c r="G244" s="4">
        <v>77.216999999999999</v>
      </c>
      <c r="H244" s="4">
        <v>76.686000000000007</v>
      </c>
      <c r="I244" s="4">
        <v>76.963999999999999</v>
      </c>
      <c r="M244" s="39"/>
      <c r="O244" s="39"/>
      <c r="Q244" s="20">
        <f t="shared" si="101"/>
        <v>76.773875000000004</v>
      </c>
      <c r="R244" s="20">
        <f t="shared" si="102"/>
        <v>0.32800715911176564</v>
      </c>
    </row>
    <row r="245" spans="1:18" s="32" customFormat="1" ht="15">
      <c r="A245" s="15" t="s">
        <v>4</v>
      </c>
      <c r="B245" s="18">
        <v>0.43099999999999999</v>
      </c>
      <c r="C245" s="18">
        <v>0.64600000000000002</v>
      </c>
      <c r="D245" s="18">
        <v>0.73099999999999998</v>
      </c>
      <c r="E245" s="18">
        <v>0.61</v>
      </c>
      <c r="F245" s="18">
        <v>0.59799999999999998</v>
      </c>
      <c r="G245" s="18">
        <v>0.68400000000000005</v>
      </c>
      <c r="H245" s="18">
        <v>0.752</v>
      </c>
      <c r="I245" s="18">
        <v>0.71899999999999997</v>
      </c>
      <c r="M245" s="39"/>
      <c r="O245" s="39"/>
      <c r="Q245" s="28">
        <f t="shared" si="101"/>
        <v>0.64637500000000003</v>
      </c>
      <c r="R245" s="28">
        <f t="shared" si="102"/>
        <v>0.10354976374395354</v>
      </c>
    </row>
    <row r="246" spans="1:18" s="32" customFormat="1" ht="15">
      <c r="A246" s="15" t="s">
        <v>5</v>
      </c>
      <c r="B246" s="2">
        <v>0.115</v>
      </c>
      <c r="C246" s="2">
        <v>0.17</v>
      </c>
      <c r="D246" s="2">
        <v>0.16900000000000001</v>
      </c>
      <c r="E246" s="2">
        <v>0.159</v>
      </c>
      <c r="F246" s="2">
        <v>0.14899999999999999</v>
      </c>
      <c r="G246" s="2">
        <v>0.13</v>
      </c>
      <c r="H246" s="2">
        <v>0.17799999999999999</v>
      </c>
      <c r="I246" s="2">
        <v>0.157</v>
      </c>
      <c r="M246" s="39"/>
      <c r="O246" s="39"/>
      <c r="Q246" s="28">
        <f t="shared" si="101"/>
        <v>0.15337500000000001</v>
      </c>
      <c r="R246" s="28">
        <f t="shared" si="102"/>
        <v>2.1413864000422052E-2</v>
      </c>
    </row>
    <row r="247" spans="1:18" s="32" customFormat="1" ht="15">
      <c r="A247" s="17" t="s">
        <v>6</v>
      </c>
      <c r="B247" s="8"/>
      <c r="C247" s="8"/>
      <c r="D247" s="8"/>
      <c r="E247" s="8"/>
      <c r="F247" s="8"/>
      <c r="G247" s="8"/>
      <c r="H247" s="8"/>
      <c r="I247" s="8"/>
      <c r="M247" s="39"/>
      <c r="O247" s="39"/>
      <c r="Q247" s="21"/>
      <c r="R247" s="20"/>
    </row>
    <row r="248" spans="1:18" s="32" customFormat="1" ht="15">
      <c r="A248" s="17" t="s">
        <v>7</v>
      </c>
      <c r="B248" s="13"/>
      <c r="C248" s="13"/>
      <c r="D248" s="13"/>
      <c r="E248" s="13"/>
      <c r="F248" s="13"/>
      <c r="G248" s="13"/>
      <c r="H248" s="14"/>
      <c r="I248" s="13"/>
      <c r="M248" s="39"/>
      <c r="O248" s="39"/>
      <c r="Q248" s="20"/>
      <c r="R248" s="20"/>
    </row>
    <row r="249" spans="1:18" s="32" customFormat="1" ht="15">
      <c r="A249" s="15" t="s">
        <v>8</v>
      </c>
      <c r="B249" s="12">
        <f>SUM(B241:B248)</f>
        <v>95.615999999999985</v>
      </c>
      <c r="C249" s="12">
        <f t="shared" ref="C249:I249" si="103">SUM(C241:C248)</f>
        <v>95.296999999999997</v>
      </c>
      <c r="D249" s="12">
        <f t="shared" si="103"/>
        <v>96.428999999999988</v>
      </c>
      <c r="E249" s="12">
        <f>SUM(E241:E248)</f>
        <v>95.699000000000012</v>
      </c>
      <c r="F249" s="12">
        <f t="shared" si="103"/>
        <v>96.36</v>
      </c>
      <c r="G249" s="12">
        <f>SUM(G241:G248)</f>
        <v>95.560999999999993</v>
      </c>
      <c r="H249" s="12">
        <f t="shared" si="103"/>
        <v>95.305999999999997</v>
      </c>
      <c r="I249" s="12">
        <f t="shared" si="103"/>
        <v>96.023999999999987</v>
      </c>
      <c r="M249" s="39"/>
      <c r="O249" s="39"/>
      <c r="Q249" s="20"/>
      <c r="R249" s="20"/>
    </row>
    <row r="250" spans="1:18" s="32" customFormat="1" ht="15">
      <c r="A250" s="15" t="s">
        <v>9</v>
      </c>
      <c r="B250" s="12">
        <f t="shared" ref="B250:I250" si="104">(B243/102)/(B241/62+B242/94)</f>
        <v>1.0216788368294305</v>
      </c>
      <c r="C250" s="12">
        <f t="shared" si="104"/>
        <v>0.93653725051308578</v>
      </c>
      <c r="D250" s="12">
        <f t="shared" si="104"/>
        <v>1.0412546884401901</v>
      </c>
      <c r="E250" s="12">
        <f t="shared" si="104"/>
        <v>1.0042886337936505</v>
      </c>
      <c r="F250" s="12">
        <f t="shared" si="104"/>
        <v>1.036860721177336</v>
      </c>
      <c r="G250" s="12">
        <f t="shared" si="104"/>
        <v>0.96257054180963009</v>
      </c>
      <c r="H250" s="12">
        <f t="shared" si="104"/>
        <v>0.97297755695166921</v>
      </c>
      <c r="I250" s="12">
        <f t="shared" si="104"/>
        <v>1.0471000675644189</v>
      </c>
      <c r="M250" s="39"/>
      <c r="O250" s="39"/>
      <c r="Q250" s="28"/>
      <c r="R250" s="28"/>
    </row>
    <row r="251" spans="1:18" s="32" customFormat="1" ht="15">
      <c r="A251" s="15" t="s">
        <v>10</v>
      </c>
      <c r="B251" s="12">
        <f>(B246/71)/(2*(B245/442+B248/265.82))</f>
        <v>0.83052841410411427</v>
      </c>
      <c r="C251" s="12">
        <f t="shared" ref="C251:I251" si="105">(C246/71)/(2*(C245/442+C248/265.82))</f>
        <v>0.81912527798369161</v>
      </c>
      <c r="D251" s="12">
        <f t="shared" si="105"/>
        <v>0.71962004585653461</v>
      </c>
      <c r="E251" s="12">
        <f t="shared" si="105"/>
        <v>0.81133687370122365</v>
      </c>
      <c r="F251" s="12">
        <f t="shared" si="105"/>
        <v>0.77556644213104708</v>
      </c>
      <c r="G251" s="12">
        <f t="shared" si="105"/>
        <v>0.59159047854377722</v>
      </c>
      <c r="H251" s="12">
        <f t="shared" si="105"/>
        <v>0.73677704525022469</v>
      </c>
      <c r="I251" s="12">
        <f t="shared" si="105"/>
        <v>0.67968030715586991</v>
      </c>
      <c r="Q251" s="28"/>
      <c r="R251" s="28"/>
    </row>
    <row r="252" spans="1:18" s="32" customFormat="1" ht="15">
      <c r="A252" s="15" t="s">
        <v>13</v>
      </c>
      <c r="B252" s="12">
        <f>100-B249</f>
        <v>4.3840000000000146</v>
      </c>
      <c r="C252" s="12">
        <f t="shared" ref="C252:I252" si="106">100-C249</f>
        <v>4.703000000000003</v>
      </c>
      <c r="D252" s="12">
        <f t="shared" si="106"/>
        <v>3.5710000000000122</v>
      </c>
      <c r="E252" s="12">
        <f t="shared" si="106"/>
        <v>4.3009999999999877</v>
      </c>
      <c r="F252" s="12">
        <f t="shared" si="106"/>
        <v>3.6400000000000006</v>
      </c>
      <c r="G252" s="12">
        <f t="shared" si="106"/>
        <v>4.4390000000000072</v>
      </c>
      <c r="H252" s="12">
        <f t="shared" si="106"/>
        <v>4.6940000000000026</v>
      </c>
      <c r="I252" s="12">
        <f t="shared" si="106"/>
        <v>3.9760000000000133</v>
      </c>
      <c r="Q252" s="28"/>
      <c r="R252" s="28"/>
    </row>
  </sheetData>
  <phoneticPr fontId="13" type="noConversion"/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68"/>
  <sheetViews>
    <sheetView tabSelected="1" workbookViewId="0">
      <selection activeCell="A3" sqref="A1:A3"/>
    </sheetView>
  </sheetViews>
  <sheetFormatPr baseColWidth="10" defaultColWidth="8.83203125" defaultRowHeight="15" x14ac:dyDescent="0"/>
  <cols>
    <col min="1" max="13" width="8.83203125" style="29"/>
    <col min="14" max="14" width="9.5" style="29" bestFit="1" customWidth="1"/>
    <col min="15" max="20" width="8.83203125" style="29"/>
    <col min="21" max="21" width="12.83203125" style="29" customWidth="1"/>
    <col min="22" max="22" width="12.5" style="29" bestFit="1" customWidth="1"/>
    <col min="23" max="16384" width="8.83203125" style="29"/>
  </cols>
  <sheetData>
    <row r="1" spans="1:71">
      <c r="A1" s="66" t="s">
        <v>84</v>
      </c>
    </row>
    <row r="2" spans="1:71">
      <c r="A2" s="68" t="s">
        <v>85</v>
      </c>
    </row>
    <row r="3" spans="1:71">
      <c r="A3" s="67" t="s">
        <v>86</v>
      </c>
    </row>
    <row r="4" spans="1:71" ht="17">
      <c r="A4" s="62" t="s">
        <v>71</v>
      </c>
      <c r="B4" s="30"/>
      <c r="E4" s="63" t="s">
        <v>72</v>
      </c>
      <c r="G4" s="63"/>
      <c r="I4" s="62" t="s">
        <v>73</v>
      </c>
      <c r="J4" s="30"/>
      <c r="K4" s="30"/>
      <c r="L4" s="30"/>
      <c r="M4" s="30"/>
      <c r="N4" s="62" t="s">
        <v>75</v>
      </c>
      <c r="AC4" s="30"/>
      <c r="BS4" s="30"/>
    </row>
    <row r="5" spans="1:71">
      <c r="A5" s="62"/>
      <c r="B5" s="30"/>
      <c r="E5" s="63"/>
      <c r="G5" s="63"/>
      <c r="I5" s="62"/>
      <c r="J5" s="30"/>
      <c r="K5" s="30"/>
      <c r="L5" s="30"/>
      <c r="M5" s="30"/>
      <c r="Q5" s="29" t="s">
        <v>83</v>
      </c>
      <c r="U5" s="62" t="s">
        <v>81</v>
      </c>
      <c r="AC5" s="30"/>
      <c r="BS5" s="30"/>
    </row>
    <row r="6" spans="1:71" ht="17">
      <c r="A6" s="29" t="s">
        <v>37</v>
      </c>
      <c r="B6" s="29" t="s">
        <v>38</v>
      </c>
      <c r="C6" s="29" t="s">
        <v>39</v>
      </c>
      <c r="D6" s="29" t="s">
        <v>40</v>
      </c>
      <c r="E6" s="29" t="s">
        <v>41</v>
      </c>
      <c r="F6" s="29" t="s">
        <v>42</v>
      </c>
      <c r="G6" s="29" t="s">
        <v>43</v>
      </c>
      <c r="H6" s="29" t="s">
        <v>44</v>
      </c>
      <c r="I6" s="29" t="s">
        <v>45</v>
      </c>
      <c r="J6" s="29" t="s">
        <v>46</v>
      </c>
      <c r="K6" s="29" t="s">
        <v>47</v>
      </c>
      <c r="L6" s="29" t="s">
        <v>82</v>
      </c>
      <c r="M6" s="29" t="s">
        <v>49</v>
      </c>
      <c r="N6" s="29" t="s">
        <v>68</v>
      </c>
      <c r="O6" s="29" t="s">
        <v>69</v>
      </c>
      <c r="P6" s="29" t="s">
        <v>74</v>
      </c>
      <c r="Q6" s="29" t="s">
        <v>70</v>
      </c>
      <c r="R6" s="29" t="s">
        <v>76</v>
      </c>
      <c r="S6" s="29" t="s">
        <v>77</v>
      </c>
      <c r="T6" s="29" t="s">
        <v>78</v>
      </c>
      <c r="U6" s="29" t="s">
        <v>79</v>
      </c>
      <c r="V6" s="29" t="s">
        <v>80</v>
      </c>
      <c r="AC6" s="30"/>
      <c r="BS6" s="30"/>
    </row>
    <row r="7" spans="1:71">
      <c r="A7" s="29" t="s">
        <v>66</v>
      </c>
      <c r="B7" s="30">
        <v>3.9317333333333337</v>
      </c>
      <c r="C7" s="30">
        <v>4.513466666666667</v>
      </c>
      <c r="D7" s="30">
        <v>8.0202666666666662</v>
      </c>
      <c r="E7" s="30">
        <v>75.824266666666659</v>
      </c>
      <c r="F7" s="30"/>
      <c r="G7" s="30">
        <v>0.84772666666666674</v>
      </c>
      <c r="H7" s="30">
        <v>0</v>
      </c>
      <c r="I7" s="30">
        <v>2.3331666666666662</v>
      </c>
      <c r="J7" s="30">
        <f>SUM(B7:I7)</f>
        <v>95.470626666666661</v>
      </c>
      <c r="K7" s="30">
        <f>(D7/101.961)/(B7/61.979+C7/94.195)</f>
        <v>0.70640506468774322</v>
      </c>
      <c r="L7" s="30">
        <f>G7/70.94/(2*+I7/265.82)</f>
        <v>0.68073260982252715</v>
      </c>
      <c r="M7" s="30">
        <f>100-J7</f>
        <v>4.5293733333333392</v>
      </c>
      <c r="N7" s="65">
        <f>10*(2*B7/61.979+2*C7/94.195-2*D7/101.961)</f>
        <v>0.65385202484690574</v>
      </c>
      <c r="O7" s="65">
        <f>N7+10*2*G7/70.937</f>
        <v>0.89286034678515147</v>
      </c>
      <c r="P7" s="61">
        <f>10*H7*2/141.943</f>
        <v>0</v>
      </c>
      <c r="Q7" s="65">
        <f>O7-P7</f>
        <v>0.89286034678515147</v>
      </c>
      <c r="S7" s="64">
        <v>0</v>
      </c>
      <c r="T7" s="64"/>
      <c r="U7" s="31">
        <f>(10*G7/70.94)*(10*I7/265.82)*10000</f>
        <v>104.88726720258538</v>
      </c>
      <c r="V7" s="31">
        <f>LOG10(U7/10000)</f>
        <v>-1.9792772298168047</v>
      </c>
      <c r="AC7" s="30"/>
      <c r="BS7" s="30"/>
    </row>
    <row r="8" spans="1:71">
      <c r="A8" s="29" t="s">
        <v>67</v>
      </c>
      <c r="B8" s="30">
        <v>0.16601138802015719</v>
      </c>
      <c r="C8" s="30">
        <v>0.17674633423828581</v>
      </c>
      <c r="D8" s="30">
        <v>0.26837007142766783</v>
      </c>
      <c r="E8" s="30">
        <v>0.29442206504024149</v>
      </c>
      <c r="F8" s="30"/>
      <c r="G8" s="30">
        <v>4.5128411492200642E-2</v>
      </c>
      <c r="H8" s="30">
        <v>0</v>
      </c>
      <c r="I8" s="30">
        <v>7.635184221436063E-2</v>
      </c>
      <c r="J8" s="60">
        <f>POWER(POWER(B8,2)+POWER(C8,2)+POWER(D8,2)+POWER(E8,2)+POWER(F8,2)+POWER(G8,2)+POWER(H8,2)+POWER(I8,2),0.5)</f>
        <v>0.47473368594722537</v>
      </c>
      <c r="K8" s="60">
        <f>POWER(POWER(B8/B7,2)+POWER(C8/C7,2)+POWER(D8/D7,2),0.5)*K7</f>
        <v>4.7048803760066801E-2</v>
      </c>
      <c r="L8" s="60">
        <f>POWER(POWER(G8/G7,2)+POWER(I8/I7,2),0.5)*L7</f>
        <v>4.253801001588034E-2</v>
      </c>
      <c r="M8" s="60">
        <f>J8</f>
        <v>0.47473368594722537</v>
      </c>
      <c r="U8" s="31">
        <f>POWER(POWER(G8/G7,2)+POWER(I8/I7,2),0.5)*U7</f>
        <v>6.5542557509696744</v>
      </c>
      <c r="V8" s="31">
        <f>0.343*(U8/U7)</f>
        <v>2.1433580858203394E-2</v>
      </c>
      <c r="AC8" s="30"/>
      <c r="BS8" s="30"/>
    </row>
    <row r="9" spans="1:71">
      <c r="A9" s="29" t="s">
        <v>50</v>
      </c>
      <c r="B9" s="29" t="s">
        <v>38</v>
      </c>
      <c r="C9" s="29" t="s">
        <v>39</v>
      </c>
      <c r="D9" s="29" t="s">
        <v>40</v>
      </c>
      <c r="E9" s="29" t="s">
        <v>41</v>
      </c>
      <c r="F9" s="29" t="s">
        <v>42</v>
      </c>
      <c r="G9" s="29" t="s">
        <v>43</v>
      </c>
      <c r="H9" s="29" t="s">
        <v>44</v>
      </c>
      <c r="I9" s="29" t="s">
        <v>45</v>
      </c>
      <c r="J9" s="29" t="s">
        <v>46</v>
      </c>
      <c r="K9" s="29" t="s">
        <v>47</v>
      </c>
      <c r="L9" s="29" t="s">
        <v>82</v>
      </c>
      <c r="M9" s="29" t="s">
        <v>49</v>
      </c>
      <c r="U9" s="31"/>
      <c r="V9" s="31"/>
    </row>
    <row r="10" spans="1:71">
      <c r="A10" s="29" t="s">
        <v>66</v>
      </c>
      <c r="B10" s="30">
        <v>4.5549999999999988</v>
      </c>
      <c r="C10" s="30">
        <v>4.566466666666666</v>
      </c>
      <c r="D10" s="30">
        <v>8.6280666666666654</v>
      </c>
      <c r="E10" s="30">
        <v>74.374466666666677</v>
      </c>
      <c r="F10" s="30"/>
      <c r="G10" s="30">
        <v>0.68073333333333319</v>
      </c>
      <c r="H10" s="30">
        <v>0.91026666666666667</v>
      </c>
      <c r="I10" s="30">
        <v>1.6298000000000001</v>
      </c>
      <c r="J10" s="30">
        <f>SUM(B10:I10)</f>
        <v>95.344800000000021</v>
      </c>
      <c r="K10" s="30">
        <f>(D10/101.961)/(B10/61.979+C10/94.195)</f>
        <v>0.69377882955148251</v>
      </c>
      <c r="L10" s="30">
        <f>G10/70.94/(2*+I10/265.82)</f>
        <v>0.78254474167341082</v>
      </c>
      <c r="M10" s="30">
        <f>100-J10</f>
        <v>4.6551999999999794</v>
      </c>
      <c r="N10" s="65">
        <f>10*(2*B10/61.979+2*C10/94.195-2*D10/101.961)</f>
        <v>0.74700510595901748</v>
      </c>
      <c r="O10" s="65">
        <f>N10+10*2*G10/70.937</f>
        <v>0.93893127518899144</v>
      </c>
      <c r="P10" s="61">
        <f>10*H10*2/141.943</f>
        <v>0.12825805663775833</v>
      </c>
      <c r="Q10" s="65">
        <f>O10-P10</f>
        <v>0.81067321855123309</v>
      </c>
      <c r="R10" s="64">
        <v>0.6</v>
      </c>
      <c r="S10" s="31">
        <f>O10-R10</f>
        <v>0.33893127518899147</v>
      </c>
      <c r="T10" s="31">
        <f>P10/S10</f>
        <v>0.37841906612554521</v>
      </c>
      <c r="U10" s="31">
        <f>(10*G10/70.94)*(10*I10/265.82)*10000</f>
        <v>58.834557685127308</v>
      </c>
      <c r="V10" s="31">
        <f t="shared" ref="V10:V59" si="0">LOG10(U10/10000)</f>
        <v>-2.2303675071992997</v>
      </c>
    </row>
    <row r="11" spans="1:71">
      <c r="A11" s="29" t="s">
        <v>67</v>
      </c>
      <c r="B11" s="30">
        <v>0.14374680120667602</v>
      </c>
      <c r="C11" s="30">
        <v>0.22032147507894392</v>
      </c>
      <c r="D11" s="30">
        <v>0.14900693496165426</v>
      </c>
      <c r="E11" s="30">
        <v>0.28451685028027274</v>
      </c>
      <c r="F11" s="30"/>
      <c r="G11" s="30">
        <v>0.11376320436181006</v>
      </c>
      <c r="H11" s="30">
        <v>6.5212254180009185E-2</v>
      </c>
      <c r="I11" s="30">
        <v>0.11604444961183612</v>
      </c>
      <c r="J11" s="60">
        <f>POWER(POWER(B11,2)+POWER(C11,2)+POWER(D11,2)+POWER(E11,2)+POWER(F11,2)+POWER(G11,2)+POWER(H11,2)+POWER(I11,2),0.5)</f>
        <v>0.45057587490433415</v>
      </c>
      <c r="K11" s="60">
        <f>POWER(POWER(B11/B10,2)+POWER(C11/C10,2)+POWER(D11/D10,2),0.5)*K10</f>
        <v>4.1753742876435185E-2</v>
      </c>
      <c r="L11" s="60">
        <f>POWER(POWER(G11/G10,2)+POWER(I11/I10,2),0.5)*L10</f>
        <v>0.1421526562433143</v>
      </c>
      <c r="M11" s="60">
        <f>J11</f>
        <v>0.45057587490433415</v>
      </c>
      <c r="U11" s="31">
        <f>POWER(POWER(G11/G10,2)+POWER(I11/I10,2),0.5)*U10</f>
        <v>10.687553322454995</v>
      </c>
      <c r="V11" s="31">
        <f>0.343*(U11/U10)</f>
        <v>6.2307441983688837E-2</v>
      </c>
    </row>
    <row r="12" spans="1:71">
      <c r="A12" s="29" t="s">
        <v>51</v>
      </c>
      <c r="B12" s="29" t="s">
        <v>38</v>
      </c>
      <c r="C12" s="29" t="s">
        <v>39</v>
      </c>
      <c r="D12" s="29" t="s">
        <v>40</v>
      </c>
      <c r="E12" s="29" t="s">
        <v>41</v>
      </c>
      <c r="F12" s="29" t="s">
        <v>42</v>
      </c>
      <c r="G12" s="29" t="s">
        <v>43</v>
      </c>
      <c r="H12" s="29" t="s">
        <v>44</v>
      </c>
      <c r="I12" s="29" t="s">
        <v>45</v>
      </c>
      <c r="J12" s="29" t="s">
        <v>46</v>
      </c>
      <c r="K12" s="29" t="s">
        <v>47</v>
      </c>
      <c r="L12" s="29" t="s">
        <v>82</v>
      </c>
      <c r="M12" s="29" t="s">
        <v>49</v>
      </c>
      <c r="U12" s="31"/>
      <c r="V12" s="31"/>
    </row>
    <row r="13" spans="1:71">
      <c r="A13" s="29" t="s">
        <v>66</v>
      </c>
      <c r="B13" s="30">
        <v>4.3671999999999995</v>
      </c>
      <c r="C13" s="30">
        <v>4.5367333333333342</v>
      </c>
      <c r="D13" s="30">
        <v>8.2323333333333331</v>
      </c>
      <c r="E13" s="30">
        <v>73.965466666666671</v>
      </c>
      <c r="F13" s="30"/>
      <c r="G13" s="30">
        <v>0.46160000000000001</v>
      </c>
      <c r="H13" s="30">
        <v>2.9244666666666661</v>
      </c>
      <c r="I13" s="30">
        <v>1.2233333333333334</v>
      </c>
      <c r="J13" s="30">
        <f>SUM(B13:I13)</f>
        <v>95.711133333333336</v>
      </c>
      <c r="K13" s="30">
        <v>0.68071998099513864</v>
      </c>
      <c r="L13" s="30">
        <f>G13/70.94/(2*+I13/265.82)</f>
        <v>0.70694799074168679</v>
      </c>
      <c r="M13" s="30">
        <f>100-J13</f>
        <v>4.2888666666666637</v>
      </c>
      <c r="N13" s="65">
        <f>10*(2*B13/61.979+2*C13/94.195-2*D13/101.961)</f>
        <v>0.75771524105605059</v>
      </c>
      <c r="O13" s="65">
        <f>N13+10*2*G13/70.937</f>
        <v>0.88785888964564419</v>
      </c>
      <c r="P13" s="61">
        <f>10*H13*2/141.943</f>
        <v>0.41206211883173749</v>
      </c>
      <c r="Q13" s="65">
        <f>O13-P13</f>
        <v>0.4757967708139067</v>
      </c>
      <c r="R13" s="64">
        <v>0.35</v>
      </c>
      <c r="S13" s="31">
        <f>O13-R13</f>
        <v>0.53785888964564421</v>
      </c>
      <c r="T13" s="31">
        <f>P13/S13</f>
        <v>0.7661156611229667</v>
      </c>
      <c r="U13" s="31">
        <f>(10*G13/70.94)*(10*I13/265.82)*10000</f>
        <v>29.945513995941909</v>
      </c>
      <c r="V13" s="31">
        <f t="shared" si="0"/>
        <v>-2.5236682281237526</v>
      </c>
    </row>
    <row r="14" spans="1:71">
      <c r="A14" s="29" t="s">
        <v>67</v>
      </c>
      <c r="B14" s="30">
        <v>0.25015543739272167</v>
      </c>
      <c r="C14" s="30">
        <v>0.20402817265780915</v>
      </c>
      <c r="D14" s="30">
        <v>0.2525622035592186</v>
      </c>
      <c r="E14" s="30">
        <v>0.33178841508100221</v>
      </c>
      <c r="F14" s="30"/>
      <c r="G14" s="30">
        <v>9.5581528400777313E-2</v>
      </c>
      <c r="H14" s="30">
        <v>5.2733652398047455E-2</v>
      </c>
      <c r="I14" s="30">
        <v>0.149412022210237</v>
      </c>
      <c r="J14" s="60">
        <f>POWER(POWER(B14,2)+POWER(C14,2)+POWER(D14,2)+POWER(E14,2)+POWER(F14,2)+POWER(G14,2)+POWER(H14,2)+POWER(I14,2),0.5)</f>
        <v>0.55885335839690475</v>
      </c>
      <c r="K14" s="60">
        <f>POWER(POWER(B14/B13,2)+POWER(C14/C13,2)+POWER(D14/D13,2),0.5)*K13</f>
        <v>5.3793249441827048E-2</v>
      </c>
      <c r="L14" s="60">
        <f>POWER(POWER(G14/G13,2)+POWER(I14/I13,2),0.5)*L13</f>
        <v>0.16995183280401027</v>
      </c>
      <c r="M14" s="60">
        <f>J14</f>
        <v>0.55885335839690475</v>
      </c>
      <c r="U14" s="31">
        <f>POWER(POWER(G14/G13,2)+POWER(I14/I13,2),0.5)*U13</f>
        <v>7.1989666206266332</v>
      </c>
      <c r="V14" s="31">
        <f>0.343*(U14/U13)</f>
        <v>8.2457945160318749E-2</v>
      </c>
    </row>
    <row r="15" spans="1:71">
      <c r="A15" s="29" t="s">
        <v>52</v>
      </c>
      <c r="B15" s="29" t="s">
        <v>38</v>
      </c>
      <c r="C15" s="29" t="s">
        <v>39</v>
      </c>
      <c r="D15" s="29" t="s">
        <v>40</v>
      </c>
      <c r="E15" s="29" t="s">
        <v>41</v>
      </c>
      <c r="F15" s="29" t="s">
        <v>42</v>
      </c>
      <c r="G15" s="29" t="s">
        <v>43</v>
      </c>
      <c r="H15" s="29" t="s">
        <v>44</v>
      </c>
      <c r="I15" s="29" t="s">
        <v>45</v>
      </c>
      <c r="J15" s="29" t="s">
        <v>46</v>
      </c>
      <c r="K15" s="29" t="s">
        <v>47</v>
      </c>
      <c r="L15" s="29" t="s">
        <v>82</v>
      </c>
      <c r="M15" s="29" t="s">
        <v>53</v>
      </c>
      <c r="U15" s="31"/>
      <c r="V15" s="31"/>
    </row>
    <row r="16" spans="1:71">
      <c r="A16" s="29" t="s">
        <v>66</v>
      </c>
      <c r="B16" s="30">
        <v>4.4290000000000003</v>
      </c>
      <c r="C16" s="30">
        <v>4.246666666666667</v>
      </c>
      <c r="D16" s="30">
        <v>7.8326000000000002</v>
      </c>
      <c r="E16" s="30">
        <v>73.587199999999996</v>
      </c>
      <c r="F16" s="30"/>
      <c r="G16" s="30">
        <v>0.37959999999999994</v>
      </c>
      <c r="H16" s="30">
        <v>3.9151333333333338</v>
      </c>
      <c r="I16" s="30">
        <v>0.80020000000000013</v>
      </c>
      <c r="J16" s="30">
        <f>SUM(B16:I16)</f>
        <v>95.190399999999997</v>
      </c>
      <c r="K16" s="30">
        <v>0.65867331529685336</v>
      </c>
      <c r="L16" s="30">
        <f>G16/70.94/(2*+I16/265.82)</f>
        <v>0.88877970808961115</v>
      </c>
      <c r="M16" s="30">
        <f>100-J16</f>
        <v>4.8096000000000032</v>
      </c>
      <c r="N16" s="65">
        <f>10*(2*B16/61.979+2*C16/94.195-2*D16/101.961)</f>
        <v>0.79447799588178436</v>
      </c>
      <c r="O16" s="65">
        <f>N16+10*2*G16/70.937</f>
        <v>0.90150253878605147</v>
      </c>
      <c r="P16" s="61">
        <f>10*H16*2/141.943</f>
        <v>0.55164866648349464</v>
      </c>
      <c r="Q16" s="65">
        <f>O16-P16</f>
        <v>0.34985387230255682</v>
      </c>
      <c r="R16" s="64">
        <v>0.2</v>
      </c>
      <c r="S16" s="31">
        <f>O16-R16</f>
        <v>0.7015025387860514</v>
      </c>
      <c r="T16" s="31">
        <f>P16/S16</f>
        <v>0.78638156810967708</v>
      </c>
      <c r="U16" s="31">
        <f>(10*G16/70.94)*(10*I16/265.82)*10000</f>
        <v>16.108159193428989</v>
      </c>
      <c r="V16" s="31">
        <f t="shared" si="0"/>
        <v>-2.7929540870056209</v>
      </c>
    </row>
    <row r="17" spans="1:22">
      <c r="A17" s="29" t="s">
        <v>67</v>
      </c>
      <c r="B17" s="30">
        <v>0.19273890555434559</v>
      </c>
      <c r="C17" s="30">
        <v>0.15376450763919275</v>
      </c>
      <c r="D17" s="30">
        <v>0.27851617034356169</v>
      </c>
      <c r="E17" s="30">
        <v>0.33057659583493693</v>
      </c>
      <c r="F17" s="30"/>
      <c r="G17" s="30">
        <v>8.4560037842943664E-2</v>
      </c>
      <c r="H17" s="30">
        <v>7.0337824275450642E-2</v>
      </c>
      <c r="I17" s="30">
        <v>0.14722101946199248</v>
      </c>
      <c r="J17" s="60">
        <f>POWER(POWER(B17,2)+POWER(C17,2)+POWER(D17,2)+POWER(E17,2)+POWER(F17,2)+POWER(G17,2)+POWER(H17,2)+POWER(I17,2),0.5)</f>
        <v>0.53048637162108325</v>
      </c>
      <c r="K17" s="60">
        <f>POWER(POWER(B17/B16,2)+POWER(C17/C16,2)+POWER(D17/D16,2),0.5)*K16</f>
        <v>4.4033793934094262E-2</v>
      </c>
      <c r="L17" s="60">
        <f>POWER(POWER(G17/G16,2)+POWER(I17/I16,2),0.5)*L16</f>
        <v>0.25678068919145941</v>
      </c>
      <c r="M17" s="60">
        <f>J17</f>
        <v>0.53048637162108325</v>
      </c>
      <c r="U17" s="31">
        <f>POWER(POWER(G17/G16,2)+POWER(I17/I16,2),0.5)*U16</f>
        <v>4.6538688739700618</v>
      </c>
      <c r="V17" s="31">
        <f>0.343*(U17/U16)</f>
        <v>9.9097420419268126E-2</v>
      </c>
    </row>
    <row r="18" spans="1:22">
      <c r="A18" s="29" t="s">
        <v>54</v>
      </c>
      <c r="B18" s="29" t="s">
        <v>38</v>
      </c>
      <c r="C18" s="29" t="s">
        <v>39</v>
      </c>
      <c r="D18" s="29" t="s">
        <v>40</v>
      </c>
      <c r="E18" s="29" t="s">
        <v>41</v>
      </c>
      <c r="F18" s="29" t="s">
        <v>42</v>
      </c>
      <c r="G18" s="29" t="s">
        <v>43</v>
      </c>
      <c r="H18" s="29" t="s">
        <v>44</v>
      </c>
      <c r="I18" s="29" t="s">
        <v>45</v>
      </c>
      <c r="J18" s="29" t="s">
        <v>46</v>
      </c>
      <c r="K18" s="29" t="s">
        <v>47</v>
      </c>
      <c r="L18" s="29" t="s">
        <v>82</v>
      </c>
      <c r="M18" s="29" t="s">
        <v>49</v>
      </c>
      <c r="U18" s="31"/>
      <c r="V18" s="31"/>
    </row>
    <row r="19" spans="1:22">
      <c r="A19" s="29" t="s">
        <v>66</v>
      </c>
      <c r="B19" s="30">
        <v>2.9461333333333339</v>
      </c>
      <c r="C19" s="30">
        <v>3.3042666666666674</v>
      </c>
      <c r="D19" s="30">
        <v>10.5482</v>
      </c>
      <c r="E19" s="30">
        <v>77.571200000000005</v>
      </c>
      <c r="F19" s="30"/>
      <c r="G19" s="30">
        <v>0.18060000000000001</v>
      </c>
      <c r="H19" s="30">
        <v>0</v>
      </c>
      <c r="I19" s="30">
        <v>0.47</v>
      </c>
      <c r="J19" s="30">
        <f>SUM(B19:I19)</f>
        <v>95.020399999999995</v>
      </c>
      <c r="K19" s="30">
        <v>1.2520762297847954</v>
      </c>
      <c r="L19" s="30">
        <f>G19/70.94/(2*+I19/265.82)</f>
        <v>0.71992351942606592</v>
      </c>
      <c r="M19" s="30">
        <f>100-J19</f>
        <v>4.9796000000000049</v>
      </c>
      <c r="N19" s="65">
        <f>10*(2*B19/61.979+2*C19/94.195-2*D19/101.961)</f>
        <v>-0.41679796908424771</v>
      </c>
      <c r="O19" s="65">
        <f>N19+10*2*G19/70.937</f>
        <v>-0.36587954851388244</v>
      </c>
      <c r="P19" s="61">
        <f>10*H19*2/141.943</f>
        <v>0</v>
      </c>
      <c r="Q19" s="65">
        <f>O19+P19</f>
        <v>-0.36587954851388244</v>
      </c>
      <c r="R19" s="64"/>
      <c r="U19" s="31">
        <f>(10*G19/70.94)*(10*I19/265.82)*10000</f>
        <v>4.5012876412635485</v>
      </c>
      <c r="V19" s="31">
        <f t="shared" si="0"/>
        <v>-3.3466632338906499</v>
      </c>
    </row>
    <row r="20" spans="1:22">
      <c r="A20" s="29" t="s">
        <v>67</v>
      </c>
      <c r="B20" s="30">
        <v>0.10503051710720801</v>
      </c>
      <c r="C20" s="30">
        <v>0.17737750971410454</v>
      </c>
      <c r="D20" s="30">
        <v>0.33215362194540926</v>
      </c>
      <c r="E20" s="30">
        <v>0.35921028461315041</v>
      </c>
      <c r="F20" s="30"/>
      <c r="G20" s="30">
        <v>5.5958913499102203E-2</v>
      </c>
      <c r="H20" s="30">
        <v>0</v>
      </c>
      <c r="I20" s="30">
        <v>0.12632158508007585</v>
      </c>
      <c r="J20" s="60">
        <f>POWER(POWER(B20,2)+POWER(C20,2)+POWER(D20,2)+POWER(E20,2)+POWER(F20,2)+POWER(G20,2)+POWER(H20,2)+POWER(I20,2),0.5)</f>
        <v>0.54858070552712834</v>
      </c>
      <c r="K20" s="60">
        <f>POWER(POWER(B20/B19,2)+POWER(C20/C19,2)+POWER(D20/D19,2),0.5)*K19</f>
        <v>8.9802730390026203E-2</v>
      </c>
      <c r="L20" s="60">
        <f>POWER(POWER(G20/G19,2)+POWER(I20/I19,2),0.5)*L19</f>
        <v>0.295295030290326</v>
      </c>
      <c r="M20" s="60">
        <f>J20</f>
        <v>0.54858070552712834</v>
      </c>
      <c r="U20" s="31">
        <f>POWER(POWER(G20/G19,2)+POWER(I20/I19,2),0.5)*U19</f>
        <v>1.8463181636739059</v>
      </c>
      <c r="V20" s="31">
        <f>0.343*(U20/U19)</f>
        <v>0.14069021591394698</v>
      </c>
    </row>
    <row r="21" spans="1:22">
      <c r="A21" s="29" t="s">
        <v>55</v>
      </c>
      <c r="B21" s="29" t="s">
        <v>38</v>
      </c>
      <c r="C21" s="29" t="s">
        <v>39</v>
      </c>
      <c r="D21" s="29" t="s">
        <v>40</v>
      </c>
      <c r="E21" s="29" t="s">
        <v>41</v>
      </c>
      <c r="F21" s="29" t="s">
        <v>42</v>
      </c>
      <c r="G21" s="29" t="s">
        <v>43</v>
      </c>
      <c r="H21" s="29" t="s">
        <v>44</v>
      </c>
      <c r="I21" s="29" t="s">
        <v>45</v>
      </c>
      <c r="J21" s="29" t="s">
        <v>46</v>
      </c>
      <c r="K21" s="29" t="s">
        <v>47</v>
      </c>
      <c r="L21" s="29" t="s">
        <v>82</v>
      </c>
      <c r="M21" s="29" t="s">
        <v>49</v>
      </c>
      <c r="U21" s="31"/>
      <c r="V21" s="31"/>
    </row>
    <row r="22" spans="1:22">
      <c r="A22" s="29" t="s">
        <v>66</v>
      </c>
      <c r="B22" s="30">
        <v>3.1348666666666669</v>
      </c>
      <c r="C22" s="30">
        <v>3.3899333333333335</v>
      </c>
      <c r="D22" s="30">
        <v>11.048399999999999</v>
      </c>
      <c r="E22" s="30">
        <v>75.915533333333329</v>
      </c>
      <c r="F22" s="30"/>
      <c r="G22" s="30">
        <v>0.14093333333333333</v>
      </c>
      <c r="H22" s="30">
        <v>0.87480000000000002</v>
      </c>
      <c r="I22" s="30">
        <v>0.27686666666666665</v>
      </c>
      <c r="J22" s="30">
        <f>SUM(B22:I22)</f>
        <v>94.781333333333322</v>
      </c>
      <c r="K22" s="30">
        <v>1.2510951244097506</v>
      </c>
      <c r="L22" s="30">
        <f>G22/70.94/(2*+I22/265.82)</f>
        <v>0.95369504390527249</v>
      </c>
      <c r="M22" s="30">
        <f>100-J22</f>
        <v>5.2186666666666781</v>
      </c>
      <c r="N22" s="65">
        <f>10*(2*B22/61.979+2*C22/94.195-2*D22/101.961)</f>
        <v>-0.43582234932885433</v>
      </c>
      <c r="O22" s="65">
        <f>N22+10*2*G22/70.937</f>
        <v>-0.39608756118350469</v>
      </c>
      <c r="P22" s="61">
        <f>10*H22*2/141.943</f>
        <v>0.12326074551052184</v>
      </c>
      <c r="Q22" s="65">
        <f>O22+P22</f>
        <v>-0.27282681567298284</v>
      </c>
      <c r="R22" s="64"/>
      <c r="U22" s="31">
        <f>(10*G22/70.94)*(10*I22/265.82)*10000</f>
        <v>2.069214714900431</v>
      </c>
      <c r="V22" s="31">
        <f t="shared" si="0"/>
        <v>-3.6841944418339314</v>
      </c>
    </row>
    <row r="23" spans="1:22">
      <c r="A23" s="29" t="s">
        <v>67</v>
      </c>
      <c r="B23" s="30">
        <v>0.1346460262352781</v>
      </c>
      <c r="C23" s="30">
        <v>0.13365224954904795</v>
      </c>
      <c r="D23" s="30">
        <v>0.35079314213853419</v>
      </c>
      <c r="E23" s="30">
        <v>0.36492129614801094</v>
      </c>
      <c r="F23" s="30"/>
      <c r="G23" s="30">
        <v>4.6123230382881721E-2</v>
      </c>
      <c r="H23" s="30">
        <v>4.3979215870355685E-2</v>
      </c>
      <c r="I23" s="30">
        <v>8.5181207406552564E-2</v>
      </c>
      <c r="J23" s="60">
        <f>POWER(POWER(B23,2)+POWER(C23,2)+POWER(D23,2)+POWER(E23,2)+POWER(F23,2)+POWER(G23,2)+POWER(H23,2)+POWER(I23,2),0.5)</f>
        <v>0.55093848935158285</v>
      </c>
      <c r="K23" s="60">
        <f>POWER(POWER(B23/B22,2)+POWER(C23/C22,2)+POWER(D23/D22,2),0.5)*K22</f>
        <v>8.305730839913901E-2</v>
      </c>
      <c r="L23" s="60">
        <f>POWER(POWER(G23/G22,2)+POWER(I23/I22,2),0.5)*L22</f>
        <v>0.42837910931975048</v>
      </c>
      <c r="M23" s="60">
        <f>J23</f>
        <v>0.55093848935158285</v>
      </c>
      <c r="U23" s="31">
        <f>POWER(POWER(G23/G22,2)+POWER(I23/I22,2),0.5)*U22</f>
        <v>0.92944632796939664</v>
      </c>
      <c r="V23" s="31">
        <f>0.343*(U23/U22)</f>
        <v>0.15406815358397616</v>
      </c>
    </row>
    <row r="24" spans="1:22">
      <c r="A24" s="29" t="s">
        <v>56</v>
      </c>
      <c r="B24" s="29" t="s">
        <v>38</v>
      </c>
      <c r="C24" s="29" t="s">
        <v>39</v>
      </c>
      <c r="D24" s="29" t="s">
        <v>40</v>
      </c>
      <c r="E24" s="29" t="s">
        <v>41</v>
      </c>
      <c r="F24" s="29" t="s">
        <v>42</v>
      </c>
      <c r="G24" s="29" t="s">
        <v>43</v>
      </c>
      <c r="H24" s="29" t="s">
        <v>44</v>
      </c>
      <c r="I24" s="29" t="s">
        <v>45</v>
      </c>
      <c r="J24" s="29" t="s">
        <v>46</v>
      </c>
      <c r="K24" s="29" t="s">
        <v>47</v>
      </c>
      <c r="L24" s="29" t="s">
        <v>82</v>
      </c>
      <c r="M24" s="29" t="s">
        <v>49</v>
      </c>
      <c r="U24" s="31"/>
      <c r="V24" s="31"/>
    </row>
    <row r="25" spans="1:22">
      <c r="A25" s="29" t="s">
        <v>66</v>
      </c>
      <c r="B25" s="30">
        <v>2.9920666666666667</v>
      </c>
      <c r="C25" s="30">
        <v>3.2310666666666661</v>
      </c>
      <c r="D25" s="30">
        <v>10.710533333333334</v>
      </c>
      <c r="E25" s="30">
        <v>74.971600000000009</v>
      </c>
      <c r="F25" s="30"/>
      <c r="G25" s="30">
        <v>9.8733333333333326E-2</v>
      </c>
      <c r="H25" s="30">
        <v>2.9332666666666669</v>
      </c>
      <c r="I25" s="30">
        <v>0.21346666666666669</v>
      </c>
      <c r="J25" s="30">
        <f>SUM(B25:I25)</f>
        <v>95.150733333333335</v>
      </c>
      <c r="K25" s="30">
        <v>1.2710161545045995</v>
      </c>
      <c r="L25" s="30">
        <f>G25/70.94/(2*+I25/265.82)</f>
        <v>0.86656312563317206</v>
      </c>
      <c r="M25" s="30">
        <f>100-J25</f>
        <v>4.8492666666666651</v>
      </c>
      <c r="N25" s="65">
        <f>10*(2*B25/61.979+2*C25/94.195-2*D25/101.961)</f>
        <v>-0.44936021091875306</v>
      </c>
      <c r="O25" s="65">
        <f>N25+10*2*G25/70.937</f>
        <v>-0.42152330399194948</v>
      </c>
      <c r="P25" s="61">
        <f>10*H25*2/141.943</f>
        <v>0.41330205317157825</v>
      </c>
      <c r="Q25" s="65">
        <f>O25+P25</f>
        <v>-8.2212508203712287E-3</v>
      </c>
      <c r="R25" s="64"/>
      <c r="U25" s="31">
        <f>(10*G25/70.94)*(10*I25/265.82)*10000</f>
        <v>1.1176736962145952</v>
      </c>
      <c r="V25" s="31">
        <f t="shared" si="0"/>
        <v>-3.9516849698107275</v>
      </c>
    </row>
    <row r="26" spans="1:22">
      <c r="A26" s="29" t="s">
        <v>67</v>
      </c>
      <c r="B26" s="30">
        <v>0.10548491203326639</v>
      </c>
      <c r="C26" s="30">
        <v>0.16399497669426266</v>
      </c>
      <c r="D26" s="30">
        <v>0.30616589029629893</v>
      </c>
      <c r="E26" s="30">
        <v>0.27140844286267768</v>
      </c>
      <c r="F26" s="30"/>
      <c r="G26" s="30">
        <v>3.1168818362190775E-2</v>
      </c>
      <c r="H26" s="30">
        <v>9.3943346656124208E-2</v>
      </c>
      <c r="I26" s="30">
        <v>6.3901561200095117E-2</v>
      </c>
      <c r="J26" s="60">
        <f>POWER(POWER(B26,2)+POWER(C26,2)+POWER(D26,2)+POWER(E26,2)+POWER(F26,2)+POWER(G26,2)+POWER(H26,2)+POWER(I26,2),0.5)</f>
        <v>0.46829667031545708</v>
      </c>
      <c r="K26" s="60">
        <f>POWER(POWER(B26/B25,2)+POWER(C26/C25,2)+POWER(D26/D25,2),0.5)*K25</f>
        <v>8.6542806696387822E-2</v>
      </c>
      <c r="L26" s="60">
        <f>POWER(POWER(G26/G25,2)+POWER(I26/I25,2),0.5)*L25</f>
        <v>0.37699929468240084</v>
      </c>
      <c r="M26" s="60">
        <f>J26</f>
        <v>0.46829667031545708</v>
      </c>
      <c r="U26" s="31">
        <f>POWER(POWER(G26/G25,2)+POWER(I26/I25,2),0.5)*U25</f>
        <v>0.48624524018385556</v>
      </c>
      <c r="V26" s="31">
        <f>0.343*(U26/U25)</f>
        <v>0.14922254853803057</v>
      </c>
    </row>
    <row r="27" spans="1:22">
      <c r="A27" s="29" t="s">
        <v>57</v>
      </c>
      <c r="B27" s="29" t="s">
        <v>38</v>
      </c>
      <c r="C27" s="29" t="s">
        <v>39</v>
      </c>
      <c r="D27" s="29" t="s">
        <v>40</v>
      </c>
      <c r="E27" s="29" t="s">
        <v>41</v>
      </c>
      <c r="F27" s="29" t="s">
        <v>42</v>
      </c>
      <c r="G27" s="29" t="s">
        <v>43</v>
      </c>
      <c r="H27" s="29" t="s">
        <v>44</v>
      </c>
      <c r="I27" s="29" t="s">
        <v>45</v>
      </c>
      <c r="J27" s="29" t="s">
        <v>46</v>
      </c>
      <c r="K27" s="29" t="s">
        <v>47</v>
      </c>
      <c r="L27" s="29" t="s">
        <v>82</v>
      </c>
      <c r="M27" s="29" t="s">
        <v>49</v>
      </c>
      <c r="U27" s="31"/>
      <c r="V27" s="31"/>
    </row>
    <row r="28" spans="1:22">
      <c r="A28" s="29" t="s">
        <v>66</v>
      </c>
      <c r="B28" s="30">
        <v>2.9071333333333333</v>
      </c>
      <c r="C28" s="30">
        <v>3.1482666666666663</v>
      </c>
      <c r="D28" s="30">
        <v>10.475733333333334</v>
      </c>
      <c r="E28" s="30">
        <v>73.355199999999982</v>
      </c>
      <c r="F28" s="30"/>
      <c r="G28" s="30">
        <v>7.7666666666666648E-2</v>
      </c>
      <c r="H28" s="30">
        <v>5.2458666666666671</v>
      </c>
      <c r="I28" s="30">
        <v>0.17746666666666666</v>
      </c>
      <c r="J28" s="30">
        <f>SUM(B28:I28)</f>
        <v>95.387333333333316</v>
      </c>
      <c r="K28" s="30">
        <v>1.2780135825991088</v>
      </c>
      <c r="L28" s="30">
        <f>G28/70.94/(2*+I28/265.82)</f>
        <v>0.81994429425444315</v>
      </c>
      <c r="M28" s="30">
        <f>100-J28</f>
        <v>4.6126666666666836</v>
      </c>
      <c r="N28" s="65">
        <f>10*(2*B28/61.979+2*C28/94.195-2*D28/101.961)</f>
        <v>-0.44829106877777136</v>
      </c>
      <c r="O28" s="65">
        <f>N28+10*2*G28/70.937</f>
        <v>-0.42639370444979963</v>
      </c>
      <c r="P28" s="61">
        <f>10*H28*2/141.943</f>
        <v>0.7391511616165175</v>
      </c>
      <c r="Q28" s="65">
        <f>O28+P28</f>
        <v>0.31275745716671788</v>
      </c>
      <c r="R28" s="64"/>
      <c r="U28" s="31">
        <f>(10*G28/70.94)*(10*I28/265.82)*10000</f>
        <v>0.73092467041648679</v>
      </c>
      <c r="V28" s="31">
        <f t="shared" si="0"/>
        <v>-4.136127379414523</v>
      </c>
    </row>
    <row r="29" spans="1:22">
      <c r="A29" s="29" t="s">
        <v>67</v>
      </c>
      <c r="B29" s="30">
        <v>9.712721162524561E-2</v>
      </c>
      <c r="C29" s="30">
        <v>8.2181390547884647E-2</v>
      </c>
      <c r="D29" s="30">
        <v>0.23635006321329793</v>
      </c>
      <c r="E29" s="30">
        <v>0.34317846253053857</v>
      </c>
      <c r="F29" s="30"/>
      <c r="G29" s="30">
        <v>3.4460467343374955E-2</v>
      </c>
      <c r="H29" s="30">
        <v>0.117577249176048</v>
      </c>
      <c r="I29" s="30">
        <v>5.5864461827158866E-2</v>
      </c>
      <c r="J29" s="60">
        <f>POWER(POWER(B29,2)+POWER(C29,2)+POWER(D29,2)+POWER(E29,2)+POWER(F29,2)+POWER(G29,2)+POWER(H29,2)+POWER(I29,2),0.5)</f>
        <v>0.45601870262611133</v>
      </c>
      <c r="K29" s="60">
        <f>POWER(POWER(B29/B28,2)+POWER(C29/C28,2)+POWER(D29/D28,2),0.5)*K28</f>
        <v>6.1380018997036753E-2</v>
      </c>
      <c r="L29" s="60">
        <f>POWER(POWER(G29/G28,2)+POWER(I29/I28,2),0.5)*L28</f>
        <v>0.44606689149004108</v>
      </c>
      <c r="M29" s="60">
        <f>J29</f>
        <v>0.45601870262611133</v>
      </c>
      <c r="U29" s="31">
        <f>POWER(POWER(G29/G28,2)+POWER(I29/I28,2),0.5)*U28</f>
        <v>0.39763834925216113</v>
      </c>
      <c r="V29" s="31">
        <f>0.343*(U29/U28)</f>
        <v>0.18659919320519744</v>
      </c>
    </row>
    <row r="30" spans="1:22">
      <c r="U30" s="31"/>
      <c r="V30" s="31"/>
    </row>
    <row r="31" spans="1:22">
      <c r="A31" s="29" t="s">
        <v>58</v>
      </c>
      <c r="B31" s="29" t="s">
        <v>38</v>
      </c>
      <c r="C31" s="29" t="s">
        <v>39</v>
      </c>
      <c r="D31" s="29" t="s">
        <v>40</v>
      </c>
      <c r="E31" s="29" t="s">
        <v>41</v>
      </c>
      <c r="F31" s="29" t="s">
        <v>42</v>
      </c>
      <c r="G31" s="29" t="s">
        <v>43</v>
      </c>
      <c r="H31" s="29" t="s">
        <v>44</v>
      </c>
      <c r="I31" s="29" t="s">
        <v>45</v>
      </c>
      <c r="J31" s="29" t="s">
        <v>46</v>
      </c>
      <c r="K31" s="29" t="s">
        <v>47</v>
      </c>
      <c r="L31" s="29" t="s">
        <v>48</v>
      </c>
      <c r="M31" s="29" t="s">
        <v>49</v>
      </c>
      <c r="U31" s="31"/>
      <c r="V31" s="31"/>
    </row>
    <row r="32" spans="1:22">
      <c r="A32" s="29" t="s">
        <v>66</v>
      </c>
      <c r="B32" s="30">
        <v>3.8935333333333335</v>
      </c>
      <c r="C32" s="30">
        <v>4.5141333333333336</v>
      </c>
      <c r="D32" s="30">
        <v>7.7727333333333339</v>
      </c>
      <c r="E32" s="30">
        <v>74.326333333333338</v>
      </c>
      <c r="F32" s="30">
        <v>4.5512666666666659</v>
      </c>
      <c r="G32" s="30">
        <v>0.74126666666666663</v>
      </c>
      <c r="H32" s="30">
        <v>0</v>
      </c>
      <c r="I32" s="30"/>
      <c r="J32" s="30">
        <f>SUM(B32:I32)</f>
        <v>95.799266666666668</v>
      </c>
      <c r="K32" s="30">
        <v>0.6877515676013517</v>
      </c>
      <c r="L32" s="30">
        <f>G32/70.94/(2*F32/441.9)</f>
        <v>0.50727681172585559</v>
      </c>
      <c r="M32" s="30">
        <f>100-J32</f>
        <v>4.2007333333333321</v>
      </c>
      <c r="N32" s="65">
        <f>10*(2*B32/61.979+2*C32/94.195-2*D32/101.961)</f>
        <v>0.69022133201338676</v>
      </c>
      <c r="O32" s="65">
        <f>N32+10*2*G32/70.937</f>
        <v>0.89921428820456106</v>
      </c>
      <c r="P32" s="61">
        <f>10*H32*2/141.943</f>
        <v>0</v>
      </c>
      <c r="Q32" s="65">
        <f>O32-P32</f>
        <v>0.89921428820456106</v>
      </c>
      <c r="R32" s="64"/>
      <c r="S32" s="31">
        <v>0</v>
      </c>
      <c r="T32" s="31"/>
      <c r="U32" s="31">
        <f>(10*G32/70.94)*(10*F32/441.9)*10000</f>
        <v>107.61964814109126</v>
      </c>
      <c r="V32" s="31">
        <f t="shared" si="0"/>
        <v>-1.9681084321987636</v>
      </c>
    </row>
    <row r="33" spans="1:22">
      <c r="A33" s="29" t="s">
        <v>67</v>
      </c>
      <c r="B33" s="30">
        <v>0.13954511132689582</v>
      </c>
      <c r="C33" s="30">
        <v>0.19742914340760973</v>
      </c>
      <c r="D33" s="30">
        <v>0.32399988242205729</v>
      </c>
      <c r="E33" s="30">
        <v>0.19859998081810734</v>
      </c>
      <c r="F33" s="30">
        <v>0.23963050922699983</v>
      </c>
      <c r="G33" s="30">
        <v>0.19474285854012982</v>
      </c>
      <c r="H33" s="30">
        <v>0</v>
      </c>
      <c r="I33" s="30"/>
      <c r="J33" s="60">
        <f>POWER(POWER(B33,2)+POWER(C33,2)+POWER(D33,2)+POWER(E33,2)+POWER(F33,2)+POWER(G33,2)+POWER(H33,2)+POWER(I33,2),0.5)</f>
        <v>0.54609206445170955</v>
      </c>
      <c r="K33" s="60">
        <f>POWER(POWER(B33/B32,2)+POWER(C33/C32,2)+POWER(D33/D32,2),0.5)*K32</f>
        <v>4.8313799405024796E-2</v>
      </c>
      <c r="L33" s="60">
        <f>POWER(POWER(G33/G32,2)+POWER(F33/F32,2),0.5)*L32</f>
        <v>0.13591993388810381</v>
      </c>
      <c r="M33" s="60">
        <f>J33</f>
        <v>0.54609206445170955</v>
      </c>
      <c r="U33" s="31">
        <f>POWER(POWER(G33/G32,2)+POWER(F33/F32,2),0.5)*U32</f>
        <v>28.835647761292211</v>
      </c>
      <c r="V33" s="31">
        <f>0.343*(U33/U32)</f>
        <v>9.1903545058579283E-2</v>
      </c>
    </row>
    <row r="34" spans="1:22">
      <c r="A34" s="29" t="s">
        <v>59</v>
      </c>
      <c r="B34" s="29" t="s">
        <v>38</v>
      </c>
      <c r="C34" s="29" t="s">
        <v>39</v>
      </c>
      <c r="D34" s="29" t="s">
        <v>40</v>
      </c>
      <c r="E34" s="29" t="s">
        <v>41</v>
      </c>
      <c r="F34" s="29" t="s">
        <v>42</v>
      </c>
      <c r="G34" s="29" t="s">
        <v>43</v>
      </c>
      <c r="H34" s="29" t="s">
        <v>44</v>
      </c>
      <c r="I34" s="29" t="s">
        <v>45</v>
      </c>
      <c r="J34" s="29" t="s">
        <v>46</v>
      </c>
      <c r="K34" s="29" t="s">
        <v>47</v>
      </c>
      <c r="L34" s="29" t="s">
        <v>48</v>
      </c>
      <c r="M34" s="29" t="s">
        <v>49</v>
      </c>
      <c r="U34" s="31"/>
      <c r="V34" s="31"/>
    </row>
    <row r="35" spans="1:22">
      <c r="A35" s="29" t="s">
        <v>66</v>
      </c>
      <c r="B35" s="30">
        <v>4.433466666666666</v>
      </c>
      <c r="C35" s="30">
        <v>4.2598000000000003</v>
      </c>
      <c r="D35" s="30">
        <v>8.1601999999999997</v>
      </c>
      <c r="E35" s="30">
        <v>74.507666666666651</v>
      </c>
      <c r="F35" s="30">
        <v>2.2355999999999998</v>
      </c>
      <c r="G35" s="30">
        <v>0.89254</v>
      </c>
      <c r="H35" s="30">
        <v>0.91153333333333331</v>
      </c>
      <c r="I35" s="30"/>
      <c r="J35" s="30">
        <f>SUM(B35:I35)</f>
        <v>95.400806666666654</v>
      </c>
      <c r="K35" s="30">
        <v>0.68613034200713607</v>
      </c>
      <c r="L35" s="30">
        <f>G35/70.94/(2*F35/441.9)</f>
        <v>1.2434731421214182</v>
      </c>
      <c r="M35" s="30">
        <f>100-J35</f>
        <v>4.5991933333333463</v>
      </c>
      <c r="N35" s="65">
        <f>10*(2*B35/61.979+2*C35/94.195-2*D35/101.961)</f>
        <v>0.73444802173060986</v>
      </c>
      <c r="O35" s="65">
        <f>N35+10*2*G35/70.937</f>
        <v>0.98609102890599076</v>
      </c>
      <c r="P35" s="61">
        <f>10*H35*2/141.943</f>
        <v>0.12843653203515962</v>
      </c>
      <c r="Q35" s="65">
        <f>O35-P35</f>
        <v>0.85765449687083117</v>
      </c>
      <c r="R35" s="64">
        <v>0.5</v>
      </c>
      <c r="S35" s="31">
        <f>O35-R35</f>
        <v>0.48609102890599076</v>
      </c>
      <c r="T35" s="31">
        <f>P35/S35</f>
        <v>0.26422321005228638</v>
      </c>
      <c r="U35" s="31">
        <f>(10*G35/70.94)*(10*F35/441.9)*10000</f>
        <v>63.651201181457957</v>
      </c>
      <c r="V35" s="31">
        <f t="shared" si="0"/>
        <v>-2.1961933962278173</v>
      </c>
    </row>
    <row r="36" spans="1:22">
      <c r="A36" s="29" t="s">
        <v>67</v>
      </c>
      <c r="B36" s="30">
        <v>0.24470415568504497</v>
      </c>
      <c r="C36" s="30">
        <v>0.14790981808425488</v>
      </c>
      <c r="D36" s="30">
        <v>0.25526322548638725</v>
      </c>
      <c r="E36" s="30">
        <v>0.39939573405847151</v>
      </c>
      <c r="F36" s="30">
        <v>0.13411338486520324</v>
      </c>
      <c r="G36" s="30">
        <v>9.4565712602401722E-2</v>
      </c>
      <c r="H36" s="30">
        <v>0.19322594718791417</v>
      </c>
      <c r="I36" s="30"/>
      <c r="J36" s="60">
        <f>POWER(POWER(B36,2)+POWER(C36,2)+POWER(D36,2)+POWER(E36,2)+POWER(F36,2)+POWER(G36,2)+POWER(H36,2)+POWER(I36,2),0.5)</f>
        <v>0.60885059368595218</v>
      </c>
      <c r="K36" s="60">
        <f>POWER(POWER(B36/B35,2)+POWER(C36/C35,2)+POWER(D36/D35,2),0.5)*K35</f>
        <v>4.9623060955236609E-2</v>
      </c>
      <c r="L36" s="60">
        <f>POWER(POWER(G36/G35,2)+POWER(F36/F35,2),0.5)*L35</f>
        <v>0.15139993912752045</v>
      </c>
      <c r="M36" s="60">
        <f>J36</f>
        <v>0.60885059368595218</v>
      </c>
      <c r="U36" s="31">
        <f>POWER(POWER(G36/G35,2)+POWER(F36/F35,2),0.5)*U35</f>
        <v>7.7498963651321979</v>
      </c>
      <c r="V36" s="31">
        <f>0.343*(U36/U35)</f>
        <v>4.1762204073136966E-2</v>
      </c>
    </row>
    <row r="37" spans="1:22">
      <c r="A37" s="29" t="s">
        <v>60</v>
      </c>
      <c r="B37" s="29" t="s">
        <v>38</v>
      </c>
      <c r="C37" s="29" t="s">
        <v>39</v>
      </c>
      <c r="D37" s="29" t="s">
        <v>40</v>
      </c>
      <c r="E37" s="29" t="s">
        <v>41</v>
      </c>
      <c r="F37" s="29" t="s">
        <v>42</v>
      </c>
      <c r="G37" s="29" t="s">
        <v>43</v>
      </c>
      <c r="H37" s="29" t="s">
        <v>44</v>
      </c>
      <c r="I37" s="29" t="s">
        <v>45</v>
      </c>
      <c r="J37" s="29" t="s">
        <v>46</v>
      </c>
      <c r="K37" s="29" t="s">
        <v>47</v>
      </c>
      <c r="L37" s="29" t="s">
        <v>48</v>
      </c>
      <c r="M37" s="29" t="s">
        <v>49</v>
      </c>
      <c r="U37" s="31"/>
      <c r="V37" s="31"/>
    </row>
    <row r="38" spans="1:22">
      <c r="A38" s="29" t="s">
        <v>66</v>
      </c>
      <c r="B38" s="30">
        <v>4.3855333333333331</v>
      </c>
      <c r="C38" s="30">
        <v>4.4054666666666664</v>
      </c>
      <c r="D38" s="30">
        <v>8.4255333333333322</v>
      </c>
      <c r="E38" s="30">
        <v>72.7898</v>
      </c>
      <c r="F38" s="30">
        <v>2.0758888888888887</v>
      </c>
      <c r="G38" s="30">
        <v>0.32455555555555554</v>
      </c>
      <c r="H38" s="30">
        <v>3.0476666666666663</v>
      </c>
      <c r="I38" s="30"/>
      <c r="J38" s="30">
        <f>SUM(B38:I38)</f>
        <v>95.454444444444448</v>
      </c>
      <c r="K38" s="30">
        <v>0.69552524887531719</v>
      </c>
      <c r="L38" s="30">
        <f>G38/70.94/(2*F38/441.9)</f>
        <v>0.48695380637354929</v>
      </c>
      <c r="M38" s="30">
        <f>100-J38</f>
        <v>4.545555555555552</v>
      </c>
      <c r="N38" s="65">
        <f>10*(2*B38/61.979+2*C38/94.195-2*D38/101.961)</f>
        <v>0.69786312046572907</v>
      </c>
      <c r="O38" s="65">
        <f>N38+10*2*G38/70.937</f>
        <v>0.78936841546144509</v>
      </c>
      <c r="P38" s="61">
        <f>10*H38*2/141.943</f>
        <v>0.42942119958950647</v>
      </c>
      <c r="Q38" s="65">
        <f>O38-P38</f>
        <v>0.35994721587193862</v>
      </c>
      <c r="R38" s="64">
        <v>0.2</v>
      </c>
      <c r="S38" s="31">
        <f>O38-R38</f>
        <v>0.58936841546144514</v>
      </c>
      <c r="T38" s="31">
        <f>P38/S38</f>
        <v>0.72861250844820347</v>
      </c>
      <c r="U38" s="31">
        <f>(10*G38/70.94)*(10*F38/441.9)*10000</f>
        <v>21.492056133446173</v>
      </c>
      <c r="V38" s="31">
        <f t="shared" si="0"/>
        <v>-2.667722033801553</v>
      </c>
    </row>
    <row r="39" spans="1:22">
      <c r="A39" s="29" t="s">
        <v>67</v>
      </c>
      <c r="B39" s="30">
        <v>0.19730826739127505</v>
      </c>
      <c r="C39" s="30">
        <v>0.22625897509164522</v>
      </c>
      <c r="D39" s="30">
        <v>0.26906925998091513</v>
      </c>
      <c r="E39" s="30">
        <v>0.3129331740648888</v>
      </c>
      <c r="F39" s="30">
        <v>6.9854133735949286E-2</v>
      </c>
      <c r="G39" s="30">
        <v>4.2365417163396438E-2</v>
      </c>
      <c r="H39" s="30">
        <v>9.1284380346488211E-2</v>
      </c>
      <c r="I39" s="30"/>
      <c r="J39" s="60">
        <f>POWER(POWER(B39,2)+POWER(C39,2)+POWER(D39,2)+POWER(E39,2)+POWER(F39,2)+POWER(G39,2)+POWER(H39,2)+POWER(I39,2),0.5)</f>
        <v>0.52483938586404</v>
      </c>
      <c r="K39" s="60">
        <f>POWER(POWER(B39/B38,2)+POWER(C39/C38,2)+POWER(D39/D38,2),0.5)*K38</f>
        <v>5.2426743635067913E-2</v>
      </c>
      <c r="L39" s="60">
        <f>POWER(POWER(G39/G38,2)+POWER(F39/F38,2),0.5)*L38</f>
        <v>6.5641966041938685E-2</v>
      </c>
      <c r="M39" s="60">
        <f>J39</f>
        <v>0.52483938586404</v>
      </c>
      <c r="U39" s="31">
        <f>POWER(POWER(G39/G38,2)+POWER(F39/F38,2),0.5)*U38</f>
        <v>2.8971553367443716</v>
      </c>
      <c r="V39" s="31">
        <f>0.343*(U39/U38)</f>
        <v>4.6236817656402585E-2</v>
      </c>
    </row>
    <row r="40" spans="1:22">
      <c r="A40" s="29" t="s">
        <v>61</v>
      </c>
      <c r="B40" s="29" t="s">
        <v>38</v>
      </c>
      <c r="C40" s="29" t="s">
        <v>39</v>
      </c>
      <c r="D40" s="29" t="s">
        <v>40</v>
      </c>
      <c r="E40" s="29" t="s">
        <v>41</v>
      </c>
      <c r="F40" s="29" t="s">
        <v>42</v>
      </c>
      <c r="G40" s="29" t="s">
        <v>43</v>
      </c>
      <c r="H40" s="29" t="s">
        <v>44</v>
      </c>
      <c r="I40" s="29" t="s">
        <v>45</v>
      </c>
      <c r="J40" s="29" t="s">
        <v>46</v>
      </c>
      <c r="K40" s="29" t="s">
        <v>47</v>
      </c>
      <c r="L40" s="29" t="s">
        <v>48</v>
      </c>
      <c r="M40" s="29" t="s">
        <v>49</v>
      </c>
      <c r="U40" s="31"/>
      <c r="V40" s="31"/>
    </row>
    <row r="41" spans="1:22">
      <c r="A41" s="29" t="s">
        <v>66</v>
      </c>
      <c r="B41" s="30">
        <v>4.4083399999999999</v>
      </c>
      <c r="C41" s="30">
        <v>4.4020666666666664</v>
      </c>
      <c r="D41" s="30">
        <v>7.5664666666666651</v>
      </c>
      <c r="E41" s="30">
        <v>73.808666666666667</v>
      </c>
      <c r="F41" s="30">
        <v>1.0553999999999999</v>
      </c>
      <c r="G41" s="30">
        <v>0.23633333333333337</v>
      </c>
      <c r="H41" s="30">
        <v>3.8255333333333335</v>
      </c>
      <c r="I41" s="30"/>
      <c r="J41" s="30">
        <f>SUM(B41:I41)</f>
        <v>95.302806666666683</v>
      </c>
      <c r="K41" s="30">
        <v>0.62961984553142125</v>
      </c>
      <c r="L41" s="30">
        <f>G41/70.94/(2*F41/441.9)</f>
        <v>0.69744620000118618</v>
      </c>
      <c r="M41" s="30">
        <f>100-J41</f>
        <v>4.6971933333333169</v>
      </c>
      <c r="N41" s="65">
        <f>10*(2*B41/61.979+2*C41/94.195-2*D41/101.961)</f>
        <v>0.87300957006601232</v>
      </c>
      <c r="O41" s="65">
        <f>N41+10*2*G41/70.937</f>
        <v>0.93964146409404659</v>
      </c>
      <c r="P41" s="61">
        <f>10*H41*2/141.943</f>
        <v>0.53902388047784433</v>
      </c>
      <c r="Q41" s="65">
        <f>O41-P41</f>
        <v>0.40061758361620226</v>
      </c>
      <c r="R41" s="64">
        <v>0.1</v>
      </c>
      <c r="S41" s="31">
        <f>O41-R41</f>
        <v>0.83964146409404661</v>
      </c>
      <c r="T41" s="31">
        <f>P41/S41</f>
        <v>0.64196910649170769</v>
      </c>
      <c r="U41" s="31">
        <f>(10*G41/70.94)*(10*F41/441.9)*10000</f>
        <v>7.956588259440216</v>
      </c>
      <c r="V41" s="31">
        <f t="shared" si="0"/>
        <v>-3.0992731153937081</v>
      </c>
    </row>
    <row r="42" spans="1:22">
      <c r="A42" s="29" t="s">
        <v>67</v>
      </c>
      <c r="B42" s="30">
        <v>0.26588707001281908</v>
      </c>
      <c r="C42" s="30">
        <v>0.21296863171660485</v>
      </c>
      <c r="D42" s="30">
        <v>0.27599996549349709</v>
      </c>
      <c r="E42" s="30">
        <v>0.40977444434388721</v>
      </c>
      <c r="F42" s="30">
        <v>0.1384855846030815</v>
      </c>
      <c r="G42" s="30">
        <v>3.6167599285758897E-2</v>
      </c>
      <c r="H42" s="30">
        <v>0.19555118681988662</v>
      </c>
      <c r="I42" s="30"/>
      <c r="J42" s="60">
        <f>POWER(POWER(B42,2)+POWER(C42,2)+POWER(D42,2)+POWER(E42,2)+POWER(F42,2)+POWER(G42,2)+POWER(H42,2)+POWER(I42,2),0.5)</f>
        <v>0.6472011026973119</v>
      </c>
      <c r="K42" s="60">
        <f>POWER(POWER(B42/B41,2)+POWER(C42/C41,2)+POWER(D42/D41,2),0.5)*K41</f>
        <v>5.3827703464129843E-2</v>
      </c>
      <c r="L42" s="60">
        <f>POWER(POWER(G42/G41,2)+POWER(F42/F41,2),0.5)*L41</f>
        <v>0.14059696912439948</v>
      </c>
      <c r="M42" s="60">
        <f>J42</f>
        <v>0.6472011026973119</v>
      </c>
      <c r="U42" s="31">
        <f>POWER(POWER(G42/G41,2)+POWER(F42/F41,2),0.5)*U41</f>
        <v>1.603954819520377</v>
      </c>
      <c r="V42" s="31">
        <f>0.343*(U42/U41)</f>
        <v>6.9144774764830608E-2</v>
      </c>
    </row>
    <row r="43" spans="1:22">
      <c r="A43" s="29" t="s">
        <v>62</v>
      </c>
      <c r="B43" s="29" t="s">
        <v>38</v>
      </c>
      <c r="C43" s="29" t="s">
        <v>39</v>
      </c>
      <c r="D43" s="29" t="s">
        <v>40</v>
      </c>
      <c r="E43" s="29" t="s">
        <v>41</v>
      </c>
      <c r="F43" s="29" t="s">
        <v>42</v>
      </c>
      <c r="G43" s="29" t="s">
        <v>43</v>
      </c>
      <c r="H43" s="29" t="s">
        <v>44</v>
      </c>
      <c r="I43" s="29" t="s">
        <v>45</v>
      </c>
      <c r="J43" s="29" t="s">
        <v>46</v>
      </c>
      <c r="K43" s="29" t="s">
        <v>47</v>
      </c>
      <c r="L43" s="29" t="s">
        <v>48</v>
      </c>
      <c r="M43" s="29" t="s">
        <v>49</v>
      </c>
      <c r="U43" s="31"/>
      <c r="V43" s="31"/>
    </row>
    <row r="44" spans="1:22">
      <c r="A44" s="29" t="s">
        <v>66</v>
      </c>
      <c r="B44" s="30">
        <v>2.8239333333333336</v>
      </c>
      <c r="C44" s="30">
        <v>3.5141999999999998</v>
      </c>
      <c r="D44" s="30">
        <v>10.722066666666665</v>
      </c>
      <c r="E44" s="30">
        <v>77.258466666666664</v>
      </c>
      <c r="F44" s="30">
        <v>0.7046</v>
      </c>
      <c r="G44" s="30">
        <v>0.15880000000000002</v>
      </c>
      <c r="H44" s="30">
        <v>0</v>
      </c>
      <c r="I44" s="30"/>
      <c r="J44" s="30">
        <f>SUM(B44:I44)</f>
        <v>95.182066666666657</v>
      </c>
      <c r="K44" s="30">
        <v>1.2487830272079623</v>
      </c>
      <c r="L44" s="30">
        <f>G44/70.94/(2*F44/441.9)</f>
        <v>0.70195727764568749</v>
      </c>
      <c r="M44" s="30">
        <f>100-J44</f>
        <v>4.8179333333333432</v>
      </c>
      <c r="N44" s="65">
        <f>10*(2*B44/61.979+2*C44/94.195-2*D44/101.961)</f>
        <v>-0.44576102449059518</v>
      </c>
      <c r="O44" s="65">
        <f>N44+10*2*G44/70.937</f>
        <v>-0.40098890274876792</v>
      </c>
      <c r="P44" s="61">
        <f>10*H44*2/141.943</f>
        <v>0</v>
      </c>
      <c r="Q44" s="65">
        <f>O44+P44</f>
        <v>-0.40098890274876792</v>
      </c>
      <c r="R44" s="64"/>
      <c r="U44" s="31">
        <f>(10*G44/70.94)*(10*F44/441.9)*10000</f>
        <v>3.5692580791878741</v>
      </c>
      <c r="V44" s="31">
        <f t="shared" si="0"/>
        <v>-3.4474220487619158</v>
      </c>
    </row>
    <row r="45" spans="1:22">
      <c r="A45" s="29" t="s">
        <v>67</v>
      </c>
      <c r="B45" s="30">
        <v>0.11356085006139184</v>
      </c>
      <c r="C45" s="30">
        <v>0.18993427434624266</v>
      </c>
      <c r="D45" s="30">
        <v>0.41145585888354713</v>
      </c>
      <c r="E45" s="30">
        <v>0.40470621913869242</v>
      </c>
      <c r="F45" s="30">
        <v>0.25108700825467967</v>
      </c>
      <c r="G45" s="30">
        <v>5.031642730900953E-2</v>
      </c>
      <c r="H45" s="30">
        <v>0</v>
      </c>
      <c r="I45" s="30"/>
      <c r="J45" s="60">
        <f>POWER(POWER(B45,2)+POWER(C45,2)+POWER(D45,2)+POWER(E45,2)+POWER(F45,2)+POWER(G45,2)+POWER(H45,2)+POWER(I45,2),0.5)</f>
        <v>0.66905199456294939</v>
      </c>
      <c r="K45" s="60">
        <f>POWER(POWER(B45/B44,2)+POWER(C45/C44,2)+POWER(D45/D44,2),0.5)*K44</f>
        <v>9.681820505083219E-2</v>
      </c>
      <c r="L45" s="60">
        <f>POWER(POWER(G45/G44,2)+POWER(F45/F44,2),0.5)*L44</f>
        <v>0.33472739755166409</v>
      </c>
      <c r="M45" s="60">
        <f>J45</f>
        <v>0.66905199456294939</v>
      </c>
      <c r="U45" s="31">
        <f>POWER(POWER(G45/G44,2)+POWER(F45/F44,2),0.5)*U44</f>
        <v>1.7019959847753683</v>
      </c>
      <c r="V45" s="31">
        <f>0.343*(U45/U44)</f>
        <v>0.16355909542713201</v>
      </c>
    </row>
    <row r="46" spans="1:22">
      <c r="A46" s="29" t="s">
        <v>63</v>
      </c>
      <c r="B46" s="29" t="s">
        <v>38</v>
      </c>
      <c r="C46" s="29" t="s">
        <v>39</v>
      </c>
      <c r="D46" s="29" t="s">
        <v>40</v>
      </c>
      <c r="E46" s="29" t="s">
        <v>41</v>
      </c>
      <c r="F46" s="29" t="s">
        <v>42</v>
      </c>
      <c r="G46" s="29" t="s">
        <v>43</v>
      </c>
      <c r="H46" s="29" t="s">
        <v>44</v>
      </c>
      <c r="I46" s="29" t="s">
        <v>45</v>
      </c>
      <c r="J46" s="29" t="s">
        <v>46</v>
      </c>
      <c r="K46" s="29" t="s">
        <v>47</v>
      </c>
      <c r="L46" s="29" t="s">
        <v>48</v>
      </c>
      <c r="M46" s="29" t="s">
        <v>49</v>
      </c>
      <c r="U46" s="31"/>
      <c r="V46" s="31"/>
    </row>
    <row r="47" spans="1:22">
      <c r="A47" s="29" t="s">
        <v>66</v>
      </c>
      <c r="B47" s="30">
        <v>3.0884666666666667</v>
      </c>
      <c r="C47" s="30">
        <v>3.2594666666666665</v>
      </c>
      <c r="D47" s="30">
        <v>10.758799999999999</v>
      </c>
      <c r="E47" s="30">
        <v>76.266133333333329</v>
      </c>
      <c r="F47" s="30">
        <v>0.40406666666666669</v>
      </c>
      <c r="G47" s="30">
        <v>0.1202</v>
      </c>
      <c r="H47" s="30">
        <v>0.92866666666666664</v>
      </c>
      <c r="I47" s="30"/>
      <c r="J47" s="30">
        <f>SUM(B47:I47)</f>
        <v>94.825799999999987</v>
      </c>
      <c r="K47" s="30">
        <v>1.2489231472065156</v>
      </c>
      <c r="L47" s="30">
        <f>G47/70.94/(2*F47/441.9)</f>
        <v>0.92651886071160661</v>
      </c>
      <c r="M47" s="30">
        <f>100-J47</f>
        <v>5.1742000000000132</v>
      </c>
      <c r="N47" s="65">
        <f>10*(2*B47/61.979+2*C47/94.195-2*D47/101.961)</f>
        <v>-0.42169052860046935</v>
      </c>
      <c r="O47" s="65">
        <f>N47+10*2*G47/70.937</f>
        <v>-0.38780130294953963</v>
      </c>
      <c r="P47" s="61">
        <f>10*H47*2/141.943</f>
        <v>0.13085064662106149</v>
      </c>
      <c r="Q47" s="65">
        <f>O47+P47</f>
        <v>-0.25695065632847813</v>
      </c>
      <c r="R47" s="64"/>
      <c r="U47" s="31">
        <f>(10*G47/70.94)*(10*F47/441.9)*10000</f>
        <v>1.5493242086955716</v>
      </c>
      <c r="V47" s="31">
        <f t="shared" si="0"/>
        <v>-3.8098576930771677</v>
      </c>
    </row>
    <row r="48" spans="1:22">
      <c r="A48" s="29" t="s">
        <v>67</v>
      </c>
      <c r="B48" s="30">
        <v>0.12714607272552417</v>
      </c>
      <c r="C48" s="30">
        <v>0.14005247315951294</v>
      </c>
      <c r="D48" s="30">
        <v>0.2321653351755569</v>
      </c>
      <c r="E48" s="30">
        <v>0.2875899528012652</v>
      </c>
      <c r="F48" s="30">
        <v>6.9613695970452777E-2</v>
      </c>
      <c r="G48" s="30">
        <v>3.092202174133234E-2</v>
      </c>
      <c r="H48" s="30">
        <v>7.1687483134054958E-2</v>
      </c>
      <c r="I48" s="30"/>
      <c r="J48" s="60">
        <f>POWER(POWER(B48,2)+POWER(C48,2)+POWER(D48,2)+POWER(E48,2)+POWER(F48,2)+POWER(G48,2)+POWER(H48,2)+POWER(I48,2),0.5)</f>
        <v>0.42817154995441542</v>
      </c>
      <c r="K48" s="60">
        <f>POWER(POWER(B48/B47,2)+POWER(C48/C47,2)+POWER(D48/D47,2),0.5)*K47</f>
        <v>7.9055016603967479E-2</v>
      </c>
      <c r="L48" s="60">
        <f>POWER(POWER(G48/G47,2)+POWER(F48/F47,2),0.5)*L47</f>
        <v>0.28686397245251882</v>
      </c>
      <c r="M48" s="60">
        <f>J48</f>
        <v>0.42817154995441542</v>
      </c>
      <c r="U48" s="31">
        <f>POWER(POWER(G48/G47,2)+POWER(F48/F47,2),0.5)*U47</f>
        <v>0.47969373962005885</v>
      </c>
      <c r="V48" s="31">
        <f>0.343*(U48/U47)</f>
        <v>0.10619788406211489</v>
      </c>
    </row>
    <row r="49" spans="1:22">
      <c r="A49" s="29" t="s">
        <v>33</v>
      </c>
      <c r="B49" s="29" t="s">
        <v>38</v>
      </c>
      <c r="C49" s="29" t="s">
        <v>39</v>
      </c>
      <c r="D49" s="29" t="s">
        <v>40</v>
      </c>
      <c r="E49" s="29" t="s">
        <v>41</v>
      </c>
      <c r="F49" s="29" t="s">
        <v>42</v>
      </c>
      <c r="G49" s="29" t="s">
        <v>43</v>
      </c>
      <c r="H49" s="29" t="s">
        <v>44</v>
      </c>
      <c r="I49" s="29" t="s">
        <v>45</v>
      </c>
      <c r="J49" s="29" t="s">
        <v>46</v>
      </c>
      <c r="K49" s="29" t="s">
        <v>47</v>
      </c>
      <c r="L49" s="29" t="s">
        <v>48</v>
      </c>
      <c r="M49" s="29" t="s">
        <v>49</v>
      </c>
      <c r="U49" s="31"/>
      <c r="V49" s="31"/>
    </row>
    <row r="50" spans="1:22">
      <c r="A50" s="29" t="s">
        <v>66</v>
      </c>
      <c r="B50" s="30">
        <v>3.0861333333333336</v>
      </c>
      <c r="C50" s="30">
        <v>3.2254</v>
      </c>
      <c r="D50" s="30">
        <v>10.512133333333333</v>
      </c>
      <c r="E50" s="30">
        <v>74.749800000000022</v>
      </c>
      <c r="F50" s="30">
        <v>0.15809999999999996</v>
      </c>
      <c r="G50" s="30">
        <v>2.4285714285714292E-2</v>
      </c>
      <c r="H50" s="30">
        <v>2.9027333333333334</v>
      </c>
      <c r="I50" s="30"/>
      <c r="J50" s="30">
        <f>SUM(B50:I50)</f>
        <v>94.658585714285735</v>
      </c>
      <c r="K50" s="30">
        <v>1.2189382529834776</v>
      </c>
      <c r="L50" s="30">
        <f>G50/70.94/(2*F50/441.9)</f>
        <v>0.47843377735972142</v>
      </c>
      <c r="M50" s="30">
        <f>100-J50</f>
        <v>5.341414285714265</v>
      </c>
      <c r="N50" s="65">
        <f>10*(2*B50/61.979+2*C50/94.195-2*D50/101.961)</f>
        <v>-0.38129218063134879</v>
      </c>
      <c r="O50" s="65">
        <f>N50+10*2*G50/70.937</f>
        <v>-0.37444505873848205</v>
      </c>
      <c r="P50" s="61">
        <f>10*H50*2/141.943</f>
        <v>0.40899985675000999</v>
      </c>
      <c r="Q50" s="65">
        <f>O50+P50</f>
        <v>3.4554798011527943E-2</v>
      </c>
      <c r="R50" s="64"/>
      <c r="U50" s="31">
        <f>(10*G50/70.94)*(10*F50/441.9)*10000</f>
        <v>0.1224806734410961</v>
      </c>
      <c r="V50" s="31">
        <f t="shared" si="0"/>
        <v>-4.911932434401991</v>
      </c>
    </row>
    <row r="51" spans="1:22">
      <c r="A51" s="29" t="s">
        <v>67</v>
      </c>
      <c r="B51" s="30">
        <v>0.12164695208832137</v>
      </c>
      <c r="C51" s="30">
        <v>0.14439914918626437</v>
      </c>
      <c r="D51" s="30">
        <v>0.30814093868758508</v>
      </c>
      <c r="E51" s="30">
        <v>0.35977417519769217</v>
      </c>
      <c r="F51" s="30">
        <v>3.7414940568946335E-2</v>
      </c>
      <c r="G51" s="30">
        <v>9.7777500277106359E-3</v>
      </c>
      <c r="H51" s="30">
        <v>0.10384567304188251</v>
      </c>
      <c r="I51" s="30"/>
      <c r="J51" s="60">
        <f>POWER(POWER(B51,2)+POWER(C51,2)+POWER(D51,2)+POWER(E51,2)+POWER(F51,2)+POWER(G51,2)+POWER(H51,2)+POWER(I51,2),0.5)</f>
        <v>0.52183981877147412</v>
      </c>
      <c r="K51" s="60">
        <f>POWER(POWER(B51/B50,2)+POWER(C51/C50,2)+POWER(D51/D50,2),0.5)*K50</f>
        <v>8.1013679664879254E-2</v>
      </c>
      <c r="L51" s="60">
        <f>POWER(POWER(G51/G50,2)+POWER(F51/F50,2),0.5)*L50</f>
        <v>0.22343541938351982</v>
      </c>
      <c r="M51" s="60">
        <f>J51</f>
        <v>0.52183981877147412</v>
      </c>
      <c r="U51" s="31">
        <f>POWER(POWER(G51/G50,2)+POWER(F51/F50,2),0.5)*U50</f>
        <v>5.720022693153435E-2</v>
      </c>
      <c r="V51" s="31">
        <f>0.343*(U51/U50)</f>
        <v>0.16018590759097889</v>
      </c>
    </row>
    <row r="52" spans="1:22">
      <c r="A52" s="29" t="s">
        <v>64</v>
      </c>
      <c r="B52" s="29" t="s">
        <v>38</v>
      </c>
      <c r="C52" s="29" t="s">
        <v>39</v>
      </c>
      <c r="D52" s="29" t="s">
        <v>40</v>
      </c>
      <c r="E52" s="29" t="s">
        <v>41</v>
      </c>
      <c r="F52" s="29" t="s">
        <v>42</v>
      </c>
      <c r="G52" s="29" t="s">
        <v>43</v>
      </c>
      <c r="H52" s="29" t="s">
        <v>44</v>
      </c>
      <c r="I52" s="29" t="s">
        <v>45</v>
      </c>
      <c r="J52" s="29" t="s">
        <v>46</v>
      </c>
      <c r="K52" s="29" t="s">
        <v>47</v>
      </c>
      <c r="L52" s="29" t="s">
        <v>48</v>
      </c>
      <c r="M52" s="29" t="s">
        <v>49</v>
      </c>
      <c r="U52" s="31"/>
      <c r="V52" s="31"/>
    </row>
    <row r="53" spans="1:22">
      <c r="A53" s="29" t="s">
        <v>66</v>
      </c>
      <c r="B53" s="30">
        <v>2.9037999999999999</v>
      </c>
      <c r="C53" s="30">
        <v>3.1593333333333331</v>
      </c>
      <c r="D53" s="30">
        <v>10.471266666666667</v>
      </c>
      <c r="E53" s="30">
        <v>73.204066666666662</v>
      </c>
      <c r="F53" s="30">
        <v>0.1583</v>
      </c>
      <c r="G53" s="30">
        <v>2.8257142857142863E-2</v>
      </c>
      <c r="H53" s="30">
        <v>5.2014666666666667</v>
      </c>
      <c r="I53" s="30"/>
      <c r="J53" s="30">
        <f>SUM(B53:I53)</f>
        <v>95.126490476190455</v>
      </c>
      <c r="K53" s="30">
        <v>1.2762857614299312</v>
      </c>
      <c r="L53" s="30">
        <f>G53/70.94/(2*F53/441.9)</f>
        <v>0.55596845913095494</v>
      </c>
      <c r="M53" s="30">
        <f>100-J53</f>
        <v>4.8735095238095454</v>
      </c>
      <c r="N53" s="65">
        <f>10*(2*B53/61.979+2*C53/94.195-2*D53/101.961)</f>
        <v>-0.44614081445175452</v>
      </c>
      <c r="O53" s="65">
        <f>N53+10*2*G53/70.937</f>
        <v>-0.43817398674346608</v>
      </c>
      <c r="P53" s="61">
        <f>10*H53*2/141.943</f>
        <v>0.73289512926550326</v>
      </c>
      <c r="Q53" s="65">
        <f>O53+P53</f>
        <v>0.29472114252203718</v>
      </c>
      <c r="R53" s="64"/>
      <c r="U53" s="31">
        <f>(10*G53/70.94)*(10*F53/441.9)*10000</f>
        <v>0.14269014405672165</v>
      </c>
      <c r="V53" s="31">
        <f t="shared" si="0"/>
        <v>-4.8456060235889575</v>
      </c>
    </row>
    <row r="54" spans="1:22">
      <c r="A54" s="29" t="s">
        <v>67</v>
      </c>
      <c r="B54" s="30">
        <v>9.3428505897749384E-2</v>
      </c>
      <c r="C54" s="30">
        <v>8.0171839254982155E-2</v>
      </c>
      <c r="D54" s="30">
        <v>0.21784446176989108</v>
      </c>
      <c r="E54" s="30">
        <v>0.23628779868948635</v>
      </c>
      <c r="F54" s="30">
        <v>2.9128260427899795E-2</v>
      </c>
      <c r="G54" s="30">
        <v>1.1843967259308011E-2</v>
      </c>
      <c r="H54" s="30">
        <v>7.5822034741701572E-2</v>
      </c>
      <c r="I54" s="30"/>
      <c r="J54" s="60">
        <f>POWER(POWER(B54,2)+POWER(C54,2)+POWER(D54,2)+POWER(E54,2)+POWER(F54,2)+POWER(G54,2)+POWER(H54,2)+POWER(I54,2),0.5)</f>
        <v>0.35381104975045108</v>
      </c>
      <c r="K54" s="60">
        <f>POWER(POWER(B54/B53,2)+POWER(C54/C53,2)+POWER(D54/D53,2),0.5)*K53</f>
        <v>5.8653086715921246E-2</v>
      </c>
      <c r="L54" s="60">
        <f>POWER(POWER(G54/G53,2)+POWER(F54/F53,2),0.5)*L53</f>
        <v>0.25450045570749019</v>
      </c>
      <c r="M54" s="60">
        <f>J54</f>
        <v>0.35381104975045108</v>
      </c>
      <c r="U54" s="31">
        <f>POWER(POWER(G54/G53,2)+POWER(F54/F53,2),0.5)*U53</f>
        <v>6.5317926027975218E-2</v>
      </c>
      <c r="V54" s="31">
        <f>0.343*(U54/U53)</f>
        <v>0.15701188596942986</v>
      </c>
    </row>
    <row r="55" spans="1:22">
      <c r="A55" s="29" t="s">
        <v>35</v>
      </c>
      <c r="B55" s="29" t="s">
        <v>38</v>
      </c>
      <c r="C55" s="29" t="s">
        <v>39</v>
      </c>
      <c r="D55" s="29" t="s">
        <v>40</v>
      </c>
      <c r="E55" s="29" t="s">
        <v>41</v>
      </c>
      <c r="F55" s="29" t="s">
        <v>42</v>
      </c>
      <c r="G55" s="29" t="s">
        <v>43</v>
      </c>
      <c r="H55" s="29" t="s">
        <v>44</v>
      </c>
      <c r="I55" s="29" t="s">
        <v>45</v>
      </c>
      <c r="J55" s="29" t="s">
        <v>46</v>
      </c>
      <c r="K55" s="29" t="s">
        <v>47</v>
      </c>
      <c r="L55" s="29" t="s">
        <v>48</v>
      </c>
      <c r="M55" s="29" t="s">
        <v>49</v>
      </c>
      <c r="U55" s="31"/>
      <c r="V55" s="31"/>
    </row>
    <row r="56" spans="1:22">
      <c r="A56" s="29" t="s">
        <v>66</v>
      </c>
      <c r="B56" s="30">
        <v>3.651066666666666</v>
      </c>
      <c r="C56" s="30">
        <v>4.0207333333333342</v>
      </c>
      <c r="D56" s="30">
        <v>10.405066666666668</v>
      </c>
      <c r="E56" s="30">
        <v>76.647933333333327</v>
      </c>
      <c r="F56" s="30">
        <v>0.64499999999999991</v>
      </c>
      <c r="G56" s="30">
        <v>0.17226666666666668</v>
      </c>
      <c r="H56" s="30">
        <v>0</v>
      </c>
      <c r="I56" s="30"/>
      <c r="J56" s="30">
        <f>SUM(B56:I56)</f>
        <v>95.542066666666656</v>
      </c>
      <c r="K56" s="30">
        <v>1.0037604845974943</v>
      </c>
      <c r="L56" s="30">
        <f>G56/70.94/(2*F56/441.9)</f>
        <v>0.83184872902747842</v>
      </c>
      <c r="M56" s="30">
        <f>100-J56</f>
        <v>4.4579333333333437</v>
      </c>
      <c r="N56" s="61">
        <f>10*(2*B56/61.979+2*C56/94.195-2*D56/101.961)</f>
        <v>-9.1228375789434435E-3</v>
      </c>
      <c r="O56" s="61">
        <f>N56+10*2*G56/70.937</f>
        <v>3.9446080381124418E-2</v>
      </c>
      <c r="P56" s="61">
        <f>10*H56*2/141.943</f>
        <v>0</v>
      </c>
      <c r="U56" s="31">
        <f>(10*G56/70.94)*(10*F56/441.9)*10000</f>
        <v>3.5444249027685188</v>
      </c>
      <c r="V56" s="31">
        <f t="shared" si="0"/>
        <v>-3.4504542207955842</v>
      </c>
    </row>
    <row r="57" spans="1:22">
      <c r="A57" s="29" t="s">
        <v>67</v>
      </c>
      <c r="B57" s="30">
        <v>0.11776760812641308</v>
      </c>
      <c r="C57" s="30">
        <v>9.9435885062132509E-2</v>
      </c>
      <c r="D57" s="30">
        <v>0.32896427653782606</v>
      </c>
      <c r="E57" s="30">
        <v>0.28581499177940584</v>
      </c>
      <c r="F57" s="30">
        <v>0.17056335228546979</v>
      </c>
      <c r="G57" s="30">
        <v>3.2334118792619562E-2</v>
      </c>
      <c r="H57" s="30">
        <v>0</v>
      </c>
      <c r="I57" s="30"/>
      <c r="J57" s="60">
        <f>POWER(POWER(B57,2)+POWER(C57,2)+POWER(D57,2)+POWER(E57,2)+POWER(F57,2)+POWER(G57,2)+POWER(H57,2)+POWER(I57,2),0.5)</f>
        <v>0.49376285999128738</v>
      </c>
      <c r="K57" s="60">
        <f>POWER(POWER(B57/B56,2)+POWER(C57/C56,2)+POWER(D57/D56,2),0.5)*K56</f>
        <v>5.1687305015736359E-2</v>
      </c>
      <c r="L57" s="60">
        <f>POWER(POWER(G57/G56,2)+POWER(F57/F56,2),0.5)*L56</f>
        <v>0.26975343095365167</v>
      </c>
      <c r="M57" s="60">
        <f>J57</f>
        <v>0.49376285999128738</v>
      </c>
      <c r="U57" s="31">
        <f>POWER(POWER(G57/G56,2)+POWER(F57/F56,2),0.5)*U56</f>
        <v>1.1493926057892525</v>
      </c>
      <c r="V57" s="31">
        <f>0.343*(U57/U56)</f>
        <v>0.11122866885338013</v>
      </c>
    </row>
    <row r="58" spans="1:22">
      <c r="A58" s="29" t="s">
        <v>65</v>
      </c>
      <c r="B58" s="29" t="s">
        <v>38</v>
      </c>
      <c r="C58" s="29" t="s">
        <v>39</v>
      </c>
      <c r="D58" s="29" t="s">
        <v>40</v>
      </c>
      <c r="E58" s="29" t="s">
        <v>41</v>
      </c>
      <c r="F58" s="29" t="s">
        <v>42</v>
      </c>
      <c r="G58" s="29" t="s">
        <v>43</v>
      </c>
      <c r="H58" s="29" t="s">
        <v>44</v>
      </c>
      <c r="I58" s="29" t="s">
        <v>45</v>
      </c>
      <c r="J58" s="29" t="s">
        <v>46</v>
      </c>
      <c r="K58" s="29" t="s">
        <v>47</v>
      </c>
      <c r="L58" s="29" t="s">
        <v>48</v>
      </c>
      <c r="M58" s="29" t="s">
        <v>49</v>
      </c>
      <c r="U58" s="31"/>
      <c r="V58" s="31"/>
    </row>
    <row r="59" spans="1:22">
      <c r="A59" s="29" t="s">
        <v>66</v>
      </c>
      <c r="B59" s="30">
        <v>3.6601249999999994</v>
      </c>
      <c r="C59" s="30">
        <v>4.078125</v>
      </c>
      <c r="D59" s="30">
        <v>10.474625</v>
      </c>
      <c r="E59" s="30">
        <v>76.773875000000004</v>
      </c>
      <c r="F59" s="30">
        <v>0.64637500000000003</v>
      </c>
      <c r="G59" s="30">
        <v>0.15337500000000001</v>
      </c>
      <c r="H59" s="30">
        <v>0</v>
      </c>
      <c r="I59" s="30"/>
      <c r="J59" s="30">
        <f>SUM(B59:I59)</f>
        <v>95.786500000000004</v>
      </c>
      <c r="K59" s="30">
        <v>1.0029085371349264</v>
      </c>
      <c r="L59" s="30">
        <f>G59/70.94/(2*F59/441.9)</f>
        <v>0.73904834147759813</v>
      </c>
      <c r="M59" s="30">
        <f>100-J59</f>
        <v>4.2134999999999962</v>
      </c>
      <c r="N59" s="61">
        <f>10*(2*B59/61.979+2*C59/94.195-2*D59/101.961)</f>
        <v>-7.6581962285096616E-3</v>
      </c>
      <c r="O59" s="61">
        <f>N59+10*2*G59/70.937</f>
        <v>3.5584399314013991E-2</v>
      </c>
      <c r="P59" s="61">
        <f>10*H59*2/141.943</f>
        <v>0</v>
      </c>
      <c r="U59" s="31">
        <f>(10*G59/70.94)*(10*F59/441.9)*10000</f>
        <v>3.1624519879588062</v>
      </c>
      <c r="V59" s="31">
        <f t="shared" si="0"/>
        <v>-3.4999760591830302</v>
      </c>
    </row>
    <row r="60" spans="1:22">
      <c r="A60" s="29" t="s">
        <v>67</v>
      </c>
      <c r="B60" s="30">
        <v>8.9476952339719654E-2</v>
      </c>
      <c r="C60" s="30">
        <v>0.10422288958902302</v>
      </c>
      <c r="D60" s="30">
        <v>0.40382101321537106</v>
      </c>
      <c r="E60" s="30">
        <v>0.32800715911031325</v>
      </c>
      <c r="F60" s="30">
        <v>0.10354976374395354</v>
      </c>
      <c r="G60" s="30">
        <v>2.1413864000422052E-2</v>
      </c>
      <c r="H60" s="30">
        <v>0</v>
      </c>
      <c r="I60" s="30"/>
      <c r="J60" s="60">
        <f>POWER(POWER(B60,2)+POWER(C60,2)+POWER(D60,2)+POWER(E60,2)+POWER(F60,2)+POWER(G60,2)+POWER(H60,2)+POWER(I60,2),0.5)</f>
        <v>0.54837008488707195</v>
      </c>
      <c r="K60" s="60">
        <f>POWER(POWER(B60/B59,2)+POWER(C60/C59,2)+POWER(D60/D59,2),0.5)*K59</f>
        <v>5.2468955369851321E-2</v>
      </c>
      <c r="L60" s="60">
        <f>POWER(POWER(G60/G59,2)+POWER(F60/F59,2),0.5)*L59</f>
        <v>0.15704974290006118</v>
      </c>
      <c r="M60" s="60">
        <f>J60</f>
        <v>0.54837008488707195</v>
      </c>
      <c r="U60" s="31">
        <f>POWER(POWER(G60/G59,2)+POWER(F60/F59,2),0.5)*U59</f>
        <v>0.67202947868028284</v>
      </c>
      <c r="V60" s="31">
        <f>0.343*(U60/U59)</f>
        <v>7.2888414453405312E-2</v>
      </c>
    </row>
    <row r="65" spans="10:13">
      <c r="J65" s="30"/>
      <c r="K65" s="30"/>
      <c r="L65" s="30"/>
      <c r="M65" s="30"/>
    </row>
    <row r="67" spans="10:13">
      <c r="J67" s="30"/>
      <c r="K67" s="30"/>
      <c r="L67" s="30"/>
      <c r="M67" s="30"/>
    </row>
    <row r="68" spans="10:13">
      <c r="J68" s="30"/>
      <c r="K68" s="30"/>
      <c r="L68" s="30"/>
      <c r="M68" s="30"/>
    </row>
  </sheetData>
  <phoneticPr fontId="15" type="noConversion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composition</vt:lpstr>
      <vt:lpstr>Table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2015-08-18T12:51:32Z</cp:lastPrinted>
  <dcterms:created xsi:type="dcterms:W3CDTF">2006-09-16T00:00:00Z</dcterms:created>
  <dcterms:modified xsi:type="dcterms:W3CDTF">2015-09-28T20:51:49Z</dcterms:modified>
</cp:coreProperties>
</file>