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autoCompressPictures="0"/>
  <bookViews>
    <workbookView xWindow="0" yWindow="40" windowWidth="18200" windowHeight="11320"/>
  </bookViews>
  <sheets>
    <sheet name="Calculations" sheetId="1" r:id="rId1"/>
    <sheet name="fO2 plot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D4" i="1"/>
  <c r="F38" i="1"/>
  <c r="C38" i="1"/>
  <c r="E25" i="1"/>
  <c r="G38" i="1"/>
  <c r="C37" i="1"/>
  <c r="C17" i="1"/>
  <c r="F17" i="1"/>
  <c r="F4" i="1"/>
  <c r="E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C4" i="1"/>
  <c r="F5" i="1"/>
  <c r="F6" i="1"/>
  <c r="F7" i="1"/>
  <c r="F8" i="1"/>
  <c r="F9" i="1"/>
  <c r="F10" i="1"/>
  <c r="F11" i="1"/>
  <c r="F12" i="1"/>
  <c r="F13" i="1"/>
  <c r="F14" i="1"/>
  <c r="F15" i="1"/>
  <c r="F16" i="1"/>
  <c r="C36" i="1"/>
  <c r="C35" i="1"/>
  <c r="C34" i="1"/>
  <c r="C33" i="1"/>
  <c r="C32" i="1"/>
  <c r="G32" i="1"/>
  <c r="C31" i="1"/>
  <c r="C30" i="1"/>
  <c r="G30" i="1"/>
  <c r="C29" i="1"/>
  <c r="G29" i="1"/>
  <c r="C28" i="1"/>
  <c r="C27" i="1"/>
  <c r="G27" i="1"/>
  <c r="C26" i="1"/>
  <c r="G26" i="1"/>
  <c r="C25" i="1"/>
  <c r="C16" i="1"/>
  <c r="C15" i="1"/>
  <c r="C14" i="1"/>
  <c r="C13" i="1"/>
  <c r="C12" i="1"/>
  <c r="G12" i="1"/>
  <c r="C11" i="1"/>
  <c r="C10" i="1"/>
  <c r="C9" i="1"/>
  <c r="G9" i="1"/>
  <c r="C8" i="1"/>
  <c r="G8" i="1"/>
  <c r="C7" i="1"/>
  <c r="C6" i="1"/>
  <c r="G6" i="1"/>
  <c r="C5" i="1"/>
  <c r="G5" i="1"/>
  <c r="G7" i="1"/>
  <c r="G10" i="1"/>
  <c r="G13" i="1"/>
  <c r="G16" i="1"/>
  <c r="G17" i="1"/>
  <c r="G25" i="1"/>
  <c r="G28" i="1"/>
  <c r="G31" i="1"/>
  <c r="G34" i="1"/>
  <c r="G37" i="1"/>
  <c r="G33" i="1"/>
  <c r="G36" i="1"/>
  <c r="G11" i="1"/>
  <c r="G14" i="1"/>
  <c r="G15" i="1"/>
  <c r="G35" i="1"/>
  <c r="G4" i="1"/>
</calcChain>
</file>

<file path=xl/sharedStrings.xml><?xml version="1.0" encoding="utf-8"?>
<sst xmlns="http://schemas.openxmlformats.org/spreadsheetml/2006/main" count="27" uniqueCount="18">
  <si>
    <t>-2logCo</t>
  </si>
  <si>
    <t>1/RT</t>
  </si>
  <si>
    <t>Xni</t>
  </si>
  <si>
    <t>-2logNi</t>
  </si>
  <si>
    <t>Revised, Neill+Pownceby 1993 and Pownceby +Neill 1994</t>
  </si>
  <si>
    <t>logfO2</t>
  </si>
  <si>
    <t>&lt;-- enter temperature in Kelvins</t>
  </si>
  <si>
    <t>T (K)</t>
  </si>
  <si>
    <t>Enter XNi measured in sensor here--&gt;</t>
  </si>
  <si>
    <t>Enter XCo measured in sensor here--&gt;</t>
  </si>
  <si>
    <t>Range of Xco values to plot Xco-fO2 curve</t>
  </si>
  <si>
    <t>part1</t>
  </si>
  <si>
    <t>part2</t>
  </si>
  <si>
    <t>XCo</t>
  </si>
  <si>
    <t>Sections in grey are not for input</t>
  </si>
  <si>
    <t>For CoPd-CoO sensors</t>
  </si>
  <si>
    <t>For NiPd-CoO sensors</t>
  </si>
  <si>
    <t>AM-13-0701; Shea and Hammer: Oxidation in CSPV experiments -- Supplemental Data; American Mineralogist July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</si>
</sst>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quotePrefix="1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4" borderId="0" xfId="0" applyFill="1"/>
    <xf numFmtId="0" fontId="0" fillId="0" borderId="5" xfId="0" applyBorder="1"/>
    <xf numFmtId="0" fontId="0" fillId="0" borderId="7" xfId="0" applyBorder="1"/>
    <xf numFmtId="0" fontId="0" fillId="0" borderId="7" xfId="0" applyFill="1" applyBorder="1"/>
    <xf numFmtId="0" fontId="0" fillId="0" borderId="9" xfId="0" applyBorder="1"/>
    <xf numFmtId="0" fontId="0" fillId="5" borderId="0" xfId="0" applyFill="1"/>
    <xf numFmtId="0" fontId="0" fillId="5" borderId="3" xfId="0" applyFill="1" applyBorder="1"/>
    <xf numFmtId="0" fontId="0" fillId="5" borderId="2" xfId="0" applyFill="1" applyBorder="1"/>
    <xf numFmtId="0" fontId="1" fillId="0" borderId="0" xfId="0" applyFont="1"/>
    <xf numFmtId="0" fontId="1" fillId="4" borderId="0" xfId="0" quotePrefix="1" applyFont="1" applyFill="1"/>
    <xf numFmtId="0" fontId="1" fillId="4" borderId="0" xfId="0" applyFont="1" applyFill="1"/>
    <xf numFmtId="0" fontId="1" fillId="2" borderId="0" xfId="0" applyFont="1" applyFill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54716981132076"/>
          <c:y val="0.0358890701468189"/>
          <c:w val="0.62819089900111"/>
          <c:h val="0.892332789559543"/>
        </c:manualLayout>
      </c:layout>
      <c:scatterChart>
        <c:scatterStyle val="lineMarker"/>
        <c:varyColors val="0"/>
        <c:ser>
          <c:idx val="0"/>
          <c:order val="0"/>
          <c:tx>
            <c:v>user (Co)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Calculations!$B$17</c:f>
              <c:numCache>
                <c:formatCode>General</c:formatCode>
                <c:ptCount val="1"/>
                <c:pt idx="0">
                  <c:v>0.1544</c:v>
                </c:pt>
              </c:numCache>
            </c:numRef>
          </c:xVal>
          <c:yVal>
            <c:numRef>
              <c:f>Calculations!$G$17</c:f>
              <c:numCache>
                <c:formatCode>General</c:formatCode>
                <c:ptCount val="1"/>
                <c:pt idx="0">
                  <c:v>-8.948594698030387</c:v>
                </c:pt>
              </c:numCache>
            </c:numRef>
          </c:yVal>
          <c:smooth val="0"/>
        </c:ser>
        <c:ser>
          <c:idx val="3"/>
          <c:order val="1"/>
          <c:tx>
            <c:v>user (Ni)</c:v>
          </c:tx>
          <c:spPr>
            <a:ln>
              <a:noFill/>
            </a:ln>
          </c:spPr>
          <c:marker>
            <c:symbol val="circle"/>
            <c:size val="8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Calculations!$B$38</c:f>
              <c:numCache>
                <c:formatCode>General</c:formatCode>
                <c:ptCount val="1"/>
                <c:pt idx="0">
                  <c:v>0.1544</c:v>
                </c:pt>
              </c:numCache>
            </c:numRef>
          </c:xVal>
          <c:yVal>
            <c:numRef>
              <c:f>Calculations!$G$38</c:f>
              <c:numCache>
                <c:formatCode>General</c:formatCode>
                <c:ptCount val="1"/>
                <c:pt idx="0">
                  <c:v>-7.719130800598974</c:v>
                </c:pt>
              </c:numCache>
            </c:numRef>
          </c:yVal>
          <c:smooth val="0"/>
        </c:ser>
        <c:ser>
          <c:idx val="1"/>
          <c:order val="2"/>
          <c:tx>
            <c:v>Co-CoPd curve</c:v>
          </c:tx>
          <c:marker>
            <c:symbol val="none"/>
          </c:marker>
          <c:xVal>
            <c:numRef>
              <c:f>Calculations!$B$4:$B$16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1.0</c:v>
                </c:pt>
              </c:numCache>
            </c:numRef>
          </c:xVal>
          <c:yVal>
            <c:numRef>
              <c:f>Calculations!$G$4:$G$16</c:f>
              <c:numCache>
                <c:formatCode>General</c:formatCode>
                <c:ptCount val="13"/>
                <c:pt idx="0">
                  <c:v>-5.40725162595582</c:v>
                </c:pt>
                <c:pt idx="1">
                  <c:v>-7.177432705271554</c:v>
                </c:pt>
                <c:pt idx="2">
                  <c:v>-8.18982983423939</c:v>
                </c:pt>
                <c:pt idx="3">
                  <c:v>-8.895027553126087</c:v>
                </c:pt>
                <c:pt idx="4">
                  <c:v>-9.444615501547117</c:v>
                </c:pt>
                <c:pt idx="5">
                  <c:v>-10.25237363852919</c:v>
                </c:pt>
                <c:pt idx="6">
                  <c:v>-10.79281436385658</c:v>
                </c:pt>
                <c:pt idx="7">
                  <c:v>-11.14432296557269</c:v>
                </c:pt>
                <c:pt idx="8">
                  <c:v>-11.35963704730626</c:v>
                </c:pt>
                <c:pt idx="9">
                  <c:v>-11.48188292049326</c:v>
                </c:pt>
                <c:pt idx="10">
                  <c:v>-11.54975750301098</c:v>
                </c:pt>
                <c:pt idx="11">
                  <c:v>-11.59962932145379</c:v>
                </c:pt>
                <c:pt idx="12">
                  <c:v>-11.66652485145802</c:v>
                </c:pt>
              </c:numCache>
            </c:numRef>
          </c:yVal>
          <c:smooth val="0"/>
        </c:ser>
        <c:ser>
          <c:idx val="2"/>
          <c:order val="3"/>
          <c:tx>
            <c:v>Ni-NiPd curve</c:v>
          </c:tx>
          <c:marker>
            <c:symbol val="none"/>
          </c:marker>
          <c:xVal>
            <c:numRef>
              <c:f>Calculations!$B$25:$B$37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1.0</c:v>
                </c:pt>
              </c:numCache>
            </c:numRef>
          </c:xVal>
          <c:yVal>
            <c:numRef>
              <c:f>Calculations!$G$25:$G$37</c:f>
              <c:numCache>
                <c:formatCode>General</c:formatCode>
                <c:ptCount val="13"/>
                <c:pt idx="0">
                  <c:v>-4.678941009092439</c:v>
                </c:pt>
                <c:pt idx="1">
                  <c:v>-6.285576968927124</c:v>
                </c:pt>
                <c:pt idx="2">
                  <c:v>-7.120883737231294</c:v>
                </c:pt>
                <c:pt idx="3">
                  <c:v>-7.677364116923234</c:v>
                </c:pt>
                <c:pt idx="4">
                  <c:v>-8.104458557897451</c:v>
                </c:pt>
                <c:pt idx="5">
                  <c:v>-8.73730441634582</c:v>
                </c:pt>
                <c:pt idx="6">
                  <c:v>-9.181937913479551</c:v>
                </c:pt>
                <c:pt idx="7">
                  <c:v>-9.499550819574238</c:v>
                </c:pt>
                <c:pt idx="8">
                  <c:v>-9.725687220490824</c:v>
                </c:pt>
                <c:pt idx="9">
                  <c:v>-9.886279909897462</c:v>
                </c:pt>
                <c:pt idx="10">
                  <c:v>-10.00283228790364</c:v>
                </c:pt>
                <c:pt idx="11">
                  <c:v>-10.09451936333592</c:v>
                </c:pt>
                <c:pt idx="12">
                  <c:v>-10.17917409406282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470424"/>
        <c:axId val="2086476152"/>
      </c:scatterChart>
      <c:valAx>
        <c:axId val="2086470424"/>
        <c:scaling>
          <c:orientation val="minMax"/>
          <c:max val="1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X(Co)</a:t>
                </a:r>
              </a:p>
            </c:rich>
          </c:tx>
          <c:layout>
            <c:manualLayout>
              <c:xMode val="edge"/>
              <c:yMode val="edge"/>
              <c:x val="0.349611431904345"/>
              <c:y val="0.946166394779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86476152"/>
        <c:crossesAt val="-13.0"/>
        <c:crossBetween val="midCat"/>
      </c:valAx>
      <c:valAx>
        <c:axId val="2086476152"/>
        <c:scaling>
          <c:orientation val="minMax"/>
          <c:max val="-3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log(fO2)</a:t>
                </a:r>
              </a:p>
            </c:rich>
          </c:tx>
          <c:layout>
            <c:manualLayout>
              <c:xMode val="edge"/>
              <c:yMode val="edge"/>
              <c:x val="0.0110987459900846"/>
              <c:y val="0.427406199021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86470424"/>
        <c:crosses val="autoZero"/>
        <c:crossBetween val="midCat"/>
        <c:majorUnit val="1.0"/>
        <c:min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189851268592"/>
          <c:y val="0.34584013050571"/>
          <c:w val="0.143868182504178"/>
          <c:h val="0.1380371834021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85" zoomScaleNormal="85" zoomScalePageLayoutView="85" workbookViewId="0"/>
  </sheetViews>
  <sheetFormatPr baseColWidth="10" defaultColWidth="8.83203125" defaultRowHeight="14" x14ac:dyDescent="0"/>
  <cols>
    <col min="1" max="1" width="42" customWidth="1"/>
    <col min="4" max="4" width="12" bestFit="1" customWidth="1"/>
  </cols>
  <sheetData>
    <row r="1" spans="1:10" ht="15">
      <c r="A1" s="21" t="s">
        <v>17</v>
      </c>
    </row>
    <row r="2" spans="1:10">
      <c r="A2" s="14" t="s">
        <v>15</v>
      </c>
    </row>
    <row r="3" spans="1:10">
      <c r="B3" s="14" t="s">
        <v>13</v>
      </c>
      <c r="C3" s="15" t="s">
        <v>0</v>
      </c>
      <c r="D3" s="16" t="s">
        <v>1</v>
      </c>
      <c r="E3" s="16" t="s">
        <v>11</v>
      </c>
      <c r="F3" s="16" t="s">
        <v>12</v>
      </c>
      <c r="G3" s="17" t="s">
        <v>5</v>
      </c>
      <c r="H3" t="s">
        <v>4</v>
      </c>
    </row>
    <row r="4" spans="1:10">
      <c r="A4" s="18" t="s">
        <v>10</v>
      </c>
      <c r="B4" s="7">
        <v>0.01</v>
      </c>
      <c r="C4" s="6">
        <f>-2*LOG(B4)</f>
        <v>4</v>
      </c>
      <c r="D4" s="6">
        <f>1/(2.3025*8.3144621*$I$6)</f>
        <v>4.0713603867848678E-5</v>
      </c>
      <c r="E4" s="6">
        <f>((492186-509.322*$I$6)+(53.284*$I$6*LN($I$6))-(0.02518*$I$6^2))</f>
        <v>286551.02332198637</v>
      </c>
      <c r="F4" s="6">
        <f t="shared" ref="F4:F17" si="0">(2*((1-B4)^2)*(-9.76*$I$6+16445*((4*B4)-1)))</f>
        <v>-55491.850655999995</v>
      </c>
      <c r="G4" s="3">
        <f t="shared" ref="G4:G17" si="1">C4-($D$4*($E$4+F4))</f>
        <v>-5.4072516259558192</v>
      </c>
    </row>
    <row r="5" spans="1:10" ht="15" thickBot="1">
      <c r="A5" s="19"/>
      <c r="B5" s="8">
        <v>0.05</v>
      </c>
      <c r="C5" s="6">
        <f>-2*LOG(B5)</f>
        <v>2.6020599913279625</v>
      </c>
      <c r="F5" s="6">
        <f t="shared" si="0"/>
        <v>-46348.934399999998</v>
      </c>
      <c r="G5" s="3">
        <f t="shared" si="1"/>
        <v>-7.1774327052715545</v>
      </c>
      <c r="I5" s="4" t="s">
        <v>7</v>
      </c>
    </row>
    <row r="6" spans="1:10" ht="15" thickBot="1">
      <c r="A6" s="19"/>
      <c r="B6" s="8">
        <v>0.1</v>
      </c>
      <c r="C6" s="6">
        <f>-2*LOG(B6)</f>
        <v>2</v>
      </c>
      <c r="F6" s="6">
        <f t="shared" si="0"/>
        <v>-36270.309600000008</v>
      </c>
      <c r="G6" s="3">
        <f t="shared" si="1"/>
        <v>-8.1898298342393918</v>
      </c>
      <c r="I6" s="5">
        <v>1283</v>
      </c>
      <c r="J6" t="s">
        <v>6</v>
      </c>
    </row>
    <row r="7" spans="1:10">
      <c r="A7" s="19"/>
      <c r="B7" s="9">
        <v>0.15</v>
      </c>
      <c r="C7" s="6">
        <f>-2*LOG(B7)</f>
        <v>1.6478174818886375</v>
      </c>
      <c r="D7" s="2"/>
      <c r="E7" s="2"/>
      <c r="F7" s="6">
        <f t="shared" si="0"/>
        <v>-27599.615600000001</v>
      </c>
      <c r="G7" s="3">
        <f t="shared" si="1"/>
        <v>-8.8950275531260878</v>
      </c>
    </row>
    <row r="8" spans="1:10">
      <c r="A8" s="19"/>
      <c r="B8" s="8">
        <v>0.2</v>
      </c>
      <c r="C8" s="6">
        <f t="shared" ref="C8:C17" si="2">-2*LOG(B8)</f>
        <v>1.3979400086720375</v>
      </c>
      <c r="F8" s="6">
        <f t="shared" si="0"/>
        <v>-20238.182400000002</v>
      </c>
      <c r="G8" s="3">
        <f t="shared" si="1"/>
        <v>-9.4446155015471174</v>
      </c>
    </row>
    <row r="9" spans="1:10">
      <c r="A9" s="19"/>
      <c r="B9" s="8">
        <v>0.3</v>
      </c>
      <c r="C9" s="6">
        <f t="shared" si="2"/>
        <v>1.0457574905606752</v>
      </c>
      <c r="F9" s="6">
        <f t="shared" si="0"/>
        <v>-9048.4184000000005</v>
      </c>
      <c r="G9" s="3">
        <f t="shared" si="1"/>
        <v>-10.252373638529193</v>
      </c>
    </row>
    <row r="10" spans="1:10">
      <c r="A10" s="19"/>
      <c r="B10" s="8">
        <v>0.4</v>
      </c>
      <c r="C10" s="6">
        <f t="shared" si="2"/>
        <v>0.79588001734407521</v>
      </c>
      <c r="F10" s="6">
        <f t="shared" si="0"/>
        <v>-1911.6575999999986</v>
      </c>
      <c r="G10" s="3">
        <f t="shared" si="1"/>
        <v>-10.792814363856584</v>
      </c>
    </row>
    <row r="11" spans="1:10">
      <c r="A11" s="19"/>
      <c r="B11" s="8">
        <v>0.5</v>
      </c>
      <c r="C11" s="6">
        <f t="shared" si="2"/>
        <v>0.6020599913279624</v>
      </c>
      <c r="F11" s="6">
        <f t="shared" si="0"/>
        <v>1961.46</v>
      </c>
      <c r="G11" s="3">
        <f t="shared" si="1"/>
        <v>-11.144322965572689</v>
      </c>
    </row>
    <row r="12" spans="1:10">
      <c r="A12" s="19"/>
      <c r="B12" s="8">
        <v>0.6</v>
      </c>
      <c r="C12" s="6">
        <f t="shared" si="2"/>
        <v>0.44369749923271279</v>
      </c>
      <c r="F12" s="6">
        <f t="shared" si="0"/>
        <v>3360.2944000000007</v>
      </c>
      <c r="G12" s="3">
        <f t="shared" si="1"/>
        <v>-11.35963704730626</v>
      </c>
    </row>
    <row r="13" spans="1:10">
      <c r="A13" s="19"/>
      <c r="B13" s="8">
        <v>0.7</v>
      </c>
      <c r="C13" s="6">
        <f t="shared" si="2"/>
        <v>0.30980391997148637</v>
      </c>
      <c r="F13" s="6">
        <f t="shared" si="0"/>
        <v>3074.2056000000007</v>
      </c>
      <c r="G13" s="3">
        <f t="shared" si="1"/>
        <v>-11.481882920493257</v>
      </c>
    </row>
    <row r="14" spans="1:10">
      <c r="A14" s="19"/>
      <c r="B14" s="8">
        <v>0.8</v>
      </c>
      <c r="C14" s="6">
        <f t="shared" si="2"/>
        <v>0.19382002601611278</v>
      </c>
      <c r="F14" s="6">
        <f t="shared" si="0"/>
        <v>1892.5535999999988</v>
      </c>
      <c r="G14" s="3">
        <f t="shared" si="1"/>
        <v>-11.549757503010978</v>
      </c>
    </row>
    <row r="15" spans="1:10">
      <c r="A15" s="19"/>
      <c r="B15" s="8">
        <v>0.9</v>
      </c>
      <c r="C15" s="6">
        <f t="shared" si="2"/>
        <v>9.1514981121350231E-2</v>
      </c>
      <c r="F15" s="6">
        <f t="shared" si="0"/>
        <v>604.69839999999965</v>
      </c>
      <c r="G15" s="3">
        <f t="shared" si="1"/>
        <v>-11.599629321453794</v>
      </c>
    </row>
    <row r="16" spans="1:10">
      <c r="A16" s="20"/>
      <c r="B16" s="10">
        <v>1</v>
      </c>
      <c r="C16" s="6">
        <f t="shared" si="2"/>
        <v>0</v>
      </c>
      <c r="F16" s="6">
        <f t="shared" si="0"/>
        <v>0</v>
      </c>
      <c r="G16" s="3">
        <f t="shared" si="1"/>
        <v>-11.666524851458021</v>
      </c>
    </row>
    <row r="17" spans="1:10" ht="15" thickBot="1">
      <c r="A17" s="11" t="s">
        <v>9</v>
      </c>
      <c r="B17" s="12">
        <v>0.15440000000000001</v>
      </c>
      <c r="C17" s="6">
        <f t="shared" si="2"/>
        <v>1.6227054080005652</v>
      </c>
      <c r="F17" s="6">
        <f t="shared" si="0"/>
        <v>-26900.707414210563</v>
      </c>
      <c r="G17" s="13">
        <f t="shared" si="1"/>
        <v>-8.9485946980303872</v>
      </c>
    </row>
    <row r="18" spans="1:10">
      <c r="C18" s="1"/>
    </row>
    <row r="19" spans="1:10">
      <c r="C19" s="6" t="s">
        <v>14</v>
      </c>
      <c r="D19" s="6"/>
      <c r="E19" s="6"/>
      <c r="F19" s="6"/>
    </row>
    <row r="23" spans="1:10">
      <c r="A23" s="14" t="s">
        <v>16</v>
      </c>
    </row>
    <row r="24" spans="1:10">
      <c r="B24" s="14" t="s">
        <v>2</v>
      </c>
      <c r="C24" s="15" t="s">
        <v>3</v>
      </c>
      <c r="D24" s="16" t="s">
        <v>1</v>
      </c>
      <c r="E24" s="16" t="s">
        <v>11</v>
      </c>
      <c r="F24" s="16" t="s">
        <v>12</v>
      </c>
      <c r="G24" s="17" t="s">
        <v>5</v>
      </c>
      <c r="H24" t="s">
        <v>4</v>
      </c>
    </row>
    <row r="25" spans="1:10">
      <c r="A25" s="18" t="s">
        <v>10</v>
      </c>
      <c r="B25" s="7">
        <v>0.01</v>
      </c>
      <c r="C25" s="6">
        <f>-2*LOG(B25)</f>
        <v>4</v>
      </c>
      <c r="D25" s="6">
        <f>1/(2.3025*8.3144621*$I$28)</f>
        <v>4.0713603867848678E-5</v>
      </c>
      <c r="E25" s="6">
        <f>(478967-(248.514*$I$28)+(9.79*$I$28*LN($I$28)))</f>
        <v>250018.98940470023</v>
      </c>
      <c r="F25" s="6">
        <f t="shared" ref="F25:F38" si="3">(2*((1-B25)^2)*(-8.93*$I$28+7647*((4*B25)-1)))</f>
        <v>-36848.447262000002</v>
      </c>
      <c r="G25" s="3">
        <f t="shared" ref="G25:G38" si="4">C25-($D$25*($E$25+F25))</f>
        <v>-4.6789410090924388</v>
      </c>
    </row>
    <row r="26" spans="1:10">
      <c r="A26" s="19"/>
      <c r="B26" s="8">
        <v>0.05</v>
      </c>
      <c r="C26" s="6">
        <f>-2*LOG(B26)</f>
        <v>2.6020599913279625</v>
      </c>
      <c r="F26" s="6">
        <f t="shared" si="3"/>
        <v>-31722.49595</v>
      </c>
      <c r="G26" s="3">
        <f t="shared" si="4"/>
        <v>-6.2855769689271241</v>
      </c>
    </row>
    <row r="27" spans="1:10" ht="15" thickBot="1">
      <c r="A27" s="19"/>
      <c r="B27" s="8">
        <v>0.1</v>
      </c>
      <c r="C27" s="6">
        <f>-2*LOG(B27)</f>
        <v>2</v>
      </c>
      <c r="F27" s="6">
        <f t="shared" si="3"/>
        <v>-25993.531800000001</v>
      </c>
      <c r="G27" s="3">
        <f t="shared" si="4"/>
        <v>-7.1208837372312939</v>
      </c>
      <c r="I27" s="4" t="s">
        <v>7</v>
      </c>
    </row>
    <row r="28" spans="1:10" ht="15" thickBot="1">
      <c r="A28" s="19"/>
      <c r="B28" s="8">
        <v>0.15</v>
      </c>
      <c r="C28" s="6">
        <f>-2*LOG(B28)</f>
        <v>1.6478174818886375</v>
      </c>
      <c r="F28" s="6">
        <f t="shared" si="3"/>
        <v>-20975.60555</v>
      </c>
      <c r="G28" s="3">
        <f t="shared" si="4"/>
        <v>-7.6773641169232345</v>
      </c>
      <c r="I28" s="5">
        <v>1283</v>
      </c>
      <c r="J28" t="s">
        <v>6</v>
      </c>
    </row>
    <row r="29" spans="1:10">
      <c r="A29" s="19"/>
      <c r="B29" s="8">
        <v>0.2</v>
      </c>
      <c r="C29" s="6">
        <f t="shared" ref="C29:C36" si="5">-2*LOG(B29)</f>
        <v>1.3979400086720375</v>
      </c>
      <c r="F29" s="6">
        <f t="shared" si="3"/>
        <v>-16622.835200000005</v>
      </c>
      <c r="G29" s="3">
        <f t="shared" si="4"/>
        <v>-8.104458557897452</v>
      </c>
    </row>
    <row r="30" spans="1:10">
      <c r="A30" s="19"/>
      <c r="B30" s="8">
        <v>0.3</v>
      </c>
      <c r="C30" s="6">
        <f t="shared" si="5"/>
        <v>1.0457574905606752</v>
      </c>
      <c r="F30" s="6">
        <f t="shared" si="3"/>
        <v>-9729.234199999999</v>
      </c>
      <c r="G30" s="3">
        <f t="shared" si="4"/>
        <v>-8.73730441634582</v>
      </c>
    </row>
    <row r="31" spans="1:10">
      <c r="A31" s="19"/>
      <c r="B31" s="8">
        <v>0.4</v>
      </c>
      <c r="C31" s="6">
        <f t="shared" si="5"/>
        <v>0.79588001734407521</v>
      </c>
      <c r="F31" s="6">
        <f t="shared" si="3"/>
        <v>-4945.6727999999994</v>
      </c>
      <c r="G31" s="3">
        <f t="shared" si="4"/>
        <v>-9.1819379134795511</v>
      </c>
    </row>
    <row r="32" spans="1:10">
      <c r="A32" s="19"/>
      <c r="B32" s="8">
        <v>0.5</v>
      </c>
      <c r="C32" s="6">
        <f t="shared" si="5"/>
        <v>0.6020599913279624</v>
      </c>
      <c r="F32" s="6">
        <f t="shared" si="3"/>
        <v>-1905.0950000000003</v>
      </c>
      <c r="G32" s="3">
        <f t="shared" si="4"/>
        <v>-9.4995508195742389</v>
      </c>
    </row>
    <row r="33" spans="1:7">
      <c r="A33" s="19"/>
      <c r="B33" s="8">
        <v>0.6</v>
      </c>
      <c r="C33" s="6">
        <f t="shared" si="5"/>
        <v>0.44369749923271279</v>
      </c>
      <c r="F33" s="6">
        <f t="shared" si="3"/>
        <v>-240.44480000000044</v>
      </c>
      <c r="G33" s="3">
        <f t="shared" si="4"/>
        <v>-9.7256872204908245</v>
      </c>
    </row>
    <row r="34" spans="1:7">
      <c r="A34" s="19"/>
      <c r="B34" s="8">
        <v>0.7</v>
      </c>
      <c r="C34" s="6">
        <f t="shared" si="5"/>
        <v>0.30980391997148637</v>
      </c>
      <c r="F34" s="6">
        <f t="shared" si="3"/>
        <v>415.33379999999977</v>
      </c>
      <c r="G34" s="3">
        <f t="shared" si="4"/>
        <v>-9.8862799098974623</v>
      </c>
    </row>
    <row r="35" spans="1:7">
      <c r="A35" s="19"/>
      <c r="B35" s="8">
        <v>0.8</v>
      </c>
      <c r="C35" s="6">
        <f t="shared" si="5"/>
        <v>0.19382002601611278</v>
      </c>
      <c r="F35" s="6">
        <f t="shared" si="3"/>
        <v>429.29679999999985</v>
      </c>
      <c r="G35" s="3">
        <f t="shared" si="4"/>
        <v>-10.002832287903644</v>
      </c>
    </row>
    <row r="36" spans="1:7">
      <c r="A36" s="19"/>
      <c r="B36" s="8">
        <v>0.9</v>
      </c>
      <c r="C36" s="6">
        <f t="shared" si="5"/>
        <v>9.1514981121350231E-2</v>
      </c>
      <c r="F36" s="6">
        <f t="shared" si="3"/>
        <v>168.50019999999992</v>
      </c>
      <c r="G36" s="3">
        <f t="shared" si="4"/>
        <v>-10.094519363335925</v>
      </c>
    </row>
    <row r="37" spans="1:7">
      <c r="A37" s="20"/>
      <c r="B37" s="10">
        <v>1</v>
      </c>
      <c r="C37" s="6">
        <f>-2*LOG(B37)</f>
        <v>0</v>
      </c>
      <c r="F37" s="6">
        <f t="shared" si="3"/>
        <v>0</v>
      </c>
      <c r="G37" s="3">
        <f t="shared" si="4"/>
        <v>-10.179174094062821</v>
      </c>
    </row>
    <row r="38" spans="1:7" ht="15" thickBot="1">
      <c r="A38" s="11" t="s">
        <v>8</v>
      </c>
      <c r="B38" s="12">
        <v>0.15440000000000001</v>
      </c>
      <c r="C38" s="6">
        <f>-2*LOG(B38)</f>
        <v>1.6227054080005652</v>
      </c>
      <c r="F38" s="6">
        <f t="shared" si="3"/>
        <v>-20566.538108028417</v>
      </c>
      <c r="G38" s="13">
        <f t="shared" si="4"/>
        <v>-7.7191308005989736</v>
      </c>
    </row>
    <row r="40" spans="1:7">
      <c r="C40" s="6" t="s">
        <v>14</v>
      </c>
      <c r="D40" s="6"/>
      <c r="E40" s="6"/>
      <c r="F40" s="6"/>
    </row>
  </sheetData>
  <mergeCells count="2">
    <mergeCell ref="A4:A16"/>
    <mergeCell ref="A25:A37"/>
  </mergeCells>
  <pageMargins left="0.7" right="0.7" top="0.75" bottom="0.75" header="0.3" footer="0.3"/>
  <pageSetup orientation="portrait" horizontalDpi="360" verticalDpi="36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Calculations</vt:lpstr>
      <vt:lpstr>fO2 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Shea</dc:creator>
  <cp:lastModifiedBy>Rachel Russell</cp:lastModifiedBy>
  <dcterms:created xsi:type="dcterms:W3CDTF">2012-06-03T02:16:01Z</dcterms:created>
  <dcterms:modified xsi:type="dcterms:W3CDTF">2013-03-01T14:03:54Z</dcterms:modified>
</cp:coreProperties>
</file>