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260" yWindow="480" windowWidth="23400" windowHeight="1310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<sst xmlns="http://schemas.openxmlformats.org/spreadsheetml/2006/main" count="20" uniqueCount="20">
  <si>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Temp (°C)</t>
  </si>
  <si>
    <t>P (Bars)</t>
  </si>
  <si>
    <t>wt% H2O calc</t>
  </si>
  <si>
    <t>Plagiclase</t>
  </si>
  <si>
    <t>Liquid Composition</t>
  </si>
  <si>
    <t>SiO2 wt%</t>
  </si>
  <si>
    <t>TiO2 wt%</t>
  </si>
  <si>
    <t>Al2O3 wt%</t>
  </si>
  <si>
    <t>FeO Total wt%</t>
  </si>
  <si>
    <t>MgO wt%</t>
  </si>
  <si>
    <t>CaO wt%</t>
  </si>
  <si>
    <t>Na2O wt%</t>
  </si>
  <si>
    <t>K2O wt%</t>
  </si>
  <si>
    <r>
      <t>Instructions:</t>
    </r>
    <r>
      <rPr>
        <sz val="15"/>
        <rFont val="Verdana"/>
        <family val="0"/>
      </rPr>
      <t xml:space="preserve"> </t>
    </r>
  </si>
  <si>
    <t>2. Input T and P</t>
  </si>
  <si>
    <t>3. Input melt composition</t>
  </si>
  <si>
    <t>4. Click yellow button above</t>
  </si>
  <si>
    <t>1. Input XAn &amp; XAb</t>
  </si>
  <si>
    <t>Xan (xtl)</t>
  </si>
  <si>
    <t>Xab (xtl)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</si>
</sst>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  <numFmt numFmtId="167" formatCode="m/d/yyyy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6"/>
      <name val="Verdana"/>
      <family val="0"/>
    </font>
    <font>
      <sz val="15"/>
      <name val="Verdana"/>
      <family val="0"/>
    </font>
    <font>
      <u val="single"/>
      <sz val="15"/>
      <name val="Verdana"/>
      <family val="0"/>
    </font>
    <font>
      <u val="single"/>
      <sz val="15"/>
      <color indexed="10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7" fillId="2" borderId="0" xfId="0" applyFont="1" applyFill="1" applyAlignment="1">
      <alignment/>
    </xf>
    <xf numFmtId="0" fontId="7" fillId="0" borderId="0" xfId="0" applyFont="1" applyAlignment="1">
      <alignment/>
    </xf>
    <xf numFmtId="0" fontId="7" fillId="3" borderId="0" xfId="0" applyFont="1" applyFill="1" applyAlignment="1">
      <alignment/>
    </xf>
    <xf numFmtId="166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165" fontId="7" fillId="3" borderId="0" xfId="0" applyNumberFormat="1" applyFont="1" applyFill="1" applyAlignment="1">
      <alignment/>
    </xf>
    <xf numFmtId="164" fontId="7" fillId="3" borderId="0" xfId="0" applyNumberFormat="1" applyFont="1" applyFill="1" applyAlignment="1">
      <alignment/>
    </xf>
    <xf numFmtId="164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165" fontId="7" fillId="0" borderId="0" xfId="0" applyNumberFormat="1" applyFont="1" applyAlignment="1">
      <alignment/>
    </xf>
    <xf numFmtId="165" fontId="7" fillId="2" borderId="0" xfId="0" applyNumberFormat="1" applyFont="1" applyFill="1" applyAlignment="1">
      <alignment/>
    </xf>
    <xf numFmtId="2" fontId="6" fillId="0" borderId="0" xfId="0" applyNumberFormat="1" applyFont="1" applyAlignment="1">
      <alignment/>
    </xf>
    <xf numFmtId="0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1</xdr:row>
      <xdr:rowOff>238125</xdr:rowOff>
    </xdr:from>
    <xdr:to>
      <xdr:col>4</xdr:col>
      <xdr:colOff>457200</xdr:colOff>
      <xdr:row>4</xdr:row>
      <xdr:rowOff>238125</xdr:rowOff>
    </xdr:to>
    <xdr:sp macro="[0]!Sheet1.ProCalc">
      <xdr:nvSpPr>
        <xdr:cNvPr id="1" name="TextBox 1"/>
        <xdr:cNvSpPr txBox="1">
          <a:spLocks noChangeArrowheads="1"/>
        </xdr:cNvSpPr>
      </xdr:nvSpPr>
      <xdr:spPr>
        <a:xfrm>
          <a:off x="2476500" y="476250"/>
          <a:ext cx="1771650" cy="742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500" b="0" i="0" u="none" baseline="0">
              <a:latin typeface="Verdana"/>
              <a:ea typeface="Verdana"/>
              <a:cs typeface="Verdana"/>
            </a:rPr>
            <a:t>
Click to Run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100"/>
  <sheetViews>
    <sheetView tabSelected="1" workbookViewId="0" topLeftCell="A1">
      <selection activeCell="C19" sqref="C19:D19"/>
    </sheetView>
  </sheetViews>
  <sheetFormatPr defaultColWidth="11.00390625" defaultRowHeight="12.75"/>
  <cols>
    <col min="1" max="1" width="16.75390625" style="0" customWidth="1"/>
    <col min="5" max="5" width="12.00390625" style="0" customWidth="1"/>
  </cols>
  <sheetData>
    <row r="1" spans="1:6" ht="18.75">
      <c r="A1" s="14" t="s">
        <v>3</v>
      </c>
      <c r="B1" s="6"/>
      <c r="C1" s="6"/>
      <c r="D1" s="6"/>
      <c r="E1" s="6"/>
      <c r="F1" s="6"/>
    </row>
    <row r="2" spans="1:6" ht="19.5">
      <c r="A2" s="7" t="s">
        <v>18</v>
      </c>
      <c r="B2" s="8">
        <v>0.5</v>
      </c>
      <c r="C2" s="6"/>
      <c r="D2" s="6"/>
      <c r="E2" s="6"/>
      <c r="F2" s="2"/>
    </row>
    <row r="3" spans="1:6" ht="19.5">
      <c r="A3" s="7" t="s">
        <v>19</v>
      </c>
      <c r="B3" s="8">
        <v>0.5</v>
      </c>
      <c r="C3" s="6"/>
      <c r="D3" s="6"/>
      <c r="E3" s="6"/>
      <c r="F3" s="2"/>
    </row>
    <row r="4" spans="1:6" ht="19.5">
      <c r="A4" s="6"/>
      <c r="B4" s="6"/>
      <c r="C4" s="6"/>
      <c r="D4" s="6"/>
      <c r="E4" s="6"/>
      <c r="F4" s="2"/>
    </row>
    <row r="5" spans="1:6" ht="19.5">
      <c r="A5" s="7" t="s">
        <v>0</v>
      </c>
      <c r="B5" s="6">
        <v>1000</v>
      </c>
      <c r="C5" s="6"/>
      <c r="D5" s="6"/>
      <c r="E5" s="6"/>
      <c r="F5" s="2"/>
    </row>
    <row r="6" spans="1:6" ht="19.5">
      <c r="A6" s="7" t="s">
        <v>1</v>
      </c>
      <c r="B6" s="6">
        <v>1000</v>
      </c>
      <c r="C6" s="6"/>
      <c r="D6" s="6"/>
      <c r="E6" s="6"/>
      <c r="F6" s="2"/>
    </row>
    <row r="7" spans="1:5" ht="19.5">
      <c r="A7" s="6"/>
      <c r="B7" s="6"/>
      <c r="C7" s="6"/>
      <c r="D7" s="18" t="s">
        <v>13</v>
      </c>
      <c r="E7" s="2"/>
    </row>
    <row r="8" spans="1:5" ht="19.5">
      <c r="A8" s="14" t="s">
        <v>4</v>
      </c>
      <c r="B8" s="6"/>
      <c r="C8" s="6"/>
      <c r="D8" s="6" t="s">
        <v>17</v>
      </c>
      <c r="E8" s="2"/>
    </row>
    <row r="9" spans="1:5" ht="19.5">
      <c r="A9" s="7" t="s">
        <v>5</v>
      </c>
      <c r="B9" s="9">
        <v>65.89</v>
      </c>
      <c r="C9" s="6"/>
      <c r="D9" s="6" t="s">
        <v>14</v>
      </c>
      <c r="E9" s="2"/>
    </row>
    <row r="10" spans="1:5" ht="19.5">
      <c r="A10" s="10" t="s">
        <v>6</v>
      </c>
      <c r="B10" s="9">
        <v>0.64</v>
      </c>
      <c r="C10" s="6"/>
      <c r="D10" s="6" t="s">
        <v>15</v>
      </c>
      <c r="E10" s="2"/>
    </row>
    <row r="11" spans="1:6" ht="19.5">
      <c r="A11" s="7" t="s">
        <v>7</v>
      </c>
      <c r="B11" s="9">
        <v>16.81</v>
      </c>
      <c r="C11" s="6"/>
      <c r="D11" s="6" t="s">
        <v>16</v>
      </c>
      <c r="E11" s="6"/>
      <c r="F11" s="2"/>
    </row>
    <row r="12" spans="1:6" ht="19.5">
      <c r="A12" s="7" t="s">
        <v>8</v>
      </c>
      <c r="B12" s="9">
        <v>4.08</v>
      </c>
      <c r="C12" s="6"/>
      <c r="D12" s="6"/>
      <c r="E12" s="6"/>
      <c r="F12" s="17"/>
    </row>
    <row r="13" spans="1:6" ht="19.5">
      <c r="A13" s="7" t="s">
        <v>9</v>
      </c>
      <c r="B13" s="9">
        <v>1.68</v>
      </c>
      <c r="C13" s="6"/>
      <c r="D13" s="6"/>
      <c r="E13" s="6"/>
      <c r="F13" s="2"/>
    </row>
    <row r="14" spans="1:6" ht="19.5">
      <c r="A14" s="11" t="s">
        <v>10</v>
      </c>
      <c r="B14" s="9">
        <v>4.22</v>
      </c>
      <c r="C14" s="12"/>
      <c r="D14" s="12"/>
      <c r="E14" s="12"/>
      <c r="F14" s="2"/>
    </row>
    <row r="15" spans="1:6" ht="19.5">
      <c r="A15" s="7" t="s">
        <v>11</v>
      </c>
      <c r="B15" s="9">
        <v>4.44</v>
      </c>
      <c r="C15" s="6"/>
      <c r="D15" s="6"/>
      <c r="E15" s="6"/>
      <c r="F15" s="2"/>
    </row>
    <row r="16" spans="1:6" ht="19.5">
      <c r="A16" s="11" t="s">
        <v>12</v>
      </c>
      <c r="B16" s="9">
        <v>1.99</v>
      </c>
      <c r="C16" s="6"/>
      <c r="D16" s="9"/>
      <c r="E16" s="9"/>
      <c r="F16" s="2"/>
    </row>
    <row r="17" spans="1:5" ht="18.75">
      <c r="A17" s="6"/>
      <c r="B17" s="6"/>
      <c r="C17" s="6"/>
      <c r="D17" s="6"/>
      <c r="E17" s="6"/>
    </row>
    <row r="18" spans="1:5" ht="18.75">
      <c r="A18" s="6"/>
      <c r="B18" s="6"/>
      <c r="C18" s="9"/>
      <c r="D18" s="6"/>
      <c r="E18" s="6"/>
    </row>
    <row r="19" spans="1:5" ht="18.75">
      <c r="A19" s="6"/>
      <c r="B19" s="6"/>
      <c r="C19" s="16" t="s">
        <v>2</v>
      </c>
      <c r="D19" s="5"/>
      <c r="E19" s="1"/>
    </row>
    <row r="20" spans="1:6" ht="19.5">
      <c r="A20" s="9"/>
      <c r="B20" s="6"/>
      <c r="C20" s="15">
        <f>-13.52+2.95*A80+5.87*B80+9.82*C80+1.91*D80+15.56*E80-25.48*F80-17.1*A82</f>
        <v>2.5020977676575797</v>
      </c>
      <c r="D20" s="2"/>
      <c r="F20" s="2"/>
    </row>
    <row r="21" spans="1:6" ht="19.5">
      <c r="A21" s="6"/>
      <c r="B21" s="6"/>
      <c r="C21" s="6"/>
      <c r="D21" s="6"/>
      <c r="E21" s="6"/>
      <c r="F21" s="3"/>
    </row>
    <row r="22" spans="1:6" ht="19.5">
      <c r="A22" s="12"/>
      <c r="B22" s="12"/>
      <c r="C22" s="12"/>
      <c r="D22" s="12"/>
      <c r="E22" s="12"/>
      <c r="F22" s="2"/>
    </row>
    <row r="23" spans="1:6" ht="19.5">
      <c r="A23" s="6"/>
      <c r="B23" s="6"/>
      <c r="C23" s="6"/>
      <c r="D23" s="6"/>
      <c r="E23" s="6"/>
      <c r="F23" s="4"/>
    </row>
    <row r="24" spans="1:6" ht="19.5">
      <c r="A24" s="6"/>
      <c r="B24" s="13"/>
      <c r="C24" s="13"/>
      <c r="D24" s="13"/>
      <c r="E24" s="13"/>
      <c r="F24" s="2"/>
    </row>
    <row r="25" spans="1:6" ht="19.5">
      <c r="A25" s="6"/>
      <c r="B25" s="6"/>
      <c r="C25" s="6"/>
      <c r="D25" s="6"/>
      <c r="E25" s="6"/>
      <c r="F25" s="3"/>
    </row>
    <row r="26" spans="1:6" ht="19.5">
      <c r="A26" s="12"/>
      <c r="B26" s="12"/>
      <c r="C26" s="12"/>
      <c r="D26" s="12"/>
      <c r="E26" s="12"/>
      <c r="F26" s="2"/>
    </row>
    <row r="27" spans="1:6" ht="19.5">
      <c r="A27" s="6"/>
      <c r="B27" s="6"/>
      <c r="C27" s="6"/>
      <c r="D27" s="6"/>
      <c r="E27" s="6"/>
      <c r="F27" s="3"/>
    </row>
    <row r="28" spans="1:6" ht="19.5">
      <c r="A28" s="12"/>
      <c r="B28" s="12"/>
      <c r="C28" s="12"/>
      <c r="D28" s="12"/>
      <c r="E28" s="12"/>
      <c r="F28" s="2"/>
    </row>
    <row r="29" spans="1:6" ht="19.5">
      <c r="A29" s="6"/>
      <c r="B29" s="6"/>
      <c r="C29" s="6"/>
      <c r="D29" s="6"/>
      <c r="E29" s="6"/>
      <c r="F29" s="3"/>
    </row>
    <row r="30" spans="1:6" ht="19.5">
      <c r="A30" s="12"/>
      <c r="B30" s="12"/>
      <c r="C30" s="12"/>
      <c r="D30" s="12"/>
      <c r="E30" s="12"/>
      <c r="F30" s="2"/>
    </row>
    <row r="31" spans="1:6" ht="19.5">
      <c r="A31" s="6"/>
      <c r="B31" s="6"/>
      <c r="C31" s="6"/>
      <c r="D31" s="6"/>
      <c r="E31" s="6"/>
      <c r="F31" s="2"/>
    </row>
    <row r="32" spans="1:6" ht="19.5">
      <c r="A32" s="6"/>
      <c r="B32" s="6"/>
      <c r="C32" s="6"/>
      <c r="D32" s="6"/>
      <c r="E32" s="6"/>
      <c r="F32" s="2"/>
    </row>
    <row r="33" spans="1:6" ht="19.5">
      <c r="A33" s="6"/>
      <c r="B33" s="6"/>
      <c r="C33" s="6"/>
      <c r="D33" s="6"/>
      <c r="E33" s="6"/>
      <c r="F33" s="2"/>
    </row>
    <row r="34" spans="1:6" ht="19.5">
      <c r="A34" s="6"/>
      <c r="B34" s="6"/>
      <c r="C34" s="6"/>
      <c r="D34" s="6"/>
      <c r="E34" s="6"/>
      <c r="F34" s="2"/>
    </row>
    <row r="35" spans="1:6" ht="19.5">
      <c r="A35" s="6"/>
      <c r="B35" s="6"/>
      <c r="C35" s="6"/>
      <c r="D35" s="6"/>
      <c r="E35" s="6"/>
      <c r="F35" s="2"/>
    </row>
    <row r="36" spans="1:6" ht="19.5">
      <c r="A36" s="6"/>
      <c r="B36" s="6"/>
      <c r="C36" s="6"/>
      <c r="D36" s="6"/>
      <c r="E36" s="6"/>
      <c r="F36" s="2"/>
    </row>
    <row r="37" spans="1:6" ht="19.5">
      <c r="A37" s="6"/>
      <c r="B37" s="6"/>
      <c r="C37" s="6"/>
      <c r="D37" s="6"/>
      <c r="E37" s="6"/>
      <c r="F37" s="2"/>
    </row>
    <row r="38" spans="1:6" ht="19.5">
      <c r="A38" s="6"/>
      <c r="B38" s="6"/>
      <c r="C38" s="6"/>
      <c r="D38" s="6"/>
      <c r="E38" s="6"/>
      <c r="F38" s="2"/>
    </row>
    <row r="39" spans="1:6" ht="19.5">
      <c r="A39" s="6"/>
      <c r="B39" s="6"/>
      <c r="C39" s="6"/>
      <c r="D39" s="6"/>
      <c r="E39" s="6"/>
      <c r="F39" s="2"/>
    </row>
    <row r="40" spans="1:6" ht="19.5">
      <c r="A40" s="6"/>
      <c r="B40" s="6"/>
      <c r="C40" s="6"/>
      <c r="D40" s="6"/>
      <c r="E40" s="6"/>
      <c r="F40" s="2"/>
    </row>
    <row r="41" spans="1:6" ht="19.5">
      <c r="A41" s="6"/>
      <c r="B41" s="6"/>
      <c r="C41" s="6"/>
      <c r="D41" s="6"/>
      <c r="E41" s="6"/>
      <c r="F41" s="2"/>
    </row>
    <row r="42" spans="1:6" ht="19.5">
      <c r="A42" s="6"/>
      <c r="B42" s="6"/>
      <c r="C42" s="6"/>
      <c r="D42" s="6"/>
      <c r="E42" s="6"/>
      <c r="F42" s="2"/>
    </row>
    <row r="43" spans="1:5" ht="18.75">
      <c r="A43" s="6"/>
      <c r="B43" s="6"/>
      <c r="C43" s="6"/>
      <c r="D43" s="6"/>
      <c r="E43" s="6"/>
    </row>
    <row r="44" spans="1:5" ht="18.75">
      <c r="A44" s="6"/>
      <c r="B44" s="6"/>
      <c r="C44" s="6"/>
      <c r="D44" s="6"/>
      <c r="E44" s="6"/>
    </row>
    <row r="45" spans="1:5" ht="18.75">
      <c r="A45" s="6"/>
      <c r="B45" s="6"/>
      <c r="C45" s="6"/>
      <c r="D45" s="6"/>
      <c r="E45" s="6"/>
    </row>
    <row r="46" spans="1:5" ht="18.75">
      <c r="A46" s="6"/>
      <c r="B46" s="6"/>
      <c r="C46" s="6"/>
      <c r="D46" s="6"/>
      <c r="E46" s="6"/>
    </row>
    <row r="47" spans="1:5" ht="18.75">
      <c r="A47" s="6"/>
      <c r="B47" s="6"/>
      <c r="C47" s="6"/>
      <c r="D47" s="6"/>
      <c r="E47" s="6"/>
    </row>
    <row r="48" spans="1:5" ht="18.75">
      <c r="A48" s="6"/>
      <c r="B48" s="6"/>
      <c r="C48" s="6"/>
      <c r="D48" s="6"/>
      <c r="E48" s="6"/>
    </row>
    <row r="49" spans="1:5" ht="18.75">
      <c r="A49" s="6"/>
      <c r="B49" s="6"/>
      <c r="C49" s="6"/>
      <c r="D49" s="6"/>
      <c r="E49" s="6"/>
    </row>
    <row r="50" spans="1:5" ht="18.75">
      <c r="A50" s="6"/>
      <c r="B50" s="6"/>
      <c r="C50" s="6"/>
      <c r="D50" s="6"/>
      <c r="E50" s="6"/>
    </row>
    <row r="51" spans="1:5" ht="18.75">
      <c r="A51" s="6"/>
      <c r="B51" s="6"/>
      <c r="C51" s="6"/>
      <c r="D51" s="6"/>
      <c r="E51" s="6"/>
    </row>
    <row r="52" spans="1:5" ht="18.75">
      <c r="A52" s="6"/>
      <c r="B52" s="6"/>
      <c r="C52" s="6"/>
      <c r="D52" s="6"/>
      <c r="E52" s="6"/>
    </row>
    <row r="53" spans="1:5" ht="18.75">
      <c r="A53" s="6"/>
      <c r="B53" s="6"/>
      <c r="C53" s="6"/>
      <c r="D53" s="6"/>
      <c r="E53" s="6"/>
    </row>
    <row r="54" spans="1:5" ht="18.75">
      <c r="A54" s="6"/>
      <c r="B54" s="6"/>
      <c r="C54" s="6"/>
      <c r="D54" s="6"/>
      <c r="E54" s="6"/>
    </row>
    <row r="55" spans="1:5" ht="18.75">
      <c r="A55" s="6"/>
      <c r="B55" s="6"/>
      <c r="C55" s="6"/>
      <c r="D55" s="6"/>
      <c r="E55" s="6"/>
    </row>
    <row r="56" spans="1:5" ht="18.75">
      <c r="A56" s="6"/>
      <c r="B56" s="6"/>
      <c r="C56" s="6"/>
      <c r="D56" s="6"/>
      <c r="E56" s="6"/>
    </row>
    <row r="57" spans="1:5" ht="18.75">
      <c r="A57" s="6"/>
      <c r="B57" s="6"/>
      <c r="C57" s="6"/>
      <c r="D57" s="6"/>
      <c r="E57" s="6"/>
    </row>
    <row r="58" spans="1:5" ht="18.75" hidden="1">
      <c r="A58" s="6">
        <f>0.26579+0.66862*B2</f>
        <v>0.6001000000000001</v>
      </c>
      <c r="B58" s="6">
        <f>0.053675+0.92494*B3</f>
        <v>0.516145</v>
      </c>
      <c r="C58" s="6"/>
      <c r="D58" s="6"/>
      <c r="E58" s="6"/>
    </row>
    <row r="59" spans="1:6" ht="18.75" hidden="1">
      <c r="A59" s="6"/>
      <c r="B59" s="6"/>
      <c r="C59" s="6"/>
      <c r="D59" s="6"/>
      <c r="E59" s="6"/>
      <c r="F59">
        <f>B12/71.846</f>
        <v>0.05678813016730228</v>
      </c>
    </row>
    <row r="60" spans="1:6" ht="18.75" hidden="1">
      <c r="A60" s="6"/>
      <c r="B60" s="6">
        <f>B9/60.085</f>
        <v>1.0966131313971874</v>
      </c>
      <c r="C60" s="6">
        <f>B10/79.899</f>
        <v>0.008010112767368804</v>
      </c>
      <c r="D60" s="6">
        <f>B11/101.961</f>
        <v>0.16486695893527917</v>
      </c>
      <c r="E60" s="6"/>
      <c r="F60">
        <f>B12/71.846</f>
        <v>0.05678813016730228</v>
      </c>
    </row>
    <row r="61" spans="1:6" ht="18.75" hidden="1">
      <c r="A61" s="6"/>
      <c r="B61" s="6"/>
      <c r="C61" s="6"/>
      <c r="D61" s="6"/>
      <c r="E61" s="6"/>
      <c r="F61">
        <f>B60+C60+D60+F59+A62+B62+C62+D62</f>
        <v>1.535976080285059</v>
      </c>
    </row>
    <row r="62" spans="1:6" ht="18.75" hidden="1">
      <c r="A62" s="6">
        <f>B13/40.304</f>
        <v>0.04168320762207225</v>
      </c>
      <c r="B62" s="6">
        <f>B14/56.079</f>
        <v>0.07525098521728275</v>
      </c>
      <c r="C62" s="6">
        <f>B15/61.979</f>
        <v>0.07163716742767712</v>
      </c>
      <c r="D62" s="6">
        <f>B16/94.195</f>
        <v>0.021126386750889115</v>
      </c>
      <c r="E62" s="6"/>
      <c r="F62">
        <f>B60+C60+D60+F60+A62+B62+C62+D62</f>
        <v>1.535976080285059</v>
      </c>
    </row>
    <row r="63" spans="1:6" ht="18.75" hidden="1">
      <c r="A63" s="6"/>
      <c r="B63" s="6"/>
      <c r="C63" s="6"/>
      <c r="D63" s="6"/>
      <c r="E63" s="6"/>
      <c r="F63">
        <f>A62/F61</f>
        <v>0.027137927573934833</v>
      </c>
    </row>
    <row r="64" spans="1:6" ht="18.75" hidden="1">
      <c r="A64" s="6">
        <f>B60/F62</f>
        <v>0.7139519589352388</v>
      </c>
      <c r="B64" s="6">
        <f>C60/F62</f>
        <v>0.005214998378023062</v>
      </c>
      <c r="C64" s="6">
        <f>D60/F62</f>
        <v>0.10733693125265453</v>
      </c>
      <c r="D64" s="6"/>
      <c r="E64" s="6">
        <f>F60/F62</f>
        <v>0.03697201466624602</v>
      </c>
      <c r="F64">
        <f>A62/F62</f>
        <v>0.027137927573934833</v>
      </c>
    </row>
    <row r="65" spans="1:6" ht="18.75" hidden="1">
      <c r="A65" s="6"/>
      <c r="B65" s="6"/>
      <c r="C65" s="6"/>
      <c r="D65" s="6"/>
      <c r="E65" s="6"/>
      <c r="F65">
        <f>100.61*EXP(0.0000141*(D66-298))</f>
        <v>102.0026870234002</v>
      </c>
    </row>
    <row r="66" spans="1:6" ht="18.75" hidden="1">
      <c r="A66" s="6">
        <f>B62/F62</f>
        <v>0.04899228977792223</v>
      </c>
      <c r="B66" s="6">
        <f>C62/F62</f>
        <v>0.046639507181897064</v>
      </c>
      <c r="C66" s="6">
        <f>D62/F62</f>
        <v>0.013754372234083429</v>
      </c>
      <c r="D66" s="6">
        <f>B5+273</f>
        <v>1273</v>
      </c>
      <c r="E66" s="6">
        <f>100.57*EXP(0.0000268*(D66-298))</f>
        <v>103.23252854440778</v>
      </c>
      <c r="F66">
        <f>100.61*EXP(0.0000141*(D66-298))</f>
        <v>102.0026870234002</v>
      </c>
    </row>
    <row r="67" spans="1:6" ht="18.75" hidden="1">
      <c r="A67" s="6"/>
      <c r="B67" s="6"/>
      <c r="C67" s="6"/>
      <c r="D67" s="6"/>
      <c r="E67" s="6"/>
      <c r="F67">
        <f>0.1*(B68/2)*(B6^2)</f>
        <v>-30.7925</v>
      </c>
    </row>
    <row r="68" spans="1:6" ht="18.75" hidden="1">
      <c r="A68" s="6">
        <f>112.715+0.00382*(D66-1373)</f>
        <v>112.333</v>
      </c>
      <c r="B68" s="6">
        <f>(0.75*(-1.843)+0.125*(0.685+0.0024*(D66-1673))+0.125*(-2.384-0.0035*(D66-1673)))*4/10000</f>
        <v>-0.00061585</v>
      </c>
      <c r="C68" s="6">
        <f>106.3+0.003708*(D66-1673)</f>
        <v>104.8168</v>
      </c>
      <c r="D68" s="6">
        <f>(0.5*(-1.906)+0.25*(-1.665)+0.25*(0.295-0.00101*(D66-1673)))*4/10000</f>
        <v>-0.00047780000000000007</v>
      </c>
      <c r="E68" s="6">
        <f>0.1*(A68-E66)*(B6-1)</f>
        <v>909.1370984136622</v>
      </c>
      <c r="F68">
        <f>0.1*(B68/2)*(B6^2)</f>
        <v>-30.7925</v>
      </c>
    </row>
    <row r="69" spans="1:6" ht="18.75" hidden="1">
      <c r="A69" s="6"/>
      <c r="B69" s="6"/>
      <c r="C69" s="6"/>
      <c r="D69" s="6"/>
      <c r="E69" s="6"/>
      <c r="F69">
        <f>LN(B58)</f>
        <v>-0.6613675452239196</v>
      </c>
    </row>
    <row r="70" spans="1:6" ht="18.75" hidden="1">
      <c r="A70" s="6">
        <f>0.1*(C68-F66)*(B6-1)</f>
        <v>281.1298863623202</v>
      </c>
      <c r="B70" s="6">
        <f>0.1*(D68/2)*(B6^2)</f>
        <v>-23.890000000000004</v>
      </c>
      <c r="C70" s="6">
        <f>A70+B70</f>
        <v>257.2398863623202</v>
      </c>
      <c r="D70" s="6">
        <f>E68+F68</f>
        <v>878.3445984136622</v>
      </c>
      <c r="E70" s="6">
        <f>-E68-F68+A70+B70</f>
        <v>-621.1047120513421</v>
      </c>
      <c r="F70">
        <f>LN(B58)</f>
        <v>-0.6613675452239196</v>
      </c>
    </row>
    <row r="71" spans="1:6" ht="18.75" hidden="1">
      <c r="A71" s="6"/>
      <c r="B71" s="6"/>
      <c r="C71" s="6"/>
      <c r="D71" s="6"/>
      <c r="E71" s="6"/>
      <c r="F71">
        <f>(F69-A72)+(E72-C72)</f>
        <v>-1.1967055435779927</v>
      </c>
    </row>
    <row r="72" spans="1:6" ht="18.75" hidden="1">
      <c r="A72" s="6">
        <f>LN(A58)</f>
        <v>-0.5106589709866698</v>
      </c>
      <c r="B72" s="6">
        <f>(B66^0.5)*(C64^0.5)*(A64^3)*18.963</f>
        <v>0.48827622407498983</v>
      </c>
      <c r="C72" s="6">
        <f>LN(B72)</f>
        <v>-0.7168740003246564</v>
      </c>
      <c r="D72" s="6">
        <f>(A66*C64*A64^2)*64</f>
        <v>0.17155163659691305</v>
      </c>
      <c r="E72" s="6">
        <f>LN(D72)</f>
        <v>-1.7628709696653992</v>
      </c>
      <c r="F72">
        <f>(F70-A72)+(E72-C72)</f>
        <v>-1.1967055435779927</v>
      </c>
    </row>
    <row r="73" spans="1:6" ht="18.75" hidden="1">
      <c r="A73" s="6"/>
      <c r="B73" s="6"/>
      <c r="C73" s="6"/>
      <c r="D73" s="6"/>
      <c r="E73" s="6"/>
      <c r="F73">
        <f>C74-E74</f>
        <v>32231.729068651926</v>
      </c>
    </row>
    <row r="74" spans="1:6" ht="18.75" hidden="1">
      <c r="A74" s="6">
        <f>E70/(8.3144*D66)</f>
        <v>-0.058682080948056214</v>
      </c>
      <c r="B74" s="6">
        <f>(-7.57)*(D66-1830)-(-3734/0.5)*(D66^0.5-1830^0.5)-(317020000/-2)*(D66^-2-1830^-2)</f>
        <v>-48751.15118146734</v>
      </c>
      <c r="C74" s="6">
        <f>142406+B74</f>
        <v>93654.84881853266</v>
      </c>
      <c r="D74" s="6">
        <f>(-35.64)*(D66-1373)-(-2415.5/0.5)*(D66^0.5-1373^0.5)-(789280)*(D66^-1-1373^-1)-(1070640000/-2)*(D66^-2-1373^-2)</f>
        <v>-3076.880250119271</v>
      </c>
      <c r="E74" s="6">
        <f>D74+64500</f>
        <v>61423.11974988073</v>
      </c>
      <c r="F74">
        <f>C74-E74</f>
        <v>32231.729068651926</v>
      </c>
    </row>
    <row r="75" spans="1:6" ht="18.75" hidden="1">
      <c r="A75" s="6"/>
      <c r="B75" s="6"/>
      <c r="C75" s="6"/>
      <c r="D75" s="6"/>
      <c r="E75" s="6"/>
      <c r="F75">
        <f>(C76-E76)/8.3144</f>
        <v>0.18048904070139457</v>
      </c>
    </row>
    <row r="76" spans="1:6" ht="18.75" hidden="1">
      <c r="A76" s="6">
        <f>F74/(8.3144*D66)</f>
        <v>3.0452593541845467</v>
      </c>
      <c r="B76" s="6">
        <f>-7.57*(LN(D66)-LN(1830))+(3734/-0.5)*(D66^-0.5-1830^-0.5)+(0/-2)*(D66^-2-1830^-2)-(317020000/-3)*(D66^-3-1830^-3)</f>
        <v>-31.95494858779397</v>
      </c>
      <c r="C76" s="6">
        <f>77.82+B76</f>
        <v>45.86505141220602</v>
      </c>
      <c r="D76" s="6">
        <f>-35.64*(LN(D66)-LN(1373))+(2415.5/-0.5)*(D66^-0.5-1373^-0.5)+(7892800/-2)*(D66^-2-1373^-2)-(1070640000/-3)*(D66^-3-1373^-3)</f>
        <v>-2.6356066678016505</v>
      </c>
      <c r="E76" s="6">
        <f>47+D76</f>
        <v>44.36439333219835</v>
      </c>
      <c r="F76">
        <f>(C76-E76)/8.3144</f>
        <v>0.18048904070139457</v>
      </c>
    </row>
    <row r="77" spans="1:6" ht="18.75" hidden="1">
      <c r="A77" s="6"/>
      <c r="B77" s="6"/>
      <c r="C77" s="6"/>
      <c r="D77" s="6"/>
      <c r="E77" s="6"/>
      <c r="F77">
        <f>A76-F75</f>
        <v>2.8647703134831524</v>
      </c>
    </row>
    <row r="78" spans="1:6" ht="18.75" hidden="1">
      <c r="A78" s="6">
        <f>(C74-D66*C76)/1000</f>
        <v>35.26863837079439</v>
      </c>
      <c r="B78" s="6">
        <f>(E74-D66*E76)/1000</f>
        <v>4.947247037992238</v>
      </c>
      <c r="C78" s="6">
        <f>(A78-B78)</f>
        <v>30.321391332802154</v>
      </c>
      <c r="D78" s="6">
        <f>1000*C78/(8.3144*D66)</f>
        <v>2.8647703134831524</v>
      </c>
      <c r="E78" s="6">
        <f>B7/D66</f>
        <v>0</v>
      </c>
      <c r="F78">
        <f>A76-F76</f>
        <v>2.8647703134831524</v>
      </c>
    </row>
    <row r="79" spans="1:6" ht="18.75" hidden="1">
      <c r="A79" s="6"/>
      <c r="B79" s="6"/>
      <c r="C79" s="6"/>
      <c r="D79" s="6"/>
      <c r="E79" s="6"/>
      <c r="F79">
        <f>-C64</f>
        <v>-0.10733693125265453</v>
      </c>
    </row>
    <row r="80" spans="1:6" ht="18.75" hidden="1">
      <c r="A80" s="6">
        <f>10000/D66</f>
        <v>7.855459544383346</v>
      </c>
      <c r="B80" s="6">
        <f>-E64</f>
        <v>-0.03697201466624602</v>
      </c>
      <c r="C80" s="6">
        <f>-A64</f>
        <v>-0.7139519589352388</v>
      </c>
      <c r="D80" s="6">
        <f>-(F72+A74+D78)</f>
        <v>-1.6093826889571035</v>
      </c>
      <c r="E80" s="6">
        <f>-F64</f>
        <v>-0.027137927573934833</v>
      </c>
      <c r="F80">
        <f>-C64</f>
        <v>-0.10733693125265453</v>
      </c>
    </row>
    <row r="81" spans="1:5" ht="18.75" hidden="1">
      <c r="A81" s="6"/>
      <c r="B81" s="6"/>
      <c r="C81" s="6"/>
      <c r="D81" s="6"/>
      <c r="E81" s="6"/>
    </row>
    <row r="82" spans="1:5" ht="18.75" hidden="1">
      <c r="A82" s="6">
        <f>-A66</f>
        <v>-0.04899228977792223</v>
      </c>
      <c r="B82" s="6">
        <f>-B64</f>
        <v>-0.005214998378023062</v>
      </c>
      <c r="C82" s="6">
        <f>-C66</f>
        <v>-0.013754372234083429</v>
      </c>
      <c r="D82" s="6"/>
      <c r="E82" s="6"/>
    </row>
    <row r="83" spans="1:5" ht="18.75">
      <c r="A83" s="6"/>
      <c r="B83" s="6"/>
      <c r="C83" s="6"/>
      <c r="D83" s="6"/>
      <c r="E83" s="6"/>
    </row>
    <row r="84" spans="1:5" ht="18.75">
      <c r="A84" s="6"/>
      <c r="B84" s="6"/>
      <c r="C84" s="6"/>
      <c r="D84" s="6"/>
      <c r="E84" s="6"/>
    </row>
    <row r="85" spans="1:5" ht="18.75">
      <c r="A85" s="6"/>
      <c r="B85" s="6"/>
      <c r="C85" s="6"/>
      <c r="D85" s="6"/>
      <c r="E85" s="6"/>
    </row>
    <row r="86" spans="1:5" ht="18.75">
      <c r="A86" s="6"/>
      <c r="B86" s="6"/>
      <c r="C86" s="6"/>
      <c r="D86" s="6"/>
      <c r="E86" s="6"/>
    </row>
    <row r="87" spans="1:5" ht="18.75">
      <c r="A87" s="6"/>
      <c r="B87" s="6"/>
      <c r="C87" s="6"/>
      <c r="D87" s="6"/>
      <c r="E87" s="6"/>
    </row>
    <row r="88" spans="1:5" ht="18.75">
      <c r="A88" s="6"/>
      <c r="B88" s="6"/>
      <c r="C88" s="6"/>
      <c r="D88" s="6"/>
      <c r="E88" s="6"/>
    </row>
    <row r="89" spans="1:5" ht="18.75">
      <c r="A89" s="6"/>
      <c r="B89" s="6"/>
      <c r="C89" s="6"/>
      <c r="D89" s="6"/>
      <c r="E89" s="6"/>
    </row>
    <row r="90" spans="1:5" ht="18.75">
      <c r="A90" s="6"/>
      <c r="B90" s="6"/>
      <c r="C90" s="6"/>
      <c r="D90" s="6"/>
      <c r="E90" s="6"/>
    </row>
    <row r="91" spans="1:5" ht="18.75">
      <c r="A91" s="6"/>
      <c r="B91" s="6"/>
      <c r="C91" s="6"/>
      <c r="D91" s="6"/>
      <c r="E91" s="6"/>
    </row>
    <row r="92" spans="1:5" ht="18.75">
      <c r="A92" s="6"/>
      <c r="B92" s="6"/>
      <c r="C92" s="6"/>
      <c r="D92" s="6"/>
      <c r="E92" s="6"/>
    </row>
    <row r="93" spans="1:5" ht="18.75">
      <c r="A93" s="6"/>
      <c r="B93" s="6"/>
      <c r="C93" s="6"/>
      <c r="D93" s="6"/>
      <c r="E93" s="6"/>
    </row>
    <row r="94" spans="1:5" ht="18.75">
      <c r="A94" s="6"/>
      <c r="B94" s="6"/>
      <c r="C94" s="6"/>
      <c r="D94" s="6"/>
      <c r="E94" s="6"/>
    </row>
    <row r="95" spans="1:5" ht="18.75">
      <c r="A95" s="6"/>
      <c r="B95" s="6"/>
      <c r="C95" s="6"/>
      <c r="D95" s="6"/>
      <c r="E95" s="6"/>
    </row>
    <row r="96" spans="1:5" ht="18.75">
      <c r="A96" s="6"/>
      <c r="B96" s="6"/>
      <c r="C96" s="6"/>
      <c r="D96" s="6"/>
      <c r="E96" s="6"/>
    </row>
    <row r="97" spans="1:5" ht="18.75">
      <c r="A97" s="6"/>
      <c r="B97" s="6"/>
      <c r="C97" s="6"/>
      <c r="D97" s="6"/>
      <c r="E97" s="6"/>
    </row>
    <row r="98" spans="1:5" ht="18.75">
      <c r="A98" s="6"/>
      <c r="B98" s="6"/>
      <c r="C98" s="6"/>
      <c r="D98" s="6"/>
      <c r="E98" s="6"/>
    </row>
    <row r="99" spans="1:5" ht="18.75">
      <c r="A99" s="6"/>
      <c r="B99" s="6"/>
      <c r="C99" s="6"/>
      <c r="D99" s="6"/>
      <c r="E99" s="6"/>
    </row>
    <row r="100" spans="1:5" ht="18.75">
      <c r="A100" s="6"/>
      <c r="B100" s="6"/>
      <c r="C100" s="6"/>
      <c r="D100" s="6"/>
      <c r="E100" s="6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 Hector</dc:creator>
  <cp:keywords/>
  <dc:description/>
  <cp:lastModifiedBy>Rachel Russell</cp:lastModifiedBy>
  <dcterms:created xsi:type="dcterms:W3CDTF">2008-03-13T13:56:02Z</dcterms:created>
  <cp:category/>
  <cp:version/>
  <cp:contentType/>
  <cp:contentStatus/>
</cp:coreProperties>
</file>