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7"/>
  <workbookPr filterPrivacy="1" defaultThemeVersion="124226"/>
  <xr:revisionPtr revIDLastSave="0" documentId="13_ncr:1_{53CBAE34-C4DD-8D49-B1BB-E3637C54E2D8}" xr6:coauthVersionLast="47" xr6:coauthVersionMax="47" xr10:uidLastSave="{00000000-0000-0000-0000-000000000000}"/>
  <bookViews>
    <workbookView xWindow="0" yWindow="500" windowWidth="30080" windowHeight="21880" xr2:uid="{00000000-000D-0000-FFFF-FFFF00000000}"/>
  </bookViews>
  <sheets>
    <sheet name="Sheet1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5" i="2" l="1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D86" i="2"/>
  <c r="D85" i="2"/>
  <c r="D84" i="2"/>
  <c r="D83" i="2"/>
  <c r="D82" i="2"/>
  <c r="D81" i="2"/>
  <c r="D80" i="2"/>
  <c r="D79" i="2"/>
  <c r="D78" i="2"/>
  <c r="D77" i="2"/>
  <c r="D74" i="2"/>
  <c r="D73" i="2"/>
  <c r="D72" i="2"/>
  <c r="D76" i="2"/>
  <c r="D75" i="2"/>
  <c r="D71" i="2"/>
  <c r="D70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B68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B67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B66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B65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B64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B63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B62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B61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B60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B59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B58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B57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B56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B55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B54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B53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B52" i="2"/>
  <c r="C32" i="2"/>
  <c r="C47" i="2"/>
  <c r="C83" i="2"/>
  <c r="D32" i="2"/>
  <c r="D42" i="2"/>
  <c r="E32" i="2"/>
  <c r="E41" i="2"/>
  <c r="F32" i="2"/>
  <c r="F40" i="2"/>
  <c r="G32" i="2"/>
  <c r="G39" i="2"/>
  <c r="H32" i="2"/>
  <c r="H42" i="2"/>
  <c r="I32" i="2"/>
  <c r="I41" i="2"/>
  <c r="J32" i="2"/>
  <c r="J40" i="2"/>
  <c r="K32" i="2"/>
  <c r="K39" i="2"/>
  <c r="L32" i="2"/>
  <c r="L42" i="2"/>
  <c r="M32" i="2"/>
  <c r="M41" i="2"/>
  <c r="N32" i="2"/>
  <c r="N40" i="2"/>
  <c r="O32" i="2"/>
  <c r="O39" i="2"/>
  <c r="P32" i="2"/>
  <c r="P42" i="2"/>
  <c r="Q32" i="2"/>
  <c r="Q41" i="2"/>
  <c r="R32" i="2"/>
  <c r="R40" i="2"/>
  <c r="S32" i="2"/>
  <c r="S39" i="2"/>
  <c r="T32" i="2"/>
  <c r="T42" i="2"/>
  <c r="B32" i="2"/>
  <c r="C50" i="2"/>
  <c r="C86" i="2"/>
  <c r="D49" i="2"/>
  <c r="C48" i="2"/>
  <c r="C84" i="2"/>
  <c r="C49" i="2"/>
  <c r="C85" i="2"/>
  <c r="M49" i="2"/>
  <c r="M44" i="2"/>
  <c r="E40" i="2"/>
  <c r="Q40" i="2"/>
  <c r="E49" i="2"/>
  <c r="J47" i="2"/>
  <c r="R43" i="2"/>
  <c r="I49" i="2"/>
  <c r="Q44" i="2"/>
  <c r="N43" i="2"/>
  <c r="R39" i="2"/>
  <c r="F39" i="2"/>
  <c r="N47" i="2"/>
  <c r="I44" i="2"/>
  <c r="M40" i="2"/>
  <c r="L50" i="2"/>
  <c r="P45" i="2"/>
  <c r="T41" i="2"/>
  <c r="D41" i="2"/>
  <c r="H50" i="2"/>
  <c r="L45" i="2"/>
  <c r="P41" i="2"/>
  <c r="T50" i="2"/>
  <c r="D50" i="2"/>
  <c r="F47" i="2"/>
  <c r="H45" i="2"/>
  <c r="J43" i="2"/>
  <c r="L41" i="2"/>
  <c r="N39" i="2"/>
  <c r="P50" i="2"/>
  <c r="Q49" i="2"/>
  <c r="R47" i="2"/>
  <c r="T45" i="2"/>
  <c r="D45" i="2"/>
  <c r="E44" i="2"/>
  <c r="F43" i="2"/>
  <c r="H41" i="2"/>
  <c r="I40" i="2"/>
  <c r="J39" i="2"/>
  <c r="C41" i="2"/>
  <c r="C77" i="2"/>
  <c r="S48" i="2"/>
  <c r="G48" i="2"/>
  <c r="S46" i="2"/>
  <c r="G46" i="2"/>
  <c r="S42" i="2"/>
  <c r="K42" i="2"/>
  <c r="C38" i="2"/>
  <c r="C74" i="2"/>
  <c r="C42" i="2"/>
  <c r="C78" i="2"/>
  <c r="C34" i="2"/>
  <c r="C70" i="2"/>
  <c r="R48" i="2"/>
  <c r="N48" i="2"/>
  <c r="J48" i="2"/>
  <c r="F48" i="2"/>
  <c r="S50" i="2"/>
  <c r="O50" i="2"/>
  <c r="K50" i="2"/>
  <c r="G50" i="2"/>
  <c r="T49" i="2"/>
  <c r="P49" i="2"/>
  <c r="L49" i="2"/>
  <c r="H49" i="2"/>
  <c r="Q47" i="2"/>
  <c r="M47" i="2"/>
  <c r="I47" i="2"/>
  <c r="E47" i="2"/>
  <c r="R46" i="2"/>
  <c r="N46" i="2"/>
  <c r="J46" i="2"/>
  <c r="F46" i="2"/>
  <c r="S45" i="2"/>
  <c r="O45" i="2"/>
  <c r="K45" i="2"/>
  <c r="G45" i="2"/>
  <c r="T44" i="2"/>
  <c r="P44" i="2"/>
  <c r="L44" i="2"/>
  <c r="H44" i="2"/>
  <c r="D44" i="2"/>
  <c r="Q43" i="2"/>
  <c r="M43" i="2"/>
  <c r="I43" i="2"/>
  <c r="E43" i="2"/>
  <c r="R42" i="2"/>
  <c r="N42" i="2"/>
  <c r="J42" i="2"/>
  <c r="F42" i="2"/>
  <c r="S41" i="2"/>
  <c r="O41" i="2"/>
  <c r="K41" i="2"/>
  <c r="G41" i="2"/>
  <c r="T40" i="2"/>
  <c r="P40" i="2"/>
  <c r="L40" i="2"/>
  <c r="H40" i="2"/>
  <c r="D40" i="2"/>
  <c r="Q39" i="2"/>
  <c r="M39" i="2"/>
  <c r="I39" i="2"/>
  <c r="E39" i="2"/>
  <c r="C45" i="2"/>
  <c r="C81" i="2"/>
  <c r="O48" i="2"/>
  <c r="K46" i="2"/>
  <c r="O42" i="2"/>
  <c r="G42" i="2"/>
  <c r="C39" i="2"/>
  <c r="C75" i="2"/>
  <c r="C43" i="2"/>
  <c r="C79" i="2"/>
  <c r="C46" i="2"/>
  <c r="C82" i="2"/>
  <c r="Q48" i="2"/>
  <c r="M48" i="2"/>
  <c r="I48" i="2"/>
  <c r="E48" i="2"/>
  <c r="R50" i="2"/>
  <c r="N50" i="2"/>
  <c r="J50" i="2"/>
  <c r="F50" i="2"/>
  <c r="S49" i="2"/>
  <c r="O49" i="2"/>
  <c r="K49" i="2"/>
  <c r="G49" i="2"/>
  <c r="T47" i="2"/>
  <c r="P47" i="2"/>
  <c r="L47" i="2"/>
  <c r="H47" i="2"/>
  <c r="D47" i="2"/>
  <c r="Q46" i="2"/>
  <c r="M46" i="2"/>
  <c r="I46" i="2"/>
  <c r="E46" i="2"/>
  <c r="R45" i="2"/>
  <c r="N45" i="2"/>
  <c r="J45" i="2"/>
  <c r="F45" i="2"/>
  <c r="S44" i="2"/>
  <c r="O44" i="2"/>
  <c r="K44" i="2"/>
  <c r="G44" i="2"/>
  <c r="T43" i="2"/>
  <c r="P43" i="2"/>
  <c r="L43" i="2"/>
  <c r="H43" i="2"/>
  <c r="D43" i="2"/>
  <c r="Q42" i="2"/>
  <c r="M42" i="2"/>
  <c r="I42" i="2"/>
  <c r="E42" i="2"/>
  <c r="R41" i="2"/>
  <c r="N41" i="2"/>
  <c r="J41" i="2"/>
  <c r="F41" i="2"/>
  <c r="S40" i="2"/>
  <c r="O40" i="2"/>
  <c r="K40" i="2"/>
  <c r="G40" i="2"/>
  <c r="T39" i="2"/>
  <c r="P39" i="2"/>
  <c r="L39" i="2"/>
  <c r="H39" i="2"/>
  <c r="D39" i="2"/>
  <c r="K48" i="2"/>
  <c r="O46" i="2"/>
  <c r="C40" i="2"/>
  <c r="C76" i="2"/>
  <c r="C44" i="2"/>
  <c r="C80" i="2"/>
  <c r="T48" i="2"/>
  <c r="P48" i="2"/>
  <c r="L48" i="2"/>
  <c r="H48" i="2"/>
  <c r="D48" i="2"/>
  <c r="Q50" i="2"/>
  <c r="M50" i="2"/>
  <c r="I50" i="2"/>
  <c r="E50" i="2"/>
  <c r="R49" i="2"/>
  <c r="N49" i="2"/>
  <c r="J49" i="2"/>
  <c r="F49" i="2"/>
  <c r="S47" i="2"/>
  <c r="O47" i="2"/>
  <c r="K47" i="2"/>
  <c r="G47" i="2"/>
  <c r="T46" i="2"/>
  <c r="P46" i="2"/>
  <c r="L46" i="2"/>
  <c r="H46" i="2"/>
  <c r="D46" i="2"/>
  <c r="Q45" i="2"/>
  <c r="M45" i="2"/>
  <c r="I45" i="2"/>
  <c r="E45" i="2"/>
  <c r="R44" i="2"/>
  <c r="N44" i="2"/>
  <c r="J44" i="2"/>
  <c r="F44" i="2"/>
  <c r="S43" i="2"/>
  <c r="O43" i="2"/>
  <c r="K43" i="2"/>
  <c r="G43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S37" i="2"/>
  <c r="R38" i="2"/>
  <c r="Q35" i="2"/>
  <c r="P36" i="2"/>
  <c r="O37" i="2"/>
  <c r="N38" i="2"/>
  <c r="M35" i="2"/>
  <c r="L36" i="2"/>
  <c r="K37" i="2"/>
  <c r="J38" i="2"/>
  <c r="I35" i="2"/>
  <c r="H36" i="2"/>
  <c r="G37" i="2"/>
  <c r="F38" i="2"/>
  <c r="E35" i="2"/>
  <c r="D36" i="2"/>
  <c r="C37" i="2"/>
  <c r="C73" i="2"/>
  <c r="O34" i="2"/>
  <c r="K38" i="2"/>
  <c r="S34" i="2"/>
  <c r="O38" i="2"/>
  <c r="N35" i="2"/>
  <c r="R35" i="2"/>
  <c r="L37" i="2"/>
  <c r="P37" i="2"/>
  <c r="G34" i="2"/>
  <c r="F35" i="2"/>
  <c r="D37" i="2"/>
  <c r="S38" i="2"/>
  <c r="K34" i="2"/>
  <c r="J35" i="2"/>
  <c r="H37" i="2"/>
  <c r="G38" i="2"/>
  <c r="I36" i="2"/>
  <c r="D34" i="2"/>
  <c r="H34" i="2"/>
  <c r="L34" i="2"/>
  <c r="P34" i="2"/>
  <c r="C35" i="2"/>
  <c r="C71" i="2"/>
  <c r="G35" i="2"/>
  <c r="K35" i="2"/>
  <c r="O35" i="2"/>
  <c r="S35" i="2"/>
  <c r="F36" i="2"/>
  <c r="J36" i="2"/>
  <c r="N36" i="2"/>
  <c r="R36" i="2"/>
  <c r="E37" i="2"/>
  <c r="I37" i="2"/>
  <c r="M37" i="2"/>
  <c r="Q37" i="2"/>
  <c r="D38" i="2"/>
  <c r="H38" i="2"/>
  <c r="L38" i="2"/>
  <c r="P38" i="2"/>
  <c r="Q36" i="2"/>
  <c r="E34" i="2"/>
  <c r="I34" i="2"/>
  <c r="M34" i="2"/>
  <c r="Q34" i="2"/>
  <c r="D35" i="2"/>
  <c r="H35" i="2"/>
  <c r="L35" i="2"/>
  <c r="P35" i="2"/>
  <c r="C36" i="2"/>
  <c r="C72" i="2"/>
  <c r="G36" i="2"/>
  <c r="K36" i="2"/>
  <c r="O36" i="2"/>
  <c r="S36" i="2"/>
  <c r="F37" i="2"/>
  <c r="J37" i="2"/>
  <c r="N37" i="2"/>
  <c r="R37" i="2"/>
  <c r="E38" i="2"/>
  <c r="I38" i="2"/>
  <c r="M38" i="2"/>
  <c r="Q38" i="2"/>
  <c r="E36" i="2"/>
  <c r="M36" i="2"/>
  <c r="F34" i="2"/>
  <c r="J34" i="2"/>
  <c r="N34" i="2"/>
  <c r="R34" i="2"/>
</calcChain>
</file>

<file path=xl/sharedStrings.xml><?xml version="1.0" encoding="utf-8"?>
<sst xmlns="http://schemas.openxmlformats.org/spreadsheetml/2006/main" count="105" uniqueCount="54">
  <si>
    <t>Trace element of leucosome</t>
  </si>
  <si>
    <t>Kfs</t>
  </si>
  <si>
    <t>Pl</t>
  </si>
  <si>
    <t>Bt</t>
  </si>
  <si>
    <t>Ap</t>
  </si>
  <si>
    <t>Y</t>
  </si>
  <si>
    <t>La</t>
  </si>
  <si>
    <t>Ce</t>
  </si>
  <si>
    <t>Pr</t>
  </si>
  <si>
    <t>Nd</t>
  </si>
  <si>
    <t>Sm</t>
  </si>
  <si>
    <t>Gd</t>
  </si>
  <si>
    <t>Tb</t>
  </si>
  <si>
    <t>Dy</t>
  </si>
  <si>
    <t>Ho</t>
  </si>
  <si>
    <t>Er</t>
  </si>
  <si>
    <t>Tm</t>
  </si>
  <si>
    <t>Yb</t>
  </si>
  <si>
    <t>Lu</t>
  </si>
  <si>
    <t>Th</t>
  </si>
  <si>
    <t>U</t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</si>
  <si>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 xml:space="preserve">5 </t>
    </r>
    <r>
      <rPr>
        <sz val="11"/>
        <color theme="1"/>
        <rFont val="Times New Roman"/>
        <family val="1"/>
      </rPr>
      <t>(wt%)</t>
    </r>
  </si>
  <si>
    <t>REE</t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</si>
  <si>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 and trace element budget of major phases</t>
    </r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</si>
  <si>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 and trace element budget of apatite</t>
    </r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</si>
  <si>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 and trace element budget of zircon</t>
    </r>
  </si>
  <si>
    <t>QZ</t>
  </si>
  <si>
    <t>Zrn</t>
  </si>
  <si>
    <t>YK17-059</t>
  </si>
  <si>
    <t>YK17-060</t>
  </si>
  <si>
    <t>YK17-057</t>
  </si>
  <si>
    <t>YK17-058b</t>
  </si>
  <si>
    <t>YK17-055b</t>
  </si>
  <si>
    <t>Zr</t>
  </si>
  <si>
    <t>Mineral composition of melanosome</t>
  </si>
  <si>
    <t>YK21-7</t>
  </si>
  <si>
    <t>YK21-8</t>
  </si>
  <si>
    <t>YK21-9</t>
  </si>
  <si>
    <t>YK21-10</t>
  </si>
  <si>
    <t>YK21-11</t>
  </si>
  <si>
    <t>YK21-12</t>
  </si>
  <si>
    <t>YK21-13</t>
  </si>
  <si>
    <t>YK21-15</t>
  </si>
  <si>
    <t>YK21-16</t>
  </si>
  <si>
    <t>YK21-17</t>
  </si>
  <si>
    <t>YK21-18</t>
  </si>
  <si>
    <t>YK21-19</t>
  </si>
  <si>
    <t>Melts</t>
  </si>
  <si>
    <t>Melting of major phases  (0.033Bt+0.01Mus+0.41Kfs+0.2Pl+0.347Qz)</t>
  </si>
  <si>
    <r>
      <t>Supplemental Table A8. Contribution of major phases, zircon and apatite in the Jindong gneissic granite to 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 (wt%) and trace element (ppm) of leucosomes during anatexis</t>
    </r>
    <phoneticPr fontId="7" type="noConversion"/>
  </si>
  <si>
    <t>Ms</t>
    <phoneticPr fontId="7" type="noConversion"/>
  </si>
  <si>
    <t>Note: Mineral compositions of protolith (gneissic granite) are represent by minerals in the melanosome sample YK17-56; P in leucosome samples are calculated based on average composition of Ap in melanosome sample YK17-56 with assuming that apatite is the major supplier of P to melts. Abbreviations: Bt = biotite;  Ms = muscovite; Pl = plagioclase; Kfs = K-feldspar; Qz = quartz; Ap = apatite.</t>
    <phoneticPr fontId="7" type="noConversion"/>
  </si>
  <si>
    <t>Yu et al.: Melting and melt segregation controlling granite composition</t>
  </si>
  <si>
    <t xml:space="preserve">American Mineralogist: January 2024 Online Materials AM-24-18594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</si>
</sst>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.5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0" applyNumberFormat="1" applyFont="1" applyAlignment="1">
      <alignment horizontal="left" vertical="center" wrapText="1"/>
    </xf>
    <xf numFmtId="1" fontId="2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2" fontId="4" fillId="0" borderId="0" xfId="0" applyNumberFormat="1" applyFont="1" applyAlignment="1">
      <alignment horizontal="left"/>
    </xf>
    <xf numFmtId="165" fontId="1" fillId="0" borderId="1" xfId="0" applyNumberFormat="1" applyFont="1" applyBorder="1" applyAlignment="1">
      <alignment horizontal="left"/>
    </xf>
    <xf numFmtId="166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9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4" sqref="A4"/>
      <selection pane="bottomRight" activeCell="A2" sqref="A1:A2"/>
    </sheetView>
  </sheetViews>
  <sheetFormatPr baseColWidth="10" defaultColWidth="8.83203125" defaultRowHeight="14" x14ac:dyDescent="0.15"/>
  <cols>
    <col min="1" max="1" width="12.83203125" style="1" customWidth="1"/>
    <col min="2" max="2" width="9.83203125" style="1" bestFit="1" customWidth="1"/>
    <col min="3" max="21" width="8.83203125" style="1"/>
    <col min="22" max="22" width="12" style="1" bestFit="1" customWidth="1"/>
    <col min="23" max="16384" width="8.83203125" style="1"/>
  </cols>
  <sheetData>
    <row r="1" spans="1:20" x14ac:dyDescent="0.15">
      <c r="A1" s="1" t="s">
        <v>53</v>
      </c>
    </row>
    <row r="2" spans="1:20" x14ac:dyDescent="0.15">
      <c r="A2" s="1" t="s">
        <v>52</v>
      </c>
    </row>
    <row r="3" spans="1:20" ht="18" x14ac:dyDescent="0.25">
      <c r="A3" s="8" t="s">
        <v>49</v>
      </c>
    </row>
    <row r="4" spans="1:20" ht="18" x14ac:dyDescent="0.25">
      <c r="A4" s="15"/>
      <c r="B4" s="14" t="s">
        <v>21</v>
      </c>
      <c r="C4" s="14" t="s">
        <v>33</v>
      </c>
      <c r="D4" s="15" t="s">
        <v>5</v>
      </c>
      <c r="E4" s="15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17</v>
      </c>
      <c r="Q4" s="15" t="s">
        <v>18</v>
      </c>
      <c r="R4" s="15" t="s">
        <v>19</v>
      </c>
      <c r="S4" s="15" t="s">
        <v>20</v>
      </c>
      <c r="T4" s="15" t="s">
        <v>22</v>
      </c>
    </row>
    <row r="5" spans="1:20" x14ac:dyDescent="0.15">
      <c r="A5" s="8" t="s">
        <v>34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5" x14ac:dyDescent="0.15">
      <c r="A6" s="2" t="s">
        <v>1</v>
      </c>
      <c r="B6" s="6">
        <v>0</v>
      </c>
      <c r="C6" s="9">
        <v>29.517684024671592</v>
      </c>
      <c r="D6" s="5">
        <v>0.2</v>
      </c>
      <c r="E6" s="5">
        <v>1.27</v>
      </c>
      <c r="F6" s="4">
        <v>1.06</v>
      </c>
      <c r="G6" s="4">
        <v>0.05</v>
      </c>
      <c r="H6" s="4">
        <v>0.08</v>
      </c>
      <c r="I6" s="6">
        <v>0</v>
      </c>
      <c r="J6" s="4">
        <v>0.62</v>
      </c>
      <c r="K6" s="6">
        <v>0</v>
      </c>
      <c r="L6" s="4">
        <v>0.01</v>
      </c>
      <c r="M6" s="6">
        <v>0</v>
      </c>
      <c r="N6" s="4">
        <v>0.01</v>
      </c>
      <c r="O6" s="6">
        <v>0</v>
      </c>
      <c r="P6" s="6">
        <v>0</v>
      </c>
      <c r="Q6" s="6">
        <v>0</v>
      </c>
      <c r="R6" s="4">
        <v>0.04</v>
      </c>
      <c r="S6" s="4">
        <v>0.01</v>
      </c>
      <c r="T6" s="4">
        <v>3.0999999999999996</v>
      </c>
    </row>
    <row r="7" spans="1:20" ht="15" x14ac:dyDescent="0.15">
      <c r="A7" s="2" t="s">
        <v>2</v>
      </c>
      <c r="B7" s="6">
        <v>0</v>
      </c>
      <c r="C7" s="6">
        <v>6.3258166847019526</v>
      </c>
      <c r="D7" s="6">
        <v>1.81</v>
      </c>
      <c r="E7" s="6">
        <v>6.74</v>
      </c>
      <c r="F7" s="2">
        <v>12.58</v>
      </c>
      <c r="G7" s="2">
        <v>1.03</v>
      </c>
      <c r="H7" s="2">
        <v>3.57</v>
      </c>
      <c r="I7" s="2">
        <v>0.57999999999999996</v>
      </c>
      <c r="J7" s="2">
        <v>0.53</v>
      </c>
      <c r="K7" s="2">
        <v>7.0000000000000007E-2</v>
      </c>
      <c r="L7" s="2">
        <v>0.37</v>
      </c>
      <c r="M7" s="2">
        <v>0.06</v>
      </c>
      <c r="N7" s="2">
        <v>0.14000000000000001</v>
      </c>
      <c r="O7" s="2">
        <v>0.02</v>
      </c>
      <c r="P7" s="6">
        <v>7.0000000000000007E-2</v>
      </c>
      <c r="Q7" s="6">
        <v>0.01</v>
      </c>
      <c r="R7" s="6">
        <v>0.1</v>
      </c>
      <c r="S7" s="6">
        <v>0.05</v>
      </c>
      <c r="T7" s="9">
        <v>25.770000000000003</v>
      </c>
    </row>
    <row r="8" spans="1:20" ht="15" x14ac:dyDescent="0.15">
      <c r="A8" s="2" t="s">
        <v>3</v>
      </c>
      <c r="B8" s="6">
        <v>0</v>
      </c>
      <c r="C8" s="6">
        <v>0.18</v>
      </c>
      <c r="D8" s="6">
        <v>0.21</v>
      </c>
      <c r="E8" s="6">
        <v>0.02</v>
      </c>
      <c r="F8" s="6">
        <v>0.05</v>
      </c>
      <c r="G8" s="6">
        <v>0.01</v>
      </c>
      <c r="H8" s="6">
        <v>0.02</v>
      </c>
      <c r="I8" s="6">
        <v>0.02</v>
      </c>
      <c r="J8" s="6">
        <v>0.08</v>
      </c>
      <c r="K8" s="6">
        <v>0</v>
      </c>
      <c r="L8" s="6">
        <v>0.03</v>
      </c>
      <c r="M8" s="6">
        <v>0.01</v>
      </c>
      <c r="N8" s="6">
        <v>0.02</v>
      </c>
      <c r="O8" s="6">
        <v>0</v>
      </c>
      <c r="P8" s="6">
        <v>0.03</v>
      </c>
      <c r="Q8" s="6">
        <v>0</v>
      </c>
      <c r="R8" s="6">
        <v>0.04</v>
      </c>
      <c r="S8" s="6">
        <v>0.04</v>
      </c>
      <c r="T8" s="6">
        <v>0.29000000000000004</v>
      </c>
    </row>
    <row r="9" spans="1:20" ht="15" x14ac:dyDescent="0.15">
      <c r="A9" s="2" t="s">
        <v>50</v>
      </c>
      <c r="B9" s="6">
        <v>0</v>
      </c>
      <c r="C9" s="6">
        <v>0.41204656139314205</v>
      </c>
      <c r="D9" s="9">
        <v>17.066625335707236</v>
      </c>
      <c r="E9" s="6">
        <v>0.47853075281863611</v>
      </c>
      <c r="F9" s="6">
        <v>1.8892887006412593</v>
      </c>
      <c r="G9" s="6">
        <v>0.3885565869106265</v>
      </c>
      <c r="H9" s="6">
        <v>2.2150929584169106</v>
      </c>
      <c r="I9" s="6">
        <v>1.2937764242388379</v>
      </c>
      <c r="J9" s="6">
        <v>2.0095820891859</v>
      </c>
      <c r="K9" s="6">
        <v>0.36062988938732687</v>
      </c>
      <c r="L9" s="6">
        <v>2.9538877550138074</v>
      </c>
      <c r="M9" s="6">
        <v>0.58273898050717765</v>
      </c>
      <c r="N9" s="6">
        <v>1.7365569177373454</v>
      </c>
      <c r="O9" s="6">
        <v>0.26441750428604693</v>
      </c>
      <c r="P9" s="6">
        <v>1.5288844411291511</v>
      </c>
      <c r="Q9" s="6">
        <v>0.2394975607088255</v>
      </c>
      <c r="R9" s="3">
        <v>0.31423491706818157</v>
      </c>
      <c r="S9" s="6">
        <v>1.0443034777584201</v>
      </c>
      <c r="T9" s="9">
        <v>15.941440560981855</v>
      </c>
    </row>
    <row r="10" spans="1:20" ht="15" x14ac:dyDescent="0.15">
      <c r="A10" s="2" t="s">
        <v>26</v>
      </c>
      <c r="B10" s="6">
        <v>0</v>
      </c>
      <c r="C10" s="6">
        <v>0.41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</row>
    <row r="11" spans="1:20" ht="15" x14ac:dyDescent="0.15">
      <c r="A11" s="2" t="s">
        <v>4</v>
      </c>
      <c r="B11" s="7">
        <v>41.383333333333333</v>
      </c>
      <c r="C11" s="1">
        <v>0.24</v>
      </c>
      <c r="D11" s="11">
        <v>2863.4</v>
      </c>
      <c r="E11" s="11">
        <v>265.93333333333334</v>
      </c>
      <c r="F11" s="11">
        <v>951.06666666666672</v>
      </c>
      <c r="G11" s="11">
        <v>170.06666666666666</v>
      </c>
      <c r="H11" s="11">
        <v>825.33333333333337</v>
      </c>
      <c r="I11" s="11">
        <v>383.46666666666664</v>
      </c>
      <c r="J11" s="11">
        <v>465.8</v>
      </c>
      <c r="K11" s="11">
        <v>100.74</v>
      </c>
      <c r="L11" s="11">
        <v>618.6</v>
      </c>
      <c r="M11" s="11">
        <v>107.60666666666665</v>
      </c>
      <c r="N11" s="11">
        <v>270.13333333333333</v>
      </c>
      <c r="O11" s="7">
        <v>35.766666666666659</v>
      </c>
      <c r="P11" s="11">
        <v>223.4</v>
      </c>
      <c r="Q11" s="7">
        <v>29.360000000000003</v>
      </c>
      <c r="R11" s="3">
        <v>5.3406666666666673</v>
      </c>
      <c r="S11" s="7">
        <v>26.2</v>
      </c>
      <c r="T11" s="11">
        <v>4447.2733333333326</v>
      </c>
    </row>
    <row r="12" spans="1:20" ht="15" x14ac:dyDescent="0.15">
      <c r="A12" s="2" t="s">
        <v>27</v>
      </c>
      <c r="B12" s="6">
        <v>0</v>
      </c>
      <c r="C12" s="10">
        <v>490235.07499230962</v>
      </c>
      <c r="D12" s="10">
        <v>2475.2349369976118</v>
      </c>
      <c r="E12" s="6">
        <v>4.9269387514522478E-2</v>
      </c>
      <c r="F12" s="6">
        <v>4.641023978043056</v>
      </c>
      <c r="G12" s="6">
        <v>7.2974710598734394E-2</v>
      </c>
      <c r="H12" s="6">
        <v>1.1762723438493077</v>
      </c>
      <c r="I12" s="6">
        <v>4.2819930344699388</v>
      </c>
      <c r="J12" s="9">
        <v>36.59122424416659</v>
      </c>
      <c r="K12" s="9">
        <v>16.886151188568032</v>
      </c>
      <c r="L12" s="10">
        <v>229.61988128641326</v>
      </c>
      <c r="M12" s="9">
        <v>93.128445409321785</v>
      </c>
      <c r="N12" s="10">
        <v>425.37869210960548</v>
      </c>
      <c r="O12" s="9">
        <v>94.114700258770483</v>
      </c>
      <c r="P12" s="10">
        <v>867.18285263844086</v>
      </c>
      <c r="Q12" s="10">
        <v>167.2775187401686</v>
      </c>
      <c r="R12" s="10">
        <v>255.43161194195994</v>
      </c>
      <c r="S12" s="10">
        <v>1169.7075589230715</v>
      </c>
      <c r="T12" s="10">
        <v>1940.4009993299305</v>
      </c>
    </row>
    <row r="13" spans="1:20" x14ac:dyDescent="0.15">
      <c r="A13" s="8" t="s">
        <v>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20" ht="14.5" customHeight="1" x14ac:dyDescent="0.15">
      <c r="A14" s="1" t="s">
        <v>35</v>
      </c>
      <c r="B14" s="1">
        <v>5.7000000000000002E-2</v>
      </c>
      <c r="C14" s="11">
        <v>138</v>
      </c>
      <c r="D14" s="7">
        <v>68.7</v>
      </c>
      <c r="E14" s="7">
        <v>19.5</v>
      </c>
      <c r="F14" s="7">
        <v>36</v>
      </c>
      <c r="G14" s="3">
        <v>4.7300000000000004</v>
      </c>
      <c r="H14" s="7">
        <v>18</v>
      </c>
      <c r="I14" s="3">
        <v>4.8600000000000003</v>
      </c>
      <c r="J14" s="3">
        <v>6.43</v>
      </c>
      <c r="K14" s="3">
        <v>1.36</v>
      </c>
      <c r="L14" s="3">
        <v>9.68</v>
      </c>
      <c r="M14" s="3">
        <v>2.2599999999999998</v>
      </c>
      <c r="N14" s="3">
        <v>6.84</v>
      </c>
      <c r="O14" s="3">
        <v>1.08</v>
      </c>
      <c r="P14" s="3">
        <v>6.55</v>
      </c>
      <c r="Q14" s="3">
        <v>0.95799999999999996</v>
      </c>
      <c r="R14" s="7">
        <v>34.299999999999997</v>
      </c>
      <c r="S14" s="7">
        <v>20.2</v>
      </c>
      <c r="T14" s="11">
        <v>118.824</v>
      </c>
    </row>
    <row r="15" spans="1:20" x14ac:dyDescent="0.15">
      <c r="A15" s="1" t="s">
        <v>36</v>
      </c>
      <c r="B15" s="1">
        <v>5.2999999999999999E-2</v>
      </c>
      <c r="C15" s="11">
        <v>105</v>
      </c>
      <c r="D15" s="7">
        <v>45.9</v>
      </c>
      <c r="E15" s="7">
        <v>14</v>
      </c>
      <c r="F15" s="7">
        <v>26.7</v>
      </c>
      <c r="G15" s="3">
        <v>3.48</v>
      </c>
      <c r="H15" s="7">
        <v>13.3</v>
      </c>
      <c r="I15" s="3">
        <v>3.35</v>
      </c>
      <c r="J15" s="3">
        <v>4</v>
      </c>
      <c r="K15" s="3">
        <v>0.84699999999999998</v>
      </c>
      <c r="L15" s="3">
        <v>6.04</v>
      </c>
      <c r="M15" s="3">
        <v>1.41</v>
      </c>
      <c r="N15" s="3">
        <v>4.42</v>
      </c>
      <c r="O15" s="3">
        <v>0.74399999999999999</v>
      </c>
      <c r="P15" s="3">
        <v>4.8899999999999997</v>
      </c>
      <c r="Q15" s="3">
        <v>0.73399999999999999</v>
      </c>
      <c r="R15" s="7">
        <v>10.8</v>
      </c>
      <c r="S15" s="7">
        <v>8.06</v>
      </c>
      <c r="T15" s="7">
        <v>84.637</v>
      </c>
    </row>
    <row r="16" spans="1:20" x14ac:dyDescent="0.15">
      <c r="A16" s="1" t="s">
        <v>37</v>
      </c>
      <c r="B16" s="1">
        <v>6.7000000000000004E-2</v>
      </c>
      <c r="C16" s="11">
        <v>129</v>
      </c>
      <c r="D16" s="7">
        <v>43.8</v>
      </c>
      <c r="E16" s="7">
        <v>18.5</v>
      </c>
      <c r="F16" s="7">
        <v>34.1</v>
      </c>
      <c r="G16" s="3">
        <v>4.41</v>
      </c>
      <c r="H16" s="7">
        <v>16.5</v>
      </c>
      <c r="I16" s="3">
        <v>3.95</v>
      </c>
      <c r="J16" s="3">
        <v>4.38</v>
      </c>
      <c r="K16" s="3">
        <v>0.878</v>
      </c>
      <c r="L16" s="3">
        <v>6.05</v>
      </c>
      <c r="M16" s="3">
        <v>1.39</v>
      </c>
      <c r="N16" s="3">
        <v>4.3</v>
      </c>
      <c r="O16" s="3">
        <v>0.71399999999999997</v>
      </c>
      <c r="P16" s="3">
        <v>4.72</v>
      </c>
      <c r="Q16" s="3">
        <v>0.71399999999999997</v>
      </c>
      <c r="R16" s="7">
        <v>13.2</v>
      </c>
      <c r="S16" s="7">
        <v>6.92</v>
      </c>
      <c r="T16" s="11">
        <v>101.37299999999999</v>
      </c>
    </row>
    <row r="17" spans="1:20" x14ac:dyDescent="0.15">
      <c r="A17" s="1" t="s">
        <v>38</v>
      </c>
      <c r="B17" s="1">
        <v>5.0999999999999997E-2</v>
      </c>
      <c r="C17" s="7">
        <v>75.7</v>
      </c>
      <c r="D17" s="7">
        <v>32.4</v>
      </c>
      <c r="E17" s="7">
        <v>8.82</v>
      </c>
      <c r="F17" s="7">
        <v>17</v>
      </c>
      <c r="G17" s="3">
        <v>2.08</v>
      </c>
      <c r="H17" s="7">
        <v>8.0399999999999991</v>
      </c>
      <c r="I17" s="3">
        <v>2.25</v>
      </c>
      <c r="J17" s="3">
        <v>3</v>
      </c>
      <c r="K17" s="3">
        <v>0.64400000000000002</v>
      </c>
      <c r="L17" s="3">
        <v>4.5599999999999996</v>
      </c>
      <c r="M17" s="3">
        <v>1.06</v>
      </c>
      <c r="N17" s="3">
        <v>3.22</v>
      </c>
      <c r="O17" s="3">
        <v>0.51</v>
      </c>
      <c r="P17" s="3">
        <v>3.16</v>
      </c>
      <c r="Q17" s="3">
        <v>0.46300000000000002</v>
      </c>
      <c r="R17" s="7">
        <v>11.2</v>
      </c>
      <c r="S17" s="7">
        <v>9.1</v>
      </c>
      <c r="T17" s="7">
        <v>55.411999999999999</v>
      </c>
    </row>
    <row r="18" spans="1:20" x14ac:dyDescent="0.15">
      <c r="A18" s="1" t="s">
        <v>39</v>
      </c>
      <c r="B18" s="1">
        <v>5.6000000000000001E-2</v>
      </c>
      <c r="C18" s="11">
        <v>135</v>
      </c>
      <c r="D18" s="7">
        <v>70.099999999999994</v>
      </c>
      <c r="E18" s="7">
        <v>11.8</v>
      </c>
      <c r="F18" s="7">
        <v>22.2</v>
      </c>
      <c r="G18" s="3">
        <v>2.87</v>
      </c>
      <c r="H18" s="7">
        <v>11.1</v>
      </c>
      <c r="I18" s="3">
        <v>3.37</v>
      </c>
      <c r="J18" s="3">
        <v>5.4</v>
      </c>
      <c r="K18" s="3">
        <v>1.25</v>
      </c>
      <c r="L18" s="3">
        <v>9.32</v>
      </c>
      <c r="M18" s="3">
        <v>2.2400000000000002</v>
      </c>
      <c r="N18" s="3">
        <v>6.9</v>
      </c>
      <c r="O18" s="3">
        <v>1.0900000000000001</v>
      </c>
      <c r="P18" s="3">
        <v>6.55</v>
      </c>
      <c r="Q18" s="3">
        <v>0.95699999999999996</v>
      </c>
      <c r="R18" s="7">
        <v>17.3</v>
      </c>
      <c r="S18" s="3">
        <v>18.3</v>
      </c>
      <c r="T18" s="7">
        <v>85.692999999999984</v>
      </c>
    </row>
    <row r="19" spans="1:20" x14ac:dyDescent="0.15">
      <c r="A19" s="1" t="s">
        <v>40</v>
      </c>
      <c r="B19" s="1">
        <v>6.5000000000000002E-2</v>
      </c>
      <c r="C19" s="1">
        <v>114</v>
      </c>
      <c r="D19" s="1">
        <v>59.1</v>
      </c>
      <c r="E19" s="1">
        <v>12.9</v>
      </c>
      <c r="F19" s="1">
        <v>22.4</v>
      </c>
      <c r="G19" s="1">
        <v>3.17</v>
      </c>
      <c r="H19" s="1">
        <v>12.4</v>
      </c>
      <c r="I19" s="1">
        <v>3.66</v>
      </c>
      <c r="J19" s="1">
        <v>5.25</v>
      </c>
      <c r="K19" s="1">
        <v>1.1499999999999999</v>
      </c>
      <c r="L19" s="1">
        <v>8.26</v>
      </c>
      <c r="M19" s="1">
        <v>1.92</v>
      </c>
      <c r="N19" s="1">
        <v>5.83</v>
      </c>
      <c r="O19" s="1">
        <v>0.92700000000000005</v>
      </c>
      <c r="P19" s="1">
        <v>5.67</v>
      </c>
      <c r="Q19" s="1">
        <v>0.83199999999999996</v>
      </c>
      <c r="R19" s="1">
        <v>19.100000000000001</v>
      </c>
      <c r="S19" s="1">
        <v>11.1</v>
      </c>
      <c r="T19" s="7">
        <v>84.888000000000005</v>
      </c>
    </row>
    <row r="20" spans="1:20" x14ac:dyDescent="0.15">
      <c r="A20" s="1" t="s">
        <v>41</v>
      </c>
      <c r="B20" s="1">
        <v>5.8000000000000003E-2</v>
      </c>
      <c r="C20" s="1">
        <v>150</v>
      </c>
      <c r="D20" s="1">
        <v>86.8</v>
      </c>
      <c r="E20" s="1">
        <v>13.8</v>
      </c>
      <c r="F20" s="1">
        <v>25.6</v>
      </c>
      <c r="G20" s="1">
        <v>3.37</v>
      </c>
      <c r="H20" s="1">
        <v>13</v>
      </c>
      <c r="I20" s="1">
        <v>3.95</v>
      </c>
      <c r="J20" s="1">
        <v>6.42</v>
      </c>
      <c r="K20" s="1">
        <v>1.5</v>
      </c>
      <c r="L20" s="1">
        <v>11.4</v>
      </c>
      <c r="M20" s="1">
        <v>2.76</v>
      </c>
      <c r="N20" s="1">
        <v>8.6</v>
      </c>
      <c r="O20" s="1">
        <v>1.36</v>
      </c>
      <c r="P20" s="1">
        <v>8.2899999999999991</v>
      </c>
      <c r="Q20" s="1">
        <v>1.21</v>
      </c>
      <c r="R20" s="1">
        <v>21.9</v>
      </c>
      <c r="S20" s="1">
        <v>11.5</v>
      </c>
      <c r="T20" s="11">
        <v>101.867</v>
      </c>
    </row>
    <row r="21" spans="1:20" x14ac:dyDescent="0.15">
      <c r="A21" s="1" t="s">
        <v>28</v>
      </c>
      <c r="B21" s="1">
        <v>8.3000000000000004E-2</v>
      </c>
      <c r="C21" s="1">
        <v>72.2</v>
      </c>
      <c r="D21" s="1">
        <v>19.7</v>
      </c>
      <c r="E21" s="1">
        <v>7.92</v>
      </c>
      <c r="F21" s="1">
        <v>14.5</v>
      </c>
      <c r="G21" s="1">
        <v>1.98</v>
      </c>
      <c r="H21" s="1">
        <v>7.03</v>
      </c>
      <c r="I21" s="1">
        <v>2.13</v>
      </c>
      <c r="J21" s="1">
        <v>2.23</v>
      </c>
      <c r="K21" s="1">
        <v>0.47</v>
      </c>
      <c r="L21" s="1">
        <v>3</v>
      </c>
      <c r="M21" s="1">
        <v>0.60599999999999998</v>
      </c>
      <c r="N21" s="1">
        <v>1.82</v>
      </c>
      <c r="O21" s="1">
        <v>0.314</v>
      </c>
      <c r="P21" s="1">
        <v>2.12</v>
      </c>
      <c r="Q21" s="1">
        <v>0.315</v>
      </c>
      <c r="R21" s="1">
        <v>7.95</v>
      </c>
      <c r="S21" s="1">
        <v>13.8</v>
      </c>
      <c r="T21" s="7">
        <v>44.556999999999995</v>
      </c>
    </row>
    <row r="22" spans="1:20" x14ac:dyDescent="0.15">
      <c r="A22" s="1" t="s">
        <v>29</v>
      </c>
      <c r="B22" s="1">
        <v>8.5999999999999993E-2</v>
      </c>
      <c r="C22" s="1">
        <v>81.099999999999994</v>
      </c>
      <c r="D22" s="1">
        <v>31.1</v>
      </c>
      <c r="E22" s="1">
        <v>10.8</v>
      </c>
      <c r="F22" s="1">
        <v>19.7</v>
      </c>
      <c r="G22" s="1">
        <v>2.62</v>
      </c>
      <c r="H22" s="1">
        <v>9.34</v>
      </c>
      <c r="I22" s="1">
        <v>2.85</v>
      </c>
      <c r="J22" s="1">
        <v>3.27</v>
      </c>
      <c r="K22" s="1">
        <v>0.71199999999999997</v>
      </c>
      <c r="L22" s="1">
        <v>4.7</v>
      </c>
      <c r="M22" s="1">
        <v>0.97699999999999998</v>
      </c>
      <c r="N22" s="1">
        <v>2.91</v>
      </c>
      <c r="O22" s="1">
        <v>0.48299999999999998</v>
      </c>
      <c r="P22" s="1">
        <v>3.09</v>
      </c>
      <c r="Q22" s="1">
        <v>0.44</v>
      </c>
      <c r="R22" s="1">
        <v>10.199999999999999</v>
      </c>
      <c r="S22" s="1">
        <v>13.5</v>
      </c>
      <c r="T22" s="7">
        <v>62.061999999999998</v>
      </c>
    </row>
    <row r="23" spans="1:20" x14ac:dyDescent="0.15">
      <c r="A23" s="1" t="s">
        <v>42</v>
      </c>
      <c r="B23" s="1">
        <v>5.7000000000000002E-2</v>
      </c>
      <c r="C23" s="1">
        <v>102</v>
      </c>
      <c r="D23" s="1">
        <v>46.2</v>
      </c>
      <c r="E23" s="1">
        <v>19.8</v>
      </c>
      <c r="F23" s="1">
        <v>33.700000000000003</v>
      </c>
      <c r="G23" s="1">
        <v>4.5</v>
      </c>
      <c r="H23" s="1">
        <v>16.5</v>
      </c>
      <c r="I23" s="1">
        <v>3.94</v>
      </c>
      <c r="J23" s="1">
        <v>4.78</v>
      </c>
      <c r="K23" s="1">
        <v>0.96299999999999997</v>
      </c>
      <c r="L23" s="1">
        <v>6.65</v>
      </c>
      <c r="M23" s="1">
        <v>1.53</v>
      </c>
      <c r="N23" s="1">
        <v>4.6399999999999997</v>
      </c>
      <c r="O23" s="1">
        <v>0.74</v>
      </c>
      <c r="P23" s="1">
        <v>4.59</v>
      </c>
      <c r="Q23" s="1">
        <v>0.67600000000000005</v>
      </c>
      <c r="R23" s="1">
        <v>13.9</v>
      </c>
      <c r="S23" s="1">
        <v>3.89</v>
      </c>
      <c r="T23" s="11">
        <v>103.729</v>
      </c>
    </row>
    <row r="24" spans="1:20" x14ac:dyDescent="0.15">
      <c r="A24" s="1" t="s">
        <v>43</v>
      </c>
      <c r="B24" s="1">
        <v>5.8999999999999997E-2</v>
      </c>
      <c r="C24" s="1">
        <v>68</v>
      </c>
      <c r="D24" s="1">
        <v>22.5</v>
      </c>
      <c r="E24" s="1">
        <v>7.99</v>
      </c>
      <c r="F24" s="1">
        <v>13.3</v>
      </c>
      <c r="G24" s="1">
        <v>1.81</v>
      </c>
      <c r="H24" s="1">
        <v>6.72</v>
      </c>
      <c r="I24" s="1">
        <v>1.65</v>
      </c>
      <c r="J24" s="1">
        <v>1.96</v>
      </c>
      <c r="K24" s="1">
        <v>0.42099999999999999</v>
      </c>
      <c r="L24" s="1">
        <v>3.06</v>
      </c>
      <c r="M24" s="1">
        <v>0.71499999999999997</v>
      </c>
      <c r="N24" s="1">
        <v>2.2200000000000002</v>
      </c>
      <c r="O24" s="1">
        <v>0.36</v>
      </c>
      <c r="P24" s="1">
        <v>2.25</v>
      </c>
      <c r="Q24" s="1">
        <v>0.33200000000000002</v>
      </c>
      <c r="R24" s="1">
        <v>4.9800000000000004</v>
      </c>
      <c r="S24" s="1">
        <v>1.86</v>
      </c>
      <c r="T24" s="7">
        <v>43.402000000000001</v>
      </c>
    </row>
    <row r="25" spans="1:20" x14ac:dyDescent="0.15">
      <c r="A25" s="1" t="s">
        <v>44</v>
      </c>
      <c r="B25" s="1">
        <v>6.8000000000000005E-2</v>
      </c>
      <c r="C25" s="1">
        <v>46.5</v>
      </c>
      <c r="D25" s="1">
        <v>12.1</v>
      </c>
      <c r="E25" s="1">
        <v>11.4</v>
      </c>
      <c r="F25" s="1">
        <v>17.7</v>
      </c>
      <c r="G25" s="1">
        <v>2.66</v>
      </c>
      <c r="H25" s="1">
        <v>9.8800000000000008</v>
      </c>
      <c r="I25" s="1">
        <v>2.3199999999999998</v>
      </c>
      <c r="J25" s="1">
        <v>2.2000000000000002</v>
      </c>
      <c r="K25" s="1">
        <v>0.36899999999999999</v>
      </c>
      <c r="L25" s="1">
        <v>2.06</v>
      </c>
      <c r="M25" s="1">
        <v>0.40300000000000002</v>
      </c>
      <c r="N25" s="1">
        <v>1.1299999999999999</v>
      </c>
      <c r="O25" s="1">
        <v>0.17899999999999999</v>
      </c>
      <c r="P25" s="1">
        <v>1.18</v>
      </c>
      <c r="Q25" s="1">
        <v>0.17599999999999999</v>
      </c>
      <c r="R25" s="1">
        <v>8.32</v>
      </c>
      <c r="S25" s="1">
        <v>1.49</v>
      </c>
      <c r="T25" s="7">
        <v>52.306000000000012</v>
      </c>
    </row>
    <row r="26" spans="1:20" x14ac:dyDescent="0.15">
      <c r="A26" s="1" t="s">
        <v>45</v>
      </c>
      <c r="B26" s="1">
        <v>5.1999999999999998E-2</v>
      </c>
      <c r="C26" s="1">
        <v>85.6</v>
      </c>
      <c r="D26" s="1">
        <v>37.9</v>
      </c>
      <c r="E26" s="1">
        <v>14.3</v>
      </c>
      <c r="F26" s="1">
        <v>25.3</v>
      </c>
      <c r="G26" s="1">
        <v>3.31</v>
      </c>
      <c r="H26" s="1">
        <v>12.2</v>
      </c>
      <c r="I26" s="1">
        <v>3.04</v>
      </c>
      <c r="J26" s="1">
        <v>3.7</v>
      </c>
      <c r="K26" s="1">
        <v>0.76200000000000001</v>
      </c>
      <c r="L26" s="1">
        <v>5.36</v>
      </c>
      <c r="M26" s="1">
        <v>1.22</v>
      </c>
      <c r="N26" s="1">
        <v>3.81</v>
      </c>
      <c r="O26" s="1">
        <v>0.61899999999999999</v>
      </c>
      <c r="P26" s="1">
        <v>3.96</v>
      </c>
      <c r="Q26" s="1">
        <v>0.59</v>
      </c>
      <c r="R26" s="1">
        <v>12.6</v>
      </c>
      <c r="S26" s="1">
        <v>3.69</v>
      </c>
      <c r="T26" s="7">
        <v>78.817999999999998</v>
      </c>
    </row>
    <row r="27" spans="1:20" x14ac:dyDescent="0.15">
      <c r="A27" s="1" t="s">
        <v>46</v>
      </c>
      <c r="B27" s="1">
        <v>5.1999999999999998E-2</v>
      </c>
      <c r="C27" s="1">
        <v>116</v>
      </c>
      <c r="D27" s="1">
        <v>62.5</v>
      </c>
      <c r="E27" s="1">
        <v>14.7</v>
      </c>
      <c r="F27" s="1">
        <v>27.8</v>
      </c>
      <c r="G27" s="1">
        <v>3.69</v>
      </c>
      <c r="H27" s="1">
        <v>14.2</v>
      </c>
      <c r="I27" s="1">
        <v>3.95</v>
      </c>
      <c r="J27" s="1">
        <v>5.45</v>
      </c>
      <c r="K27" s="1">
        <v>1.2</v>
      </c>
      <c r="L27" s="1">
        <v>8.68</v>
      </c>
      <c r="M27" s="1">
        <v>2.0499999999999998</v>
      </c>
      <c r="N27" s="1">
        <v>6.33</v>
      </c>
      <c r="O27" s="1">
        <v>1.01</v>
      </c>
      <c r="P27" s="1">
        <v>6.21</v>
      </c>
      <c r="Q27" s="1">
        <v>0.92100000000000004</v>
      </c>
      <c r="R27" s="1">
        <v>18.7</v>
      </c>
      <c r="S27" s="1">
        <v>9.65</v>
      </c>
      <c r="T27" s="7">
        <v>96.786000000000016</v>
      </c>
    </row>
    <row r="28" spans="1:20" x14ac:dyDescent="0.15">
      <c r="A28" s="1" t="s">
        <v>32</v>
      </c>
      <c r="B28" s="1">
        <v>6.5000000000000002E-2</v>
      </c>
      <c r="C28" s="1">
        <v>161</v>
      </c>
      <c r="D28" s="1">
        <v>63.7</v>
      </c>
      <c r="E28" s="1">
        <v>36.6</v>
      </c>
      <c r="F28" s="1">
        <v>66.7</v>
      </c>
      <c r="G28" s="1">
        <v>8.2899999999999991</v>
      </c>
      <c r="H28" s="1">
        <v>30.6</v>
      </c>
      <c r="I28" s="1">
        <v>6.82</v>
      </c>
      <c r="J28" s="1">
        <v>7.59</v>
      </c>
      <c r="K28" s="1">
        <v>1.4</v>
      </c>
      <c r="L28" s="1">
        <v>9.34</v>
      </c>
      <c r="M28" s="1">
        <v>2.1</v>
      </c>
      <c r="N28" s="1">
        <v>6.1</v>
      </c>
      <c r="O28" s="1">
        <v>0.92200000000000004</v>
      </c>
      <c r="P28" s="1">
        <v>5.47</v>
      </c>
      <c r="Q28" s="1">
        <v>0.8</v>
      </c>
      <c r="R28" s="1">
        <v>28.3</v>
      </c>
      <c r="S28" s="1">
        <v>4.7</v>
      </c>
      <c r="T28" s="11">
        <v>183.68299999999999</v>
      </c>
    </row>
    <row r="29" spans="1:20" x14ac:dyDescent="0.15">
      <c r="A29" s="1" t="s">
        <v>30</v>
      </c>
      <c r="B29" s="1">
        <v>6.8000000000000005E-2</v>
      </c>
      <c r="C29" s="1">
        <v>116</v>
      </c>
      <c r="D29" s="1">
        <v>75.400000000000006</v>
      </c>
      <c r="E29" s="1">
        <v>21.2</v>
      </c>
      <c r="F29" s="1">
        <v>44.1</v>
      </c>
      <c r="G29" s="1">
        <v>5.09</v>
      </c>
      <c r="H29" s="1">
        <v>19.2</v>
      </c>
      <c r="I29" s="1">
        <v>4.99</v>
      </c>
      <c r="J29" s="1">
        <v>6.73</v>
      </c>
      <c r="K29" s="1">
        <v>1.46</v>
      </c>
      <c r="L29" s="1">
        <v>10.6</v>
      </c>
      <c r="M29" s="1">
        <v>2.41</v>
      </c>
      <c r="N29" s="1">
        <v>7.27</v>
      </c>
      <c r="O29" s="1">
        <v>1.1599999999999999</v>
      </c>
      <c r="P29" s="1">
        <v>7.2</v>
      </c>
      <c r="Q29" s="1">
        <v>1.06</v>
      </c>
      <c r="R29" s="1">
        <v>16.7</v>
      </c>
      <c r="S29" s="1">
        <v>12</v>
      </c>
      <c r="T29" s="11">
        <v>133.26199999999997</v>
      </c>
    </row>
    <row r="30" spans="1:20" x14ac:dyDescent="0.15">
      <c r="A30" s="1" t="s">
        <v>31</v>
      </c>
      <c r="B30" s="1">
        <v>0.13200000000000001</v>
      </c>
      <c r="C30" s="1">
        <v>91.4</v>
      </c>
      <c r="D30" s="1">
        <v>26.2</v>
      </c>
      <c r="E30" s="1">
        <v>14.6</v>
      </c>
      <c r="F30" s="1">
        <v>27.5</v>
      </c>
      <c r="G30" s="1">
        <v>3.42</v>
      </c>
      <c r="H30" s="1">
        <v>13.2</v>
      </c>
      <c r="I30" s="1">
        <v>3.18</v>
      </c>
      <c r="J30" s="1">
        <v>3.55</v>
      </c>
      <c r="K30" s="1">
        <v>0.67400000000000004</v>
      </c>
      <c r="L30" s="1">
        <v>4.3</v>
      </c>
      <c r="M30" s="1">
        <v>0.88500000000000001</v>
      </c>
      <c r="N30" s="1">
        <v>2.46</v>
      </c>
      <c r="O30" s="1">
        <v>0.373</v>
      </c>
      <c r="P30" s="1">
        <v>2.33</v>
      </c>
      <c r="Q30" s="1">
        <v>0.34899999999999998</v>
      </c>
      <c r="R30" s="1">
        <v>9.33</v>
      </c>
      <c r="S30" s="1">
        <v>11.6</v>
      </c>
      <c r="T30" s="7">
        <v>78.041000000000011</v>
      </c>
    </row>
    <row r="31" spans="1:20" s="8" customFormat="1" x14ac:dyDescent="0.15">
      <c r="A31" s="8" t="s">
        <v>48</v>
      </c>
    </row>
    <row r="32" spans="1:20" x14ac:dyDescent="0.15">
      <c r="A32" s="1" t="s">
        <v>47</v>
      </c>
      <c r="B32" s="3">
        <f t="shared" ref="B32:T32" si="0">B8*0.033+0.01*B9+0.347*B10+0.41*B6+0.2*B7</f>
        <v>0</v>
      </c>
      <c r="C32" s="3">
        <f t="shared" si="0"/>
        <v>13.519744252669675</v>
      </c>
      <c r="D32" s="3">
        <f t="shared" si="0"/>
        <v>0.62159625335707247</v>
      </c>
      <c r="E32" s="3">
        <f t="shared" si="0"/>
        <v>1.8741453075281864</v>
      </c>
      <c r="F32" s="3">
        <f t="shared" si="0"/>
        <v>2.9711428870064127</v>
      </c>
      <c r="G32" s="3">
        <f t="shared" si="0"/>
        <v>0.2307155658691063</v>
      </c>
      <c r="H32" s="3">
        <f t="shared" si="0"/>
        <v>0.7696109295841691</v>
      </c>
      <c r="I32" s="3">
        <f t="shared" si="0"/>
        <v>0.12959776424238836</v>
      </c>
      <c r="J32" s="3">
        <f t="shared" si="0"/>
        <v>0.38293582089185896</v>
      </c>
      <c r="K32" s="3">
        <f t="shared" si="0"/>
        <v>1.760629889387327E-2</v>
      </c>
      <c r="L32" s="3">
        <f t="shared" si="0"/>
        <v>0.10862887755013807</v>
      </c>
      <c r="M32" s="3">
        <f t="shared" si="0"/>
        <v>1.8157389805071776E-2</v>
      </c>
      <c r="N32" s="3">
        <f t="shared" si="0"/>
        <v>5.0125569177373458E-2</v>
      </c>
      <c r="O32" s="3">
        <f t="shared" si="0"/>
        <v>6.6441750428604691E-3</v>
      </c>
      <c r="P32" s="3">
        <f t="shared" si="0"/>
        <v>3.0278844411291514E-2</v>
      </c>
      <c r="Q32" s="3">
        <f t="shared" si="0"/>
        <v>4.3949756070882553E-3</v>
      </c>
      <c r="R32" s="3">
        <f t="shared" si="0"/>
        <v>4.0862349170681822E-2</v>
      </c>
      <c r="S32" s="3">
        <f t="shared" si="0"/>
        <v>2.5863034777584205E-2</v>
      </c>
      <c r="T32" s="3">
        <f t="shared" si="0"/>
        <v>6.5939844056098185</v>
      </c>
    </row>
    <row r="33" spans="1:20" s="8" customFormat="1" ht="18" x14ac:dyDescent="0.25">
      <c r="A33" s="8" t="s">
        <v>23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</row>
    <row r="34" spans="1:20" x14ac:dyDescent="0.15">
      <c r="A34" s="1" t="s">
        <v>35</v>
      </c>
      <c r="B34" s="13">
        <v>0</v>
      </c>
      <c r="C34" s="13">
        <f t="shared" ref="C34:S34" si="1">C32/C14</f>
        <v>9.7969161251229522E-2</v>
      </c>
      <c r="D34" s="13">
        <f t="shared" si="1"/>
        <v>9.0479803982106612E-3</v>
      </c>
      <c r="E34" s="13">
        <f t="shared" si="1"/>
        <v>9.6110015770676224E-2</v>
      </c>
      <c r="F34" s="13">
        <f t="shared" si="1"/>
        <v>8.2531746861289237E-2</v>
      </c>
      <c r="G34" s="13">
        <f t="shared" si="1"/>
        <v>4.8777075236597522E-2</v>
      </c>
      <c r="H34" s="13">
        <f t="shared" si="1"/>
        <v>4.2756162754676058E-2</v>
      </c>
      <c r="I34" s="13">
        <f t="shared" si="1"/>
        <v>2.6666206634236286E-2</v>
      </c>
      <c r="J34" s="13">
        <f t="shared" si="1"/>
        <v>5.9554560014286002E-2</v>
      </c>
      <c r="K34" s="13">
        <f t="shared" si="1"/>
        <v>1.2945808010200933E-2</v>
      </c>
      <c r="L34" s="13">
        <f t="shared" si="1"/>
        <v>1.122199148245228E-2</v>
      </c>
      <c r="M34" s="13">
        <f t="shared" si="1"/>
        <v>8.0342432765804321E-3</v>
      </c>
      <c r="N34" s="13">
        <f t="shared" si="1"/>
        <v>7.328299587335301E-3</v>
      </c>
      <c r="O34" s="13">
        <f t="shared" si="1"/>
        <v>6.1520139285745077E-3</v>
      </c>
      <c r="P34" s="13">
        <f t="shared" si="1"/>
        <v>4.6227243376017581E-3</v>
      </c>
      <c r="Q34" s="13">
        <f t="shared" si="1"/>
        <v>4.5876572099042331E-3</v>
      </c>
      <c r="R34" s="13">
        <f t="shared" si="1"/>
        <v>1.19132213325603E-3</v>
      </c>
      <c r="S34" s="13">
        <f t="shared" si="1"/>
        <v>1.2803482563160497E-3</v>
      </c>
      <c r="T34" s="13">
        <v>8.7601402590897062E-2</v>
      </c>
    </row>
    <row r="35" spans="1:20" x14ac:dyDescent="0.15">
      <c r="A35" s="1" t="s">
        <v>36</v>
      </c>
      <c r="B35" s="13">
        <v>0</v>
      </c>
      <c r="C35" s="13">
        <f t="shared" ref="C35:S35" si="2">C32/C15</f>
        <v>0.12875946907304453</v>
      </c>
      <c r="D35" s="13">
        <f t="shared" si="2"/>
        <v>1.3542402033923148E-2</v>
      </c>
      <c r="E35" s="13">
        <f t="shared" si="2"/>
        <v>0.13386752196629903</v>
      </c>
      <c r="F35" s="13">
        <f t="shared" si="2"/>
        <v>0.11127875981297426</v>
      </c>
      <c r="G35" s="13">
        <f t="shared" si="2"/>
        <v>6.6297576399168473E-2</v>
      </c>
      <c r="H35" s="13">
        <f t="shared" si="2"/>
        <v>5.7865483427381133E-2</v>
      </c>
      <c r="I35" s="13">
        <f t="shared" si="2"/>
        <v>3.8685899773847274E-2</v>
      </c>
      <c r="J35" s="13">
        <f t="shared" si="2"/>
        <v>9.5733955222964739E-2</v>
      </c>
      <c r="K35" s="13">
        <f t="shared" si="2"/>
        <v>2.0786657489814959E-2</v>
      </c>
      <c r="L35" s="13">
        <f t="shared" si="2"/>
        <v>1.7984913501678489E-2</v>
      </c>
      <c r="M35" s="13">
        <f t="shared" si="2"/>
        <v>1.2877581422036721E-2</v>
      </c>
      <c r="N35" s="13">
        <f t="shared" si="2"/>
        <v>1.1340626510717978E-2</v>
      </c>
      <c r="O35" s="13">
        <f t="shared" si="2"/>
        <v>8.9303427995436405E-3</v>
      </c>
      <c r="P35" s="13">
        <f t="shared" si="2"/>
        <v>6.1919927221455043E-3</v>
      </c>
      <c r="Q35" s="13">
        <f t="shared" si="2"/>
        <v>5.9877051867687405E-3</v>
      </c>
      <c r="R35" s="13">
        <f t="shared" si="2"/>
        <v>3.7835508491372055E-3</v>
      </c>
      <c r="S35" s="13">
        <f t="shared" si="2"/>
        <v>3.2088132478392314E-3</v>
      </c>
      <c r="T35" s="13">
        <v>7.8449489725984728E-2</v>
      </c>
    </row>
    <row r="36" spans="1:20" x14ac:dyDescent="0.15">
      <c r="A36" s="1" t="s">
        <v>37</v>
      </c>
      <c r="B36" s="13">
        <v>0</v>
      </c>
      <c r="C36" s="13">
        <f t="shared" ref="C36:S36" si="3">C32/C16</f>
        <v>0.10480421901294322</v>
      </c>
      <c r="D36" s="13">
        <f t="shared" si="3"/>
        <v>1.4191695282124944E-2</v>
      </c>
      <c r="E36" s="13">
        <f t="shared" si="3"/>
        <v>0.10130515175828035</v>
      </c>
      <c r="F36" s="13">
        <f t="shared" si="3"/>
        <v>8.7130289941537029E-2</v>
      </c>
      <c r="G36" s="13">
        <f t="shared" si="3"/>
        <v>5.2316454845602336E-2</v>
      </c>
      <c r="H36" s="13">
        <f t="shared" si="3"/>
        <v>4.6643086641464791E-2</v>
      </c>
      <c r="I36" s="13">
        <f t="shared" si="3"/>
        <v>3.2809560567693255E-2</v>
      </c>
      <c r="J36" s="13">
        <f t="shared" si="3"/>
        <v>8.7428269610013459E-2</v>
      </c>
      <c r="K36" s="13">
        <f t="shared" si="3"/>
        <v>2.005273222536819E-2</v>
      </c>
      <c r="L36" s="13">
        <f t="shared" si="3"/>
        <v>1.795518637192365E-2</v>
      </c>
      <c r="M36" s="13">
        <f t="shared" si="3"/>
        <v>1.3062870363360991E-2</v>
      </c>
      <c r="N36" s="13">
        <f t="shared" si="3"/>
        <v>1.1657109111017083E-2</v>
      </c>
      <c r="O36" s="13">
        <f t="shared" si="3"/>
        <v>9.3055672869194247E-3</v>
      </c>
      <c r="P36" s="13">
        <f t="shared" si="3"/>
        <v>6.4150094091719309E-3</v>
      </c>
      <c r="Q36" s="13">
        <f t="shared" si="3"/>
        <v>6.1554280211320103E-3</v>
      </c>
      <c r="R36" s="13">
        <f t="shared" si="3"/>
        <v>3.0956325129304412E-3</v>
      </c>
      <c r="S36" s="13">
        <f t="shared" si="3"/>
        <v>3.7374327713271972E-3</v>
      </c>
      <c r="T36" s="13">
        <v>5.0194538568865847E-2</v>
      </c>
    </row>
    <row r="37" spans="1:20" x14ac:dyDescent="0.15">
      <c r="A37" s="1" t="s">
        <v>38</v>
      </c>
      <c r="B37" s="13">
        <v>0</v>
      </c>
      <c r="C37" s="13">
        <f t="shared" ref="C37:S37" si="4">C32/C17</f>
        <v>0.17859635736683849</v>
      </c>
      <c r="D37" s="13">
        <f t="shared" si="4"/>
        <v>1.9185069548057793E-2</v>
      </c>
      <c r="E37" s="13">
        <f t="shared" si="4"/>
        <v>0.21248813010523654</v>
      </c>
      <c r="F37" s="13">
        <f t="shared" si="4"/>
        <v>0.17477311100037721</v>
      </c>
      <c r="G37" s="13">
        <f t="shared" si="4"/>
        <v>0.11092094512937803</v>
      </c>
      <c r="H37" s="13">
        <f t="shared" si="4"/>
        <v>9.572275243584194E-2</v>
      </c>
      <c r="I37" s="13">
        <f t="shared" si="4"/>
        <v>5.7599006329950381E-2</v>
      </c>
      <c r="J37" s="13">
        <f t="shared" si="4"/>
        <v>0.12764527363061964</v>
      </c>
      <c r="K37" s="13">
        <f t="shared" si="4"/>
        <v>2.7338973437691413E-2</v>
      </c>
      <c r="L37" s="13">
        <f t="shared" si="4"/>
        <v>2.3822122269767123E-2</v>
      </c>
      <c r="M37" s="13">
        <f t="shared" si="4"/>
        <v>1.7129613023652616E-2</v>
      </c>
      <c r="N37" s="13">
        <f t="shared" si="4"/>
        <v>1.5566946949494861E-2</v>
      </c>
      <c r="O37" s="13">
        <f t="shared" si="4"/>
        <v>1.3027794201687194E-2</v>
      </c>
      <c r="P37" s="13">
        <f t="shared" si="4"/>
        <v>9.5819127883833895E-3</v>
      </c>
      <c r="Q37" s="13">
        <f t="shared" si="4"/>
        <v>9.4923879202770088E-3</v>
      </c>
      <c r="R37" s="13">
        <f t="shared" si="4"/>
        <v>3.6484240330965914E-3</v>
      </c>
      <c r="S37" s="13">
        <f t="shared" si="4"/>
        <v>2.8420917338004624E-3</v>
      </c>
      <c r="T37" s="13">
        <v>8.1908485337357853E-2</v>
      </c>
    </row>
    <row r="38" spans="1:20" x14ac:dyDescent="0.15">
      <c r="A38" s="1" t="s">
        <v>39</v>
      </c>
      <c r="B38" s="13">
        <v>0</v>
      </c>
      <c r="C38" s="13">
        <f t="shared" ref="C38:S38" si="5">C32/C18</f>
        <v>0.10014625372347907</v>
      </c>
      <c r="D38" s="13">
        <f t="shared" si="5"/>
        <v>8.8672789351936163E-3</v>
      </c>
      <c r="E38" s="13">
        <f t="shared" si="5"/>
        <v>0.15882587351933783</v>
      </c>
      <c r="F38" s="13">
        <f t="shared" si="5"/>
        <v>0.13383526518046904</v>
      </c>
      <c r="G38" s="13">
        <f t="shared" si="5"/>
        <v>8.0388698909096265E-2</v>
      </c>
      <c r="H38" s="13">
        <f t="shared" si="5"/>
        <v>6.9334317980555782E-2</v>
      </c>
      <c r="I38" s="13">
        <f t="shared" si="5"/>
        <v>3.8456309864210197E-2</v>
      </c>
      <c r="J38" s="13">
        <f t="shared" si="5"/>
        <v>7.0914040905899797E-2</v>
      </c>
      <c r="K38" s="13">
        <f t="shared" si="5"/>
        <v>1.4085039115098615E-2</v>
      </c>
      <c r="L38" s="13">
        <f t="shared" si="5"/>
        <v>1.1655458964607089E-2</v>
      </c>
      <c r="M38" s="13">
        <f t="shared" si="5"/>
        <v>8.1059775915498997E-3</v>
      </c>
      <c r="N38" s="13">
        <f t="shared" si="5"/>
        <v>7.2645752430976025E-3</v>
      </c>
      <c r="O38" s="13">
        <f t="shared" si="5"/>
        <v>6.0955734338169433E-3</v>
      </c>
      <c r="P38" s="13">
        <f t="shared" si="5"/>
        <v>4.6227243376017581E-3</v>
      </c>
      <c r="Q38" s="13">
        <f t="shared" si="5"/>
        <v>4.5924510000922214E-3</v>
      </c>
      <c r="R38" s="13">
        <f t="shared" si="5"/>
        <v>2.361985501195481E-3</v>
      </c>
      <c r="S38" s="13">
        <f t="shared" si="5"/>
        <v>1.4132805889390276E-3</v>
      </c>
      <c r="T38" s="13">
        <v>3.0609402120801068E-2</v>
      </c>
    </row>
    <row r="39" spans="1:20" x14ac:dyDescent="0.15">
      <c r="A39" s="1" t="s">
        <v>40</v>
      </c>
      <c r="B39" s="13">
        <v>0</v>
      </c>
      <c r="C39" s="13">
        <f t="shared" ref="C39:T39" si="6">C32/C19</f>
        <v>0.11859424783043575</v>
      </c>
      <c r="D39" s="13">
        <f t="shared" si="6"/>
        <v>1.0517703102488535E-2</v>
      </c>
      <c r="E39" s="13">
        <f t="shared" si="6"/>
        <v>0.14528258197892918</v>
      </c>
      <c r="F39" s="13">
        <f t="shared" si="6"/>
        <v>0.13264030745564342</v>
      </c>
      <c r="G39" s="13">
        <f t="shared" si="6"/>
        <v>7.2780935605396307E-2</v>
      </c>
      <c r="H39" s="13">
        <f t="shared" si="6"/>
        <v>6.2065397547110407E-2</v>
      </c>
      <c r="I39" s="13">
        <f t="shared" si="6"/>
        <v>3.5409225202838353E-2</v>
      </c>
      <c r="J39" s="13">
        <f t="shared" si="6"/>
        <v>7.2940156360354086E-2</v>
      </c>
      <c r="K39" s="13">
        <f t="shared" si="6"/>
        <v>1.5309825125107193E-2</v>
      </c>
      <c r="L39" s="13">
        <f t="shared" si="6"/>
        <v>1.3151195829314536E-2</v>
      </c>
      <c r="M39" s="13">
        <f t="shared" si="6"/>
        <v>9.4569738568082169E-3</v>
      </c>
      <c r="N39" s="13">
        <f t="shared" si="6"/>
        <v>8.597867783425979E-3</v>
      </c>
      <c r="O39" s="13">
        <f t="shared" si="6"/>
        <v>7.1673948682421454E-3</v>
      </c>
      <c r="P39" s="13">
        <f t="shared" si="6"/>
        <v>5.3401841995223132E-3</v>
      </c>
      <c r="Q39" s="13">
        <f t="shared" si="6"/>
        <v>5.2824226046733836E-3</v>
      </c>
      <c r="R39" s="13">
        <f t="shared" si="6"/>
        <v>2.1393900089362208E-3</v>
      </c>
      <c r="S39" s="13">
        <f t="shared" si="6"/>
        <v>2.3300031331156944E-3</v>
      </c>
      <c r="T39" s="13">
        <f t="shared" si="6"/>
        <v>7.7678640156557094E-2</v>
      </c>
    </row>
    <row r="40" spans="1:20" x14ac:dyDescent="0.15">
      <c r="A40" s="1" t="s">
        <v>41</v>
      </c>
      <c r="B40" s="13">
        <v>0</v>
      </c>
      <c r="C40" s="13">
        <f t="shared" ref="C40:T40" si="7">C32/C20</f>
        <v>9.0131628351131171E-2</v>
      </c>
      <c r="D40" s="13">
        <f t="shared" si="7"/>
        <v>7.1612471584916182E-3</v>
      </c>
      <c r="E40" s="13">
        <f t="shared" si="7"/>
        <v>0.13580763098030335</v>
      </c>
      <c r="F40" s="13">
        <f t="shared" si="7"/>
        <v>0.11606026902368799</v>
      </c>
      <c r="G40" s="13">
        <f t="shared" si="7"/>
        <v>6.8461592246025604E-2</v>
      </c>
      <c r="H40" s="13">
        <f t="shared" si="7"/>
        <v>5.9200840737243778E-2</v>
      </c>
      <c r="I40" s="13">
        <f t="shared" si="7"/>
        <v>3.2809560567693255E-2</v>
      </c>
      <c r="J40" s="13">
        <f t="shared" si="7"/>
        <v>5.9647324126457783E-2</v>
      </c>
      <c r="K40" s="13">
        <f t="shared" si="7"/>
        <v>1.1737532595915513E-2</v>
      </c>
      <c r="L40" s="13">
        <f t="shared" si="7"/>
        <v>9.5288489079068481E-3</v>
      </c>
      <c r="M40" s="13">
        <f t="shared" si="7"/>
        <v>6.5787644221274554E-3</v>
      </c>
      <c r="N40" s="13">
        <f t="shared" si="7"/>
        <v>5.8285545555085416E-3</v>
      </c>
      <c r="O40" s="13">
        <f t="shared" si="7"/>
        <v>4.8854228256326971E-3</v>
      </c>
      <c r="P40" s="13">
        <f t="shared" si="7"/>
        <v>3.6524540906262386E-3</v>
      </c>
      <c r="Q40" s="13">
        <f t="shared" si="7"/>
        <v>3.632211245527484E-3</v>
      </c>
      <c r="R40" s="13">
        <f t="shared" si="7"/>
        <v>1.8658606927251975E-3</v>
      </c>
      <c r="S40" s="13">
        <f t="shared" si="7"/>
        <v>2.2489595458768876E-3</v>
      </c>
      <c r="T40" s="13">
        <f t="shared" si="7"/>
        <v>6.473131048926363E-2</v>
      </c>
    </row>
    <row r="41" spans="1:20" x14ac:dyDescent="0.15">
      <c r="A41" s="1" t="s">
        <v>28</v>
      </c>
      <c r="B41" s="13">
        <v>0</v>
      </c>
      <c r="C41" s="13">
        <f t="shared" ref="C41:T41" si="8">C32/C21</f>
        <v>0.18725407552174064</v>
      </c>
      <c r="D41" s="13">
        <f t="shared" si="8"/>
        <v>3.1553109307465611E-2</v>
      </c>
      <c r="E41" s="13">
        <f t="shared" si="8"/>
        <v>0.23663450852628617</v>
      </c>
      <c r="F41" s="13">
        <f t="shared" si="8"/>
        <v>0.20490640600044224</v>
      </c>
      <c r="G41" s="13">
        <f t="shared" si="8"/>
        <v>0.1165230130652052</v>
      </c>
      <c r="H41" s="13">
        <f t="shared" si="8"/>
        <v>0.10947523891666701</v>
      </c>
      <c r="I41" s="13">
        <f t="shared" si="8"/>
        <v>6.0844020771074349E-2</v>
      </c>
      <c r="J41" s="13">
        <f t="shared" si="8"/>
        <v>0.17172009905464528</v>
      </c>
      <c r="K41" s="13">
        <f t="shared" si="8"/>
        <v>3.7460210412496323E-2</v>
      </c>
      <c r="L41" s="13">
        <f t="shared" si="8"/>
        <v>3.6209625850046022E-2</v>
      </c>
      <c r="M41" s="13">
        <f t="shared" si="8"/>
        <v>2.9962689447313163E-2</v>
      </c>
      <c r="N41" s="13">
        <f t="shared" si="8"/>
        <v>2.7541521526029372E-2</v>
      </c>
      <c r="O41" s="13">
        <f t="shared" si="8"/>
        <v>2.1159793130128883E-2</v>
      </c>
      <c r="P41" s="13">
        <f t="shared" si="8"/>
        <v>1.4282473778911091E-2</v>
      </c>
      <c r="Q41" s="13">
        <f t="shared" si="8"/>
        <v>1.3952303514565889E-2</v>
      </c>
      <c r="R41" s="13">
        <f t="shared" si="8"/>
        <v>5.1399181346769582E-3</v>
      </c>
      <c r="S41" s="13">
        <f t="shared" si="8"/>
        <v>1.8741329548974061E-3</v>
      </c>
      <c r="T41" s="13">
        <f t="shared" si="8"/>
        <v>0.14798986479363105</v>
      </c>
    </row>
    <row r="42" spans="1:20" x14ac:dyDescent="0.15">
      <c r="A42" s="1" t="s">
        <v>29</v>
      </c>
      <c r="B42" s="13">
        <v>0</v>
      </c>
      <c r="C42" s="13">
        <f t="shared" ref="C42:T42" si="9">C32/C22</f>
        <v>0.16670461470616124</v>
      </c>
      <c r="D42" s="13">
        <f t="shared" si="9"/>
        <v>1.9987017792831911E-2</v>
      </c>
      <c r="E42" s="13">
        <f t="shared" si="9"/>
        <v>0.17353197291927652</v>
      </c>
      <c r="F42" s="13">
        <f t="shared" si="9"/>
        <v>0.1508194358886504</v>
      </c>
      <c r="G42" s="13">
        <f t="shared" si="9"/>
        <v>8.8059376285918436E-2</v>
      </c>
      <c r="H42" s="13">
        <f t="shared" si="9"/>
        <v>8.2399457128926032E-2</v>
      </c>
      <c r="I42" s="13">
        <f t="shared" si="9"/>
        <v>4.5472899734171353E-2</v>
      </c>
      <c r="J42" s="13">
        <f t="shared" si="9"/>
        <v>0.1171057556244217</v>
      </c>
      <c r="K42" s="13">
        <f t="shared" si="9"/>
        <v>2.4727947884653469E-2</v>
      </c>
      <c r="L42" s="13">
        <f t="shared" si="9"/>
        <v>2.311252713832725E-2</v>
      </c>
      <c r="M42" s="13">
        <f t="shared" si="9"/>
        <v>1.8584841151557601E-2</v>
      </c>
      <c r="N42" s="13">
        <f t="shared" si="9"/>
        <v>1.7225281504252045E-2</v>
      </c>
      <c r="O42" s="13">
        <f t="shared" si="9"/>
        <v>1.375605598935915E-2</v>
      </c>
      <c r="P42" s="13">
        <f t="shared" si="9"/>
        <v>9.7989787738807493E-3</v>
      </c>
      <c r="Q42" s="13">
        <f t="shared" si="9"/>
        <v>9.9885809252005797E-3</v>
      </c>
      <c r="R42" s="13">
        <f t="shared" si="9"/>
        <v>4.0061126637923354E-3</v>
      </c>
      <c r="S42" s="13">
        <f t="shared" si="9"/>
        <v>1.9157803538951263E-3</v>
      </c>
      <c r="T42" s="13">
        <f t="shared" si="9"/>
        <v>0.10624833884840673</v>
      </c>
    </row>
    <row r="43" spans="1:20" x14ac:dyDescent="0.15">
      <c r="A43" s="1" t="s">
        <v>42</v>
      </c>
      <c r="B43" s="13">
        <v>0</v>
      </c>
      <c r="C43" s="13">
        <f t="shared" ref="C43:T43" si="10">C32/C23</f>
        <v>0.13254651228107525</v>
      </c>
      <c r="D43" s="13">
        <f t="shared" si="10"/>
        <v>1.3454464358378191E-2</v>
      </c>
      <c r="E43" s="13">
        <f t="shared" si="10"/>
        <v>9.4653803410514464E-2</v>
      </c>
      <c r="F43" s="13">
        <f t="shared" si="10"/>
        <v>8.8164477359240725E-2</v>
      </c>
      <c r="G43" s="13">
        <f t="shared" si="10"/>
        <v>5.127012574869029E-2</v>
      </c>
      <c r="H43" s="13">
        <f t="shared" si="10"/>
        <v>4.6643086641464791E-2</v>
      </c>
      <c r="I43" s="13">
        <f t="shared" si="10"/>
        <v>3.2892833564057963E-2</v>
      </c>
      <c r="J43" s="13">
        <f t="shared" si="10"/>
        <v>8.0112096420890996E-2</v>
      </c>
      <c r="K43" s="13">
        <f t="shared" si="10"/>
        <v>1.8282761052827903E-2</v>
      </c>
      <c r="L43" s="13">
        <f t="shared" si="10"/>
        <v>1.633516955641174E-2</v>
      </c>
      <c r="M43" s="13">
        <f t="shared" si="10"/>
        <v>1.1867575035994624E-2</v>
      </c>
      <c r="N43" s="13">
        <f t="shared" si="10"/>
        <v>1.0802924391675316E-2</v>
      </c>
      <c r="O43" s="13">
        <f t="shared" si="10"/>
        <v>8.9786149227844177E-3</v>
      </c>
      <c r="P43" s="13">
        <f t="shared" si="10"/>
        <v>6.5966981288216806E-3</v>
      </c>
      <c r="Q43" s="13">
        <f t="shared" si="10"/>
        <v>6.5014432057518565E-3</v>
      </c>
      <c r="R43" s="13">
        <f t="shared" si="10"/>
        <v>2.9397373504087641E-3</v>
      </c>
      <c r="S43" s="13">
        <f t="shared" si="10"/>
        <v>6.6485950585049372E-3</v>
      </c>
      <c r="T43" s="13">
        <f t="shared" si="10"/>
        <v>6.3569343246438495E-2</v>
      </c>
    </row>
    <row r="44" spans="1:20" x14ac:dyDescent="0.15">
      <c r="A44" s="1" t="s">
        <v>43</v>
      </c>
      <c r="B44" s="13">
        <v>0</v>
      </c>
      <c r="C44" s="13">
        <f t="shared" ref="C44:T44" si="11">C32/C24</f>
        <v>0.19881976842161286</v>
      </c>
      <c r="D44" s="13">
        <f t="shared" si="11"/>
        <v>2.7626500149203221E-2</v>
      </c>
      <c r="E44" s="13">
        <f t="shared" si="11"/>
        <v>0.23456136514745762</v>
      </c>
      <c r="F44" s="13">
        <f t="shared" si="11"/>
        <v>0.22339420203055735</v>
      </c>
      <c r="G44" s="13">
        <f t="shared" si="11"/>
        <v>0.12746716346359463</v>
      </c>
      <c r="H44" s="13">
        <f t="shared" si="11"/>
        <v>0.11452543595002516</v>
      </c>
      <c r="I44" s="13">
        <f t="shared" si="11"/>
        <v>7.8544099540841433E-2</v>
      </c>
      <c r="J44" s="13">
        <f t="shared" si="11"/>
        <v>0.19537541882237702</v>
      </c>
      <c r="K44" s="13">
        <f t="shared" si="11"/>
        <v>4.1820187396373568E-2</v>
      </c>
      <c r="L44" s="13">
        <f t="shared" si="11"/>
        <v>3.5499633186319629E-2</v>
      </c>
      <c r="M44" s="13">
        <f t="shared" si="11"/>
        <v>2.5394950776324164E-2</v>
      </c>
      <c r="N44" s="13">
        <f t="shared" si="11"/>
        <v>2.2579085215033087E-2</v>
      </c>
      <c r="O44" s="13">
        <f t="shared" si="11"/>
        <v>1.8456041785723527E-2</v>
      </c>
      <c r="P44" s="13">
        <f t="shared" si="11"/>
        <v>1.3457264182796228E-2</v>
      </c>
      <c r="Q44" s="13">
        <f t="shared" si="11"/>
        <v>1.3237878334603178E-2</v>
      </c>
      <c r="R44" s="13">
        <f t="shared" si="11"/>
        <v>8.2052909981288787E-3</v>
      </c>
      <c r="S44" s="13">
        <f t="shared" si="11"/>
        <v>1.3904857407303335E-2</v>
      </c>
      <c r="T44" s="13">
        <f t="shared" si="11"/>
        <v>0.15192812325721899</v>
      </c>
    </row>
    <row r="45" spans="1:20" x14ac:dyDescent="0.15">
      <c r="A45" s="1" t="s">
        <v>44</v>
      </c>
      <c r="B45" s="13">
        <v>0</v>
      </c>
      <c r="C45" s="13">
        <f t="shared" ref="C45:T45" si="12">C32/C25</f>
        <v>0.29074718822945539</v>
      </c>
      <c r="D45" s="13">
        <f t="shared" si="12"/>
        <v>5.1371591186534914E-2</v>
      </c>
      <c r="E45" s="13">
        <f t="shared" si="12"/>
        <v>0.16439871118668301</v>
      </c>
      <c r="F45" s="13">
        <f t="shared" si="12"/>
        <v>0.16786118005685949</v>
      </c>
      <c r="G45" s="13">
        <f t="shared" si="12"/>
        <v>8.6735175138761764E-2</v>
      </c>
      <c r="H45" s="13">
        <f t="shared" si="12"/>
        <v>7.7895843075320756E-2</v>
      </c>
      <c r="I45" s="13">
        <f t="shared" si="12"/>
        <v>5.5861105276891539E-2</v>
      </c>
      <c r="J45" s="13">
        <f t="shared" si="12"/>
        <v>0.17406173676902678</v>
      </c>
      <c r="K45" s="13">
        <f t="shared" si="12"/>
        <v>4.7713547137867941E-2</v>
      </c>
      <c r="L45" s="13">
        <f t="shared" si="12"/>
        <v>5.2732464830164111E-2</v>
      </c>
      <c r="M45" s="13">
        <f t="shared" si="12"/>
        <v>4.5055557828962221E-2</v>
      </c>
      <c r="N45" s="13">
        <f t="shared" si="12"/>
        <v>4.4358910776436694E-2</v>
      </c>
      <c r="O45" s="13">
        <f t="shared" si="12"/>
        <v>3.7118296328829438E-2</v>
      </c>
      <c r="P45" s="13">
        <f t="shared" si="12"/>
        <v>2.5660037636687724E-2</v>
      </c>
      <c r="Q45" s="13">
        <f t="shared" si="12"/>
        <v>2.4971452313001453E-2</v>
      </c>
      <c r="R45" s="13">
        <f t="shared" si="12"/>
        <v>4.9113400445531035E-3</v>
      </c>
      <c r="S45" s="13">
        <f t="shared" si="12"/>
        <v>1.735774146146591E-2</v>
      </c>
      <c r="T45" s="13">
        <f t="shared" si="12"/>
        <v>0.12606554516900198</v>
      </c>
    </row>
    <row r="46" spans="1:20" x14ac:dyDescent="0.15">
      <c r="A46" s="1" t="s">
        <v>45</v>
      </c>
      <c r="B46" s="13">
        <v>0</v>
      </c>
      <c r="C46" s="13">
        <f t="shared" ref="C46:T46" si="13">C32/C26</f>
        <v>0.15794093753118779</v>
      </c>
      <c r="D46" s="13">
        <f t="shared" si="13"/>
        <v>1.6400956552957056E-2</v>
      </c>
      <c r="E46" s="13">
        <f t="shared" si="13"/>
        <v>0.13105911241455848</v>
      </c>
      <c r="F46" s="13">
        <f t="shared" si="13"/>
        <v>0.11743647774728903</v>
      </c>
      <c r="G46" s="13">
        <f t="shared" si="13"/>
        <v>6.9702587875862934E-2</v>
      </c>
      <c r="H46" s="13">
        <f t="shared" si="13"/>
        <v>6.3082863080669599E-2</v>
      </c>
      <c r="I46" s="13">
        <f t="shared" si="13"/>
        <v>4.2630843500785644E-2</v>
      </c>
      <c r="J46" s="13">
        <f t="shared" si="13"/>
        <v>0.10349616780861053</v>
      </c>
      <c r="K46" s="13">
        <f t="shared" si="13"/>
        <v>2.3105379125817938E-2</v>
      </c>
      <c r="L46" s="13">
        <f t="shared" si="13"/>
        <v>2.0266581632488446E-2</v>
      </c>
      <c r="M46" s="13">
        <f t="shared" si="13"/>
        <v>1.4883106397599816E-2</v>
      </c>
      <c r="N46" s="13">
        <f t="shared" si="13"/>
        <v>1.3156317369389358E-2</v>
      </c>
      <c r="O46" s="13">
        <f t="shared" si="13"/>
        <v>1.0733723817222082E-2</v>
      </c>
      <c r="P46" s="13">
        <f t="shared" si="13"/>
        <v>7.646172831134221E-3</v>
      </c>
      <c r="Q46" s="13">
        <f t="shared" si="13"/>
        <v>7.4491111984546707E-3</v>
      </c>
      <c r="R46" s="13">
        <f t="shared" si="13"/>
        <v>3.243043584974748E-3</v>
      </c>
      <c r="S46" s="13">
        <f t="shared" si="13"/>
        <v>7.0089525142504622E-3</v>
      </c>
      <c r="T46" s="13">
        <f t="shared" si="13"/>
        <v>8.3660894790654652E-2</v>
      </c>
    </row>
    <row r="47" spans="1:20" x14ac:dyDescent="0.15">
      <c r="A47" s="1" t="s">
        <v>46</v>
      </c>
      <c r="B47" s="13">
        <v>0</v>
      </c>
      <c r="C47" s="13">
        <f t="shared" ref="C47:T47" si="14">C32/C27</f>
        <v>0.11654951941956616</v>
      </c>
      <c r="D47" s="13">
        <f t="shared" si="14"/>
        <v>9.9455400537131599E-3</v>
      </c>
      <c r="E47" s="13">
        <f t="shared" si="14"/>
        <v>0.12749287806314194</v>
      </c>
      <c r="F47" s="13">
        <f t="shared" si="14"/>
        <v>0.10687564341749686</v>
      </c>
      <c r="G47" s="13">
        <f t="shared" si="14"/>
        <v>6.2524543595963766E-2</v>
      </c>
      <c r="H47" s="13">
        <f t="shared" si="14"/>
        <v>5.4197952787617548E-2</v>
      </c>
      <c r="I47" s="13">
        <f t="shared" si="14"/>
        <v>3.2809560567693255E-2</v>
      </c>
      <c r="J47" s="13">
        <f t="shared" si="14"/>
        <v>7.026345337465302E-2</v>
      </c>
      <c r="K47" s="13">
        <f t="shared" si="14"/>
        <v>1.4671915744894392E-2</v>
      </c>
      <c r="L47" s="13">
        <f t="shared" si="14"/>
        <v>1.2514847644025124E-2</v>
      </c>
      <c r="M47" s="13">
        <f t="shared" si="14"/>
        <v>8.8572633195472088E-3</v>
      </c>
      <c r="N47" s="13">
        <f t="shared" si="14"/>
        <v>7.9187313076419363E-3</v>
      </c>
      <c r="O47" s="13">
        <f t="shared" si="14"/>
        <v>6.5783911315450191E-3</v>
      </c>
      <c r="P47" s="13">
        <f t="shared" si="14"/>
        <v>4.8758203560855902E-3</v>
      </c>
      <c r="Q47" s="13">
        <f t="shared" si="14"/>
        <v>4.7719604854378449E-3</v>
      </c>
      <c r="R47" s="13">
        <f t="shared" si="14"/>
        <v>2.1851523620685467E-3</v>
      </c>
      <c r="S47" s="13">
        <f t="shared" si="14"/>
        <v>2.6801072308377414E-3</v>
      </c>
      <c r="T47" s="13">
        <f t="shared" si="14"/>
        <v>6.8129527055667327E-2</v>
      </c>
    </row>
    <row r="48" spans="1:20" x14ac:dyDescent="0.15">
      <c r="A48" s="1" t="s">
        <v>32</v>
      </c>
      <c r="B48" s="13">
        <v>0</v>
      </c>
      <c r="C48" s="13">
        <f t="shared" ref="C48:T48" si="15">C32/C28</f>
        <v>8.3973566786768164E-2</v>
      </c>
      <c r="D48" s="13">
        <f t="shared" si="15"/>
        <v>9.7581829412413251E-3</v>
      </c>
      <c r="E48" s="13">
        <f t="shared" si="15"/>
        <v>5.1206155943393068E-2</v>
      </c>
      <c r="F48" s="13">
        <f t="shared" si="15"/>
        <v>4.4544870869661357E-2</v>
      </c>
      <c r="G48" s="13">
        <f t="shared" si="15"/>
        <v>2.7830586956466383E-2</v>
      </c>
      <c r="H48" s="13">
        <f t="shared" si="15"/>
        <v>2.5150683973338857E-2</v>
      </c>
      <c r="I48" s="13">
        <f t="shared" si="15"/>
        <v>1.9002604727622927E-2</v>
      </c>
      <c r="J48" s="13">
        <f t="shared" si="15"/>
        <v>5.0452677324355592E-2</v>
      </c>
      <c r="K48" s="13">
        <f t="shared" si="15"/>
        <v>1.257592778133805E-2</v>
      </c>
      <c r="L48" s="13">
        <f t="shared" si="15"/>
        <v>1.1630500808365961E-2</v>
      </c>
      <c r="M48" s="13">
        <f t="shared" si="15"/>
        <v>8.6463760976532265E-3</v>
      </c>
      <c r="N48" s="13">
        <f t="shared" si="15"/>
        <v>8.2173064225202399E-3</v>
      </c>
      <c r="O48" s="13">
        <f t="shared" si="15"/>
        <v>7.2062636039701396E-3</v>
      </c>
      <c r="P48" s="13">
        <f t="shared" si="15"/>
        <v>5.5354377351538421E-3</v>
      </c>
      <c r="Q48" s="13">
        <f t="shared" si="15"/>
        <v>5.4937195088603187E-3</v>
      </c>
      <c r="R48" s="13">
        <f t="shared" si="15"/>
        <v>1.4438992639816898E-3</v>
      </c>
      <c r="S48" s="13">
        <f t="shared" si="15"/>
        <v>5.5027733569328096E-3</v>
      </c>
      <c r="T48" s="13">
        <f t="shared" si="15"/>
        <v>3.5898719019233236E-2</v>
      </c>
    </row>
    <row r="49" spans="1:20" x14ac:dyDescent="0.15">
      <c r="A49" s="1" t="s">
        <v>30</v>
      </c>
      <c r="B49" s="13">
        <v>0</v>
      </c>
      <c r="C49" s="13">
        <f t="shared" ref="C49:T49" si="16">C32/C29</f>
        <v>0.11654951941956616</v>
      </c>
      <c r="D49" s="13">
        <f t="shared" si="16"/>
        <v>8.2439821400142228E-3</v>
      </c>
      <c r="E49" s="13">
        <f t="shared" si="16"/>
        <v>8.8403080543782375E-2</v>
      </c>
      <c r="F49" s="13">
        <f t="shared" si="16"/>
        <v>6.7372854580644279E-2</v>
      </c>
      <c r="G49" s="13">
        <f t="shared" si="16"/>
        <v>4.5327223156995347E-2</v>
      </c>
      <c r="H49" s="13">
        <f t="shared" si="16"/>
        <v>4.008390258250881E-2</v>
      </c>
      <c r="I49" s="13">
        <f t="shared" si="16"/>
        <v>2.5971495840157989E-2</v>
      </c>
      <c r="J49" s="13">
        <f t="shared" si="16"/>
        <v>5.6899824798195976E-2</v>
      </c>
      <c r="K49" s="13">
        <f t="shared" si="16"/>
        <v>1.2059108831420048E-2</v>
      </c>
      <c r="L49" s="13">
        <f t="shared" si="16"/>
        <v>1.0248007316050762E-2</v>
      </c>
      <c r="M49" s="13">
        <f t="shared" si="16"/>
        <v>7.5341866411086202E-3</v>
      </c>
      <c r="N49" s="13">
        <f t="shared" si="16"/>
        <v>6.894851331138028E-3</v>
      </c>
      <c r="O49" s="13">
        <f t="shared" si="16"/>
        <v>5.7277371059141977E-3</v>
      </c>
      <c r="P49" s="13">
        <f t="shared" si="16"/>
        <v>4.2053950571238211E-3</v>
      </c>
      <c r="Q49" s="13">
        <f t="shared" si="16"/>
        <v>4.1462034029134485E-3</v>
      </c>
      <c r="R49" s="13">
        <f t="shared" si="16"/>
        <v>2.4468472557294505E-3</v>
      </c>
      <c r="S49" s="13">
        <f t="shared" si="16"/>
        <v>2.155252898132017E-3</v>
      </c>
      <c r="T49" s="13">
        <f t="shared" si="16"/>
        <v>4.9481355567302154E-2</v>
      </c>
    </row>
    <row r="50" spans="1:20" x14ac:dyDescent="0.15">
      <c r="A50" s="1" t="s">
        <v>31</v>
      </c>
      <c r="B50" s="13">
        <v>0</v>
      </c>
      <c r="C50" s="13">
        <f t="shared" ref="C50:T50" si="17">C32/C30</f>
        <v>0.14791842727209709</v>
      </c>
      <c r="D50" s="13">
        <f t="shared" si="17"/>
        <v>2.3725047838056203E-2</v>
      </c>
      <c r="E50" s="13">
        <f t="shared" si="17"/>
        <v>0.12836611695398537</v>
      </c>
      <c r="F50" s="13">
        <f t="shared" si="17"/>
        <v>0.10804155952750592</v>
      </c>
      <c r="G50" s="13">
        <f t="shared" si="17"/>
        <v>6.7460691774592491E-2</v>
      </c>
      <c r="H50" s="13">
        <f t="shared" si="17"/>
        <v>5.8303858301830998E-2</v>
      </c>
      <c r="I50" s="13">
        <f t="shared" si="17"/>
        <v>4.075401391270074E-2</v>
      </c>
      <c r="J50" s="13">
        <f t="shared" si="17"/>
        <v>0.10786924532165042</v>
      </c>
      <c r="K50" s="13">
        <f t="shared" si="17"/>
        <v>2.6122105183788234E-2</v>
      </c>
      <c r="L50" s="13">
        <f t="shared" si="17"/>
        <v>2.5262529662822809E-2</v>
      </c>
      <c r="M50" s="13">
        <f t="shared" si="17"/>
        <v>2.051682463849918E-2</v>
      </c>
      <c r="N50" s="13">
        <f t="shared" si="17"/>
        <v>2.0376247633078642E-2</v>
      </c>
      <c r="O50" s="13">
        <f t="shared" si="17"/>
        <v>1.7812801723486513E-2</v>
      </c>
      <c r="P50" s="13">
        <f t="shared" si="17"/>
        <v>1.2995212193687345E-2</v>
      </c>
      <c r="Q50" s="13">
        <f t="shared" si="17"/>
        <v>1.2593053315439128E-2</v>
      </c>
      <c r="R50" s="13">
        <f t="shared" si="17"/>
        <v>4.3796730086475694E-3</v>
      </c>
      <c r="S50" s="13">
        <f t="shared" si="17"/>
        <v>2.2295719635848452E-3</v>
      </c>
      <c r="T50" s="13">
        <f t="shared" si="17"/>
        <v>8.4493848177365966E-2</v>
      </c>
    </row>
    <row r="51" spans="1:20" s="8" customFormat="1" ht="18" x14ac:dyDescent="0.25">
      <c r="A51" s="8" t="s">
        <v>24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1:20" x14ac:dyDescent="0.15">
      <c r="A52" s="1" t="s">
        <v>35</v>
      </c>
      <c r="B52" s="13">
        <f t="shared" ref="B52:T52" si="18">B11*0.0013774/B14</f>
        <v>1.0000246198830409</v>
      </c>
      <c r="C52" s="13">
        <f t="shared" si="18"/>
        <v>2.395478260869565E-6</v>
      </c>
      <c r="D52" s="13">
        <f t="shared" si="18"/>
        <v>5.740971120815138E-2</v>
      </c>
      <c r="E52" s="13">
        <f t="shared" si="18"/>
        <v>1.8784439658119656E-2</v>
      </c>
      <c r="F52" s="13">
        <f t="shared" si="18"/>
        <v>3.6388867407407405E-2</v>
      </c>
      <c r="G52" s="13">
        <f t="shared" si="18"/>
        <v>4.9524276250880898E-2</v>
      </c>
      <c r="H52" s="13">
        <f t="shared" si="18"/>
        <v>6.3156340740740752E-2</v>
      </c>
      <c r="I52" s="13">
        <f t="shared" si="18"/>
        <v>0.10868044993141288</v>
      </c>
      <c r="J52" s="13">
        <f t="shared" si="18"/>
        <v>9.9781169517884918E-2</v>
      </c>
      <c r="K52" s="13">
        <f t="shared" si="18"/>
        <v>0.10202887941176469</v>
      </c>
      <c r="L52" s="13">
        <f t="shared" si="18"/>
        <v>8.8022690082644628E-2</v>
      </c>
      <c r="M52" s="13">
        <f t="shared" si="18"/>
        <v>6.5582930383480828E-2</v>
      </c>
      <c r="N52" s="13">
        <f t="shared" si="18"/>
        <v>5.4397902534113057E-2</v>
      </c>
      <c r="O52" s="13">
        <f t="shared" si="18"/>
        <v>4.5615746913580231E-2</v>
      </c>
      <c r="P52" s="13">
        <f t="shared" si="18"/>
        <v>4.697880305343511E-2</v>
      </c>
      <c r="Q52" s="13">
        <f t="shared" si="18"/>
        <v>4.2213427974947815E-2</v>
      </c>
      <c r="R52" s="13">
        <f t="shared" si="18"/>
        <v>2.1446747133138975E-4</v>
      </c>
      <c r="S52" s="13">
        <f t="shared" si="18"/>
        <v>1.7865287128712871E-3</v>
      </c>
      <c r="T52" s="13">
        <f t="shared" si="18"/>
        <v>5.1552500246863704E-2</v>
      </c>
    </row>
    <row r="53" spans="1:20" x14ac:dyDescent="0.15">
      <c r="A53" s="1" t="s">
        <v>36</v>
      </c>
      <c r="B53" s="13">
        <f t="shared" ref="B53:T53" si="19">B11*0.0012807/B15</f>
        <v>0.99999311320754725</v>
      </c>
      <c r="C53" s="13">
        <f t="shared" si="19"/>
        <v>2.9273142857142859E-6</v>
      </c>
      <c r="D53" s="13">
        <f t="shared" si="19"/>
        <v>7.9894474509803928E-2</v>
      </c>
      <c r="E53" s="13">
        <f t="shared" si="19"/>
        <v>2.4327201428571428E-2</v>
      </c>
      <c r="F53" s="13">
        <f t="shared" si="19"/>
        <v>4.5619141573033713E-2</v>
      </c>
      <c r="G53" s="13">
        <f t="shared" si="19"/>
        <v>6.2587465517241384E-2</v>
      </c>
      <c r="H53" s="13">
        <f t="shared" si="19"/>
        <v>7.9474015037593992E-2</v>
      </c>
      <c r="I53" s="13">
        <f t="shared" si="19"/>
        <v>0.14659873432835821</v>
      </c>
      <c r="J53" s="13">
        <f t="shared" si="19"/>
        <v>0.149137515</v>
      </c>
      <c r="K53" s="13">
        <f t="shared" si="19"/>
        <v>0.15232316174734356</v>
      </c>
      <c r="L53" s="13">
        <f t="shared" si="19"/>
        <v>0.13116573178807947</v>
      </c>
      <c r="M53" s="13">
        <f t="shared" si="19"/>
        <v>9.7738906382978719E-2</v>
      </c>
      <c r="N53" s="13">
        <f t="shared" si="19"/>
        <v>7.8271438914027158E-2</v>
      </c>
      <c r="O53" s="13">
        <f t="shared" si="19"/>
        <v>6.1567701612903217E-2</v>
      </c>
      <c r="P53" s="13">
        <f t="shared" si="19"/>
        <v>5.8508871165644176E-2</v>
      </c>
      <c r="Q53" s="13">
        <f t="shared" si="19"/>
        <v>5.122800000000001E-2</v>
      </c>
      <c r="R53" s="13">
        <f t="shared" si="19"/>
        <v>6.3331405555555565E-4</v>
      </c>
      <c r="S53" s="13">
        <f t="shared" si="19"/>
        <v>4.1630694789081884E-3</v>
      </c>
      <c r="T53" s="13">
        <f t="shared" si="19"/>
        <v>6.7294716944126087E-2</v>
      </c>
    </row>
    <row r="54" spans="1:20" x14ac:dyDescent="0.15">
      <c r="A54" s="1" t="s">
        <v>37</v>
      </c>
      <c r="B54" s="13">
        <f t="shared" ref="B54:T54" si="20">B11*0.001619/B16</f>
        <v>0.9999942786069651</v>
      </c>
      <c r="C54" s="13">
        <f t="shared" si="20"/>
        <v>3.0120930232558138E-6</v>
      </c>
      <c r="D54" s="13">
        <f t="shared" si="20"/>
        <v>0.10584120091324202</v>
      </c>
      <c r="E54" s="13">
        <f t="shared" si="20"/>
        <v>2.327276036036036E-2</v>
      </c>
      <c r="F54" s="13">
        <f t="shared" si="20"/>
        <v>4.5154748778103618E-2</v>
      </c>
      <c r="G54" s="13">
        <f t="shared" si="20"/>
        <v>6.2434905517762658E-2</v>
      </c>
      <c r="H54" s="13">
        <f t="shared" si="20"/>
        <v>8.098270707070708E-2</v>
      </c>
      <c r="I54" s="13">
        <f t="shared" si="20"/>
        <v>0.15717279324894515</v>
      </c>
      <c r="J54" s="13">
        <f t="shared" si="20"/>
        <v>0.17217584474885844</v>
      </c>
      <c r="K54" s="13">
        <f t="shared" si="20"/>
        <v>0.18576088838268792</v>
      </c>
      <c r="L54" s="13">
        <f t="shared" si="20"/>
        <v>0.16553940495867772</v>
      </c>
      <c r="M54" s="13">
        <f t="shared" si="20"/>
        <v>0.12533467146282973</v>
      </c>
      <c r="N54" s="13">
        <f t="shared" si="20"/>
        <v>0.10170834108527131</v>
      </c>
      <c r="O54" s="13">
        <f t="shared" si="20"/>
        <v>8.1101167133520058E-2</v>
      </c>
      <c r="P54" s="13">
        <f t="shared" si="20"/>
        <v>7.6628093220338991E-2</v>
      </c>
      <c r="Q54" s="13">
        <f t="shared" si="20"/>
        <v>6.6574005602240915E-2</v>
      </c>
      <c r="R54" s="13">
        <f t="shared" si="20"/>
        <v>6.5504085858585873E-4</v>
      </c>
      <c r="S54" s="13">
        <f t="shared" si="20"/>
        <v>6.1297398843930635E-3</v>
      </c>
      <c r="T54" s="13">
        <f t="shared" si="20"/>
        <v>7.1026166007385261E-2</v>
      </c>
    </row>
    <row r="55" spans="1:20" x14ac:dyDescent="0.15">
      <c r="A55" s="1" t="s">
        <v>38</v>
      </c>
      <c r="B55" s="13">
        <f t="shared" ref="B55:T55" si="21">B11*0.0012324/B17</f>
        <v>1.0000160784313727</v>
      </c>
      <c r="C55" s="13">
        <f t="shared" si="21"/>
        <v>3.9072126816380447E-6</v>
      </c>
      <c r="D55" s="13">
        <f t="shared" si="21"/>
        <v>0.10891525185185187</v>
      </c>
      <c r="E55" s="13">
        <f t="shared" si="21"/>
        <v>3.7158303854875285E-2</v>
      </c>
      <c r="F55" s="13">
        <f t="shared" si="21"/>
        <v>6.8946738823529419E-2</v>
      </c>
      <c r="G55" s="13">
        <f t="shared" si="21"/>
        <v>0.10076449999999999</v>
      </c>
      <c r="H55" s="13">
        <f t="shared" si="21"/>
        <v>0.12651004975124383</v>
      </c>
      <c r="I55" s="13">
        <f t="shared" si="21"/>
        <v>0.21003747555555555</v>
      </c>
      <c r="J55" s="13">
        <f t="shared" si="21"/>
        <v>0.19135064000000002</v>
      </c>
      <c r="K55" s="13">
        <f t="shared" si="21"/>
        <v>0.19278257142857141</v>
      </c>
      <c r="L55" s="13">
        <f t="shared" si="21"/>
        <v>0.16718478947368423</v>
      </c>
      <c r="M55" s="13">
        <f t="shared" si="21"/>
        <v>0.12510797735849055</v>
      </c>
      <c r="N55" s="13">
        <f t="shared" si="21"/>
        <v>0.10338891925465837</v>
      </c>
      <c r="O55" s="13">
        <f t="shared" si="21"/>
        <v>8.6429098039215668E-2</v>
      </c>
      <c r="P55" s="13">
        <f t="shared" si="21"/>
        <v>8.7126000000000009E-2</v>
      </c>
      <c r="Q55" s="13">
        <f t="shared" si="21"/>
        <v>7.8149598272138243E-2</v>
      </c>
      <c r="R55" s="13">
        <f t="shared" si="21"/>
        <v>5.8766407142857161E-4</v>
      </c>
      <c r="S55" s="13">
        <f t="shared" si="21"/>
        <v>3.5482285714285716E-3</v>
      </c>
      <c r="T55" s="13">
        <f t="shared" si="21"/>
        <v>9.8910338121706479E-2</v>
      </c>
    </row>
    <row r="56" spans="1:20" x14ac:dyDescent="0.15">
      <c r="A56" s="1" t="s">
        <v>39</v>
      </c>
      <c r="B56" s="13">
        <f t="shared" ref="B56:T56" si="22">B11*0.0013532/B18</f>
        <v>0.99999869047619039</v>
      </c>
      <c r="C56" s="13">
        <f t="shared" si="22"/>
        <v>2.4056888888888887E-6</v>
      </c>
      <c r="D56" s="13">
        <f t="shared" si="22"/>
        <v>5.5274648787446506E-2</v>
      </c>
      <c r="E56" s="13">
        <f t="shared" si="22"/>
        <v>3.0496693785310731E-2</v>
      </c>
      <c r="F56" s="13">
        <f t="shared" si="22"/>
        <v>5.7972225825825827E-2</v>
      </c>
      <c r="G56" s="13">
        <f t="shared" si="22"/>
        <v>8.0186137049941916E-2</v>
      </c>
      <c r="H56" s="13">
        <f t="shared" si="22"/>
        <v>0.10061631231231231</v>
      </c>
      <c r="I56" s="13">
        <f t="shared" si="22"/>
        <v>0.15397836597428288</v>
      </c>
      <c r="J56" s="13">
        <f t="shared" si="22"/>
        <v>0.11672602962962962</v>
      </c>
      <c r="K56" s="13">
        <f t="shared" si="22"/>
        <v>0.1090570944</v>
      </c>
      <c r="L56" s="13">
        <f t="shared" si="22"/>
        <v>8.9816472103004294E-2</v>
      </c>
      <c r="M56" s="13">
        <f t="shared" si="22"/>
        <v>6.5005955952380942E-2</v>
      </c>
      <c r="N56" s="13">
        <f t="shared" si="22"/>
        <v>5.2977453140096616E-2</v>
      </c>
      <c r="O56" s="13">
        <f t="shared" si="22"/>
        <v>4.4403168195718642E-2</v>
      </c>
      <c r="P56" s="13">
        <f t="shared" si="22"/>
        <v>4.6153416793893128E-2</v>
      </c>
      <c r="Q56" s="13">
        <f t="shared" si="22"/>
        <v>4.1515101358411702E-2</v>
      </c>
      <c r="R56" s="13">
        <f t="shared" si="22"/>
        <v>4.1774509441233143E-4</v>
      </c>
      <c r="S56" s="13">
        <f t="shared" si="22"/>
        <v>1.9373683060109289E-3</v>
      </c>
      <c r="T56" s="13">
        <f t="shared" si="22"/>
        <v>7.0228026497691359E-2</v>
      </c>
    </row>
    <row r="57" spans="1:20" x14ac:dyDescent="0.15">
      <c r="A57" s="1" t="s">
        <v>40</v>
      </c>
      <c r="B57" s="13">
        <f t="shared" ref="B57:T57" si="23">B11*0.00157062/B19</f>
        <v>0.9999614</v>
      </c>
      <c r="C57" s="13">
        <f t="shared" si="23"/>
        <v>3.3065684210526316E-6</v>
      </c>
      <c r="D57" s="13">
        <f t="shared" si="23"/>
        <v>7.6096671878172581E-2</v>
      </c>
      <c r="E57" s="13">
        <f t="shared" si="23"/>
        <v>3.2378311007751938E-2</v>
      </c>
      <c r="F57" s="13">
        <f t="shared" si="23"/>
        <v>6.6685907500000016E-2</v>
      </c>
      <c r="G57" s="13">
        <f t="shared" si="23"/>
        <v>8.4261863722397481E-2</v>
      </c>
      <c r="H57" s="13">
        <f t="shared" si="23"/>
        <v>0.10453911612903226</v>
      </c>
      <c r="I57" s="13">
        <f t="shared" si="23"/>
        <v>0.16455749071038248</v>
      </c>
      <c r="J57" s="13">
        <f t="shared" si="23"/>
        <v>0.13935138971428571</v>
      </c>
      <c r="K57" s="13">
        <f t="shared" si="23"/>
        <v>0.13758631199999999</v>
      </c>
      <c r="L57" s="13">
        <f t="shared" si="23"/>
        <v>0.11762536707021794</v>
      </c>
      <c r="M57" s="13">
        <f t="shared" si="23"/>
        <v>8.8025616041666671E-2</v>
      </c>
      <c r="N57" s="13">
        <f t="shared" si="23"/>
        <v>7.2774754030874786E-2</v>
      </c>
      <c r="O57" s="13">
        <f t="shared" si="23"/>
        <v>6.0599613807982726E-2</v>
      </c>
      <c r="P57" s="13">
        <f t="shared" si="23"/>
        <v>6.1882982010582017E-2</v>
      </c>
      <c r="Q57" s="13">
        <f t="shared" si="23"/>
        <v>5.5424763461538469E-2</v>
      </c>
      <c r="R57" s="13">
        <f t="shared" si="23"/>
        <v>4.3917056963350786E-4</v>
      </c>
      <c r="S57" s="13">
        <f t="shared" si="23"/>
        <v>3.7072291891891889E-3</v>
      </c>
      <c r="T57" s="13">
        <f t="shared" si="23"/>
        <v>8.2284615526340574E-2</v>
      </c>
    </row>
    <row r="58" spans="1:20" x14ac:dyDescent="0.15">
      <c r="A58" s="1" t="s">
        <v>41</v>
      </c>
      <c r="B58" s="13">
        <f t="shared" ref="B58:T58" si="24">B11*0.0014015/B20</f>
        <v>0.9999783045977011</v>
      </c>
      <c r="C58" s="13">
        <f t="shared" si="24"/>
        <v>2.2423999999999999E-6</v>
      </c>
      <c r="D58" s="13">
        <f t="shared" si="24"/>
        <v>4.6233353686635947E-2</v>
      </c>
      <c r="E58" s="13">
        <f t="shared" si="24"/>
        <v>2.7007649758454103E-2</v>
      </c>
      <c r="F58" s="13">
        <f t="shared" si="24"/>
        <v>5.2067184895833334E-2</v>
      </c>
      <c r="G58" s="13">
        <f t="shared" si="24"/>
        <v>7.0726538081107806E-2</v>
      </c>
      <c r="H58" s="13">
        <f t="shared" si="24"/>
        <v>8.8977282051282053E-2</v>
      </c>
      <c r="I58" s="13">
        <f t="shared" si="24"/>
        <v>0.13605785654008437</v>
      </c>
      <c r="J58" s="13">
        <f t="shared" si="24"/>
        <v>0.10168515576323987</v>
      </c>
      <c r="K58" s="13">
        <f t="shared" si="24"/>
        <v>9.4124739999999985E-2</v>
      </c>
      <c r="L58" s="13">
        <f t="shared" si="24"/>
        <v>7.6049815789473688E-2</v>
      </c>
      <c r="M58" s="13">
        <f t="shared" si="24"/>
        <v>5.4641573671497579E-2</v>
      </c>
      <c r="N58" s="13">
        <f t="shared" si="24"/>
        <v>4.4022310077519382E-2</v>
      </c>
      <c r="O58" s="13">
        <f t="shared" si="24"/>
        <v>3.6858075980392146E-2</v>
      </c>
      <c r="P58" s="13">
        <f t="shared" si="24"/>
        <v>3.7767804583835954E-2</v>
      </c>
      <c r="Q58" s="13">
        <f t="shared" si="24"/>
        <v>3.4006644628099179E-2</v>
      </c>
      <c r="R58" s="13">
        <f t="shared" si="24"/>
        <v>3.4177828006088284E-4</v>
      </c>
      <c r="S58" s="13">
        <f t="shared" si="24"/>
        <v>3.1929826086956521E-3</v>
      </c>
      <c r="T58" s="13">
        <f t="shared" si="24"/>
        <v>6.1186189606709393E-2</v>
      </c>
    </row>
    <row r="59" spans="1:20" x14ac:dyDescent="0.15">
      <c r="A59" s="1" t="s">
        <v>28</v>
      </c>
      <c r="B59" s="13">
        <f t="shared" ref="B59:T59" si="25">B11*0.0020056/B21</f>
        <v>0.99998088353413661</v>
      </c>
      <c r="C59" s="13">
        <f t="shared" si="25"/>
        <v>6.6668144044321329E-6</v>
      </c>
      <c r="D59" s="13">
        <f t="shared" si="25"/>
        <v>0.29151446903553307</v>
      </c>
      <c r="E59" s="13">
        <f t="shared" si="25"/>
        <v>6.7342915824915833E-2</v>
      </c>
      <c r="F59" s="13">
        <f t="shared" si="25"/>
        <v>0.13154891770114946</v>
      </c>
      <c r="G59" s="13">
        <f t="shared" si="25"/>
        <v>0.17226550841750843</v>
      </c>
      <c r="H59" s="13">
        <f t="shared" si="25"/>
        <v>0.23546067330488385</v>
      </c>
      <c r="I59" s="13">
        <f t="shared" si="25"/>
        <v>0.36107077308294211</v>
      </c>
      <c r="J59" s="13">
        <f t="shared" si="25"/>
        <v>0.41892756950672649</v>
      </c>
      <c r="K59" s="13">
        <f t="shared" si="25"/>
        <v>0.42988115744680855</v>
      </c>
      <c r="L59" s="13">
        <f t="shared" si="25"/>
        <v>0.41355472000000004</v>
      </c>
      <c r="M59" s="13">
        <f t="shared" si="25"/>
        <v>0.356131898789879</v>
      </c>
      <c r="N59" s="13">
        <f t="shared" si="25"/>
        <v>0.29768099633699635</v>
      </c>
      <c r="O59" s="13">
        <f t="shared" si="25"/>
        <v>0.22845104033970273</v>
      </c>
      <c r="P59" s="13">
        <f t="shared" si="25"/>
        <v>0.21134483018867928</v>
      </c>
      <c r="Q59" s="13">
        <f t="shared" si="25"/>
        <v>0.18693465396825398</v>
      </c>
      <c r="R59" s="13">
        <f t="shared" si="25"/>
        <v>1.34732592033543E-3</v>
      </c>
      <c r="S59" s="13">
        <f t="shared" si="25"/>
        <v>3.8077333333333334E-3</v>
      </c>
      <c r="T59" s="13">
        <f t="shared" si="25"/>
        <v>0.20018069882023776</v>
      </c>
    </row>
    <row r="60" spans="1:20" x14ac:dyDescent="0.15">
      <c r="A60" s="1" t="s">
        <v>29</v>
      </c>
      <c r="B60" s="13">
        <f t="shared" ref="B60:T60" si="26">B11*0.0020782/B22</f>
        <v>1.000033062015504</v>
      </c>
      <c r="C60" s="13">
        <f t="shared" si="26"/>
        <v>6.1500369913686817E-6</v>
      </c>
      <c r="D60" s="13">
        <f t="shared" si="26"/>
        <v>0.19134141093247589</v>
      </c>
      <c r="E60" s="13">
        <f t="shared" si="26"/>
        <v>5.1172467901234572E-2</v>
      </c>
      <c r="F60" s="13">
        <f t="shared" si="26"/>
        <v>0.10033029170896786</v>
      </c>
      <c r="G60" s="13">
        <f t="shared" si="26"/>
        <v>0.13489791857506361</v>
      </c>
      <c r="H60" s="13">
        <f t="shared" si="26"/>
        <v>0.18364108493932907</v>
      </c>
      <c r="I60" s="13">
        <f t="shared" si="26"/>
        <v>0.27962120233918125</v>
      </c>
      <c r="J60" s="13">
        <f t="shared" si="26"/>
        <v>0.29603228134556575</v>
      </c>
      <c r="K60" s="13">
        <f t="shared" si="26"/>
        <v>0.29404194943820228</v>
      </c>
      <c r="L60" s="13">
        <f t="shared" si="26"/>
        <v>0.2735264936170213</v>
      </c>
      <c r="M60" s="13">
        <f t="shared" si="26"/>
        <v>0.22889270692596383</v>
      </c>
      <c r="N60" s="13">
        <f t="shared" si="26"/>
        <v>0.192917901489118</v>
      </c>
      <c r="O60" s="13">
        <f t="shared" si="26"/>
        <v>0.15389293305728086</v>
      </c>
      <c r="P60" s="13">
        <f t="shared" si="26"/>
        <v>0.15024915210355988</v>
      </c>
      <c r="Q60" s="13">
        <f t="shared" si="26"/>
        <v>0.1386726181818182</v>
      </c>
      <c r="R60" s="13">
        <f t="shared" si="26"/>
        <v>1.0881346535947716E-3</v>
      </c>
      <c r="S60" s="13">
        <f t="shared" si="26"/>
        <v>4.0332474074074075E-3</v>
      </c>
      <c r="T60" s="13">
        <f t="shared" si="26"/>
        <v>0.14892081211261854</v>
      </c>
    </row>
    <row r="61" spans="1:20" x14ac:dyDescent="0.15">
      <c r="A61" s="1" t="s">
        <v>42</v>
      </c>
      <c r="B61" s="13">
        <f t="shared" ref="B61:T61" si="27">B11*0.0013774/B23</f>
        <v>1.0000246198830409</v>
      </c>
      <c r="C61" s="13">
        <f t="shared" si="27"/>
        <v>3.2409411764705878E-6</v>
      </c>
      <c r="D61" s="13">
        <f t="shared" si="27"/>
        <v>8.5368986147186146E-2</v>
      </c>
      <c r="E61" s="13">
        <f t="shared" si="27"/>
        <v>1.8499826936026934E-2</v>
      </c>
      <c r="F61" s="13">
        <f t="shared" si="27"/>
        <v>3.8872380613254202E-2</v>
      </c>
      <c r="G61" s="13">
        <f t="shared" si="27"/>
        <v>5.2055517037037036E-2</v>
      </c>
      <c r="H61" s="13">
        <f t="shared" si="27"/>
        <v>6.8897826262626277E-2</v>
      </c>
      <c r="I61" s="13">
        <f t="shared" si="27"/>
        <v>0.1340576108291032</v>
      </c>
      <c r="J61" s="13">
        <f t="shared" si="27"/>
        <v>0.13422446025104601</v>
      </c>
      <c r="K61" s="13">
        <f t="shared" si="27"/>
        <v>0.14409062928348909</v>
      </c>
      <c r="L61" s="13">
        <f t="shared" si="27"/>
        <v>0.12812926917293233</v>
      </c>
      <c r="M61" s="13">
        <f t="shared" si="27"/>
        <v>9.6874132461873624E-2</v>
      </c>
      <c r="N61" s="13">
        <f t="shared" si="27"/>
        <v>8.019001149425288E-2</v>
      </c>
      <c r="O61" s="13">
        <f t="shared" si="27"/>
        <v>6.6574333333333319E-2</v>
      </c>
      <c r="P61" s="13">
        <f t="shared" si="27"/>
        <v>6.703946840958605E-2</v>
      </c>
      <c r="Q61" s="13">
        <f t="shared" si="27"/>
        <v>5.9823171597633139E-2</v>
      </c>
      <c r="R61" s="13">
        <f t="shared" si="27"/>
        <v>5.2922548681055164E-4</v>
      </c>
      <c r="S61" s="13">
        <f t="shared" si="27"/>
        <v>9.2770899742930582E-3</v>
      </c>
      <c r="T61" s="13">
        <f t="shared" si="27"/>
        <v>5.9054596972238547E-2</v>
      </c>
    </row>
    <row r="62" spans="1:20" x14ac:dyDescent="0.15">
      <c r="A62" s="1" t="s">
        <v>43</v>
      </c>
      <c r="B62" s="13">
        <f t="shared" ref="B62:T62" si="28">B11*0.0014257/B24</f>
        <v>1.0000037005649718</v>
      </c>
      <c r="C62" s="13">
        <f t="shared" si="28"/>
        <v>5.0318823529411768E-6</v>
      </c>
      <c r="D62" s="13">
        <f t="shared" si="28"/>
        <v>0.18143775022222222</v>
      </c>
      <c r="E62" s="13">
        <f t="shared" si="28"/>
        <v>4.7451959115561118E-2</v>
      </c>
      <c r="F62" s="13">
        <f t="shared" si="28"/>
        <v>0.10195005614035088</v>
      </c>
      <c r="G62" s="13">
        <f t="shared" si="28"/>
        <v>0.1339580368324125</v>
      </c>
      <c r="H62" s="13">
        <f t="shared" si="28"/>
        <v>0.17510085317460319</v>
      </c>
      <c r="I62" s="13">
        <f t="shared" si="28"/>
        <v>0.33133844040404042</v>
      </c>
      <c r="J62" s="13">
        <f t="shared" si="28"/>
        <v>0.33882196938775516</v>
      </c>
      <c r="K62" s="13">
        <f t="shared" si="28"/>
        <v>0.34115206175771973</v>
      </c>
      <c r="L62" s="13">
        <f t="shared" si="28"/>
        <v>0.28821503921568625</v>
      </c>
      <c r="M62" s="13">
        <f t="shared" si="28"/>
        <v>0.21456618834498833</v>
      </c>
      <c r="N62" s="13">
        <f t="shared" si="28"/>
        <v>0.17348157357357355</v>
      </c>
      <c r="O62" s="13">
        <f t="shared" si="28"/>
        <v>0.14164593518518517</v>
      </c>
      <c r="P62" s="13">
        <f t="shared" si="28"/>
        <v>0.14155616888888889</v>
      </c>
      <c r="Q62" s="13">
        <f t="shared" si="28"/>
        <v>0.12607997590361447</v>
      </c>
      <c r="R62" s="13">
        <f t="shared" si="28"/>
        <v>1.5289535073627846E-3</v>
      </c>
      <c r="S62" s="13">
        <f t="shared" si="28"/>
        <v>2.0082440860215052E-2</v>
      </c>
      <c r="T62" s="13">
        <f t="shared" si="28"/>
        <v>0.14608722158733081</v>
      </c>
    </row>
    <row r="63" spans="1:20" x14ac:dyDescent="0.15">
      <c r="A63" s="1" t="s">
        <v>44</v>
      </c>
      <c r="B63" s="13">
        <f t="shared" ref="B63:T63" si="29">B11*0.0016432/B25</f>
        <v>1.0000160784313725</v>
      </c>
      <c r="C63" s="13">
        <f t="shared" si="29"/>
        <v>8.4810322580645148E-6</v>
      </c>
      <c r="D63" s="13">
        <f t="shared" si="29"/>
        <v>0.38885445289256204</v>
      </c>
      <c r="E63" s="13">
        <f t="shared" si="29"/>
        <v>3.8331723976608188E-2</v>
      </c>
      <c r="F63" s="13">
        <f t="shared" si="29"/>
        <v>8.8293375517890793E-2</v>
      </c>
      <c r="G63" s="13">
        <f t="shared" si="29"/>
        <v>0.10505772431077694</v>
      </c>
      <c r="H63" s="13">
        <f t="shared" si="29"/>
        <v>0.13726596491228071</v>
      </c>
      <c r="I63" s="13">
        <f t="shared" si="29"/>
        <v>0.27160018390804602</v>
      </c>
      <c r="J63" s="13">
        <f t="shared" si="29"/>
        <v>0.34791025454545454</v>
      </c>
      <c r="K63" s="13">
        <f t="shared" si="29"/>
        <v>0.44860695934959349</v>
      </c>
      <c r="L63" s="13">
        <f t="shared" si="29"/>
        <v>0.49343860194174755</v>
      </c>
      <c r="M63" s="13">
        <f t="shared" si="29"/>
        <v>0.43875750537634406</v>
      </c>
      <c r="N63" s="13">
        <f t="shared" si="29"/>
        <v>0.39281689675516224</v>
      </c>
      <c r="O63" s="13">
        <f t="shared" si="29"/>
        <v>0.3283340037243947</v>
      </c>
      <c r="P63" s="13">
        <f t="shared" si="29"/>
        <v>0.31109396610169493</v>
      </c>
      <c r="Q63" s="13">
        <f t="shared" si="29"/>
        <v>0.27411563636363639</v>
      </c>
      <c r="R63" s="13">
        <f t="shared" si="29"/>
        <v>1.0547816666666668E-3</v>
      </c>
      <c r="S63" s="13">
        <f t="shared" si="29"/>
        <v>2.889385234899329E-2</v>
      </c>
      <c r="T63" s="13">
        <f t="shared" si="29"/>
        <v>0.13971168778597734</v>
      </c>
    </row>
    <row r="64" spans="1:20" x14ac:dyDescent="0.15">
      <c r="A64" s="1" t="s">
        <v>45</v>
      </c>
      <c r="B64" s="13">
        <f t="shared" ref="B64:T64" si="30">B11*0.0012565/B26</f>
        <v>0.99996458333333338</v>
      </c>
      <c r="C64" s="13">
        <f t="shared" si="30"/>
        <v>3.5228971962616821E-6</v>
      </c>
      <c r="D64" s="13">
        <f t="shared" si="30"/>
        <v>9.4930398416886552E-2</v>
      </c>
      <c r="E64" s="13">
        <f t="shared" si="30"/>
        <v>2.3366799533799533E-2</v>
      </c>
      <c r="F64" s="13">
        <f t="shared" si="30"/>
        <v>4.7233805006587616E-2</v>
      </c>
      <c r="G64" s="13">
        <f t="shared" si="30"/>
        <v>6.4558539778449137E-2</v>
      </c>
      <c r="H64" s="13">
        <f t="shared" si="30"/>
        <v>8.5002568306010939E-2</v>
      </c>
      <c r="I64" s="13">
        <f t="shared" si="30"/>
        <v>0.15849535087719296</v>
      </c>
      <c r="J64" s="13">
        <f t="shared" si="30"/>
        <v>0.15818316216216216</v>
      </c>
      <c r="K64" s="13">
        <f t="shared" si="30"/>
        <v>0.16611523622047242</v>
      </c>
      <c r="L64" s="13">
        <f t="shared" si="30"/>
        <v>0.1450132276119403</v>
      </c>
      <c r="M64" s="13">
        <f t="shared" si="30"/>
        <v>0.11082604644808744</v>
      </c>
      <c r="N64" s="13">
        <f t="shared" si="30"/>
        <v>8.9087279090113727E-2</v>
      </c>
      <c r="O64" s="13">
        <f t="shared" si="30"/>
        <v>7.2602288637587484E-2</v>
      </c>
      <c r="P64" s="13">
        <f t="shared" si="30"/>
        <v>7.088436868686869E-2</v>
      </c>
      <c r="Q64" s="13">
        <f t="shared" si="30"/>
        <v>6.2526847457627127E-2</v>
      </c>
      <c r="R64" s="13">
        <f t="shared" si="30"/>
        <v>5.3258314814814826E-4</v>
      </c>
      <c r="S64" s="13">
        <f t="shared" si="30"/>
        <v>8.9214905149051487E-3</v>
      </c>
      <c r="T64" s="13">
        <f t="shared" si="30"/>
        <v>7.0897497314488217E-2</v>
      </c>
    </row>
    <row r="65" spans="1:22" x14ac:dyDescent="0.15">
      <c r="A65" s="1" t="s">
        <v>46</v>
      </c>
      <c r="B65" s="13">
        <f t="shared" ref="B65:T65" si="31">B11*0.0012565/B27</f>
        <v>0.99996458333333338</v>
      </c>
      <c r="C65" s="13">
        <f t="shared" si="31"/>
        <v>2.5996551724137928E-6</v>
      </c>
      <c r="D65" s="13">
        <f t="shared" si="31"/>
        <v>5.7565793600000005E-2</v>
      </c>
      <c r="E65" s="13">
        <f t="shared" si="31"/>
        <v>2.2730968253968257E-2</v>
      </c>
      <c r="F65" s="13">
        <f t="shared" si="31"/>
        <v>4.2986160671462832E-2</v>
      </c>
      <c r="G65" s="13">
        <f t="shared" si="31"/>
        <v>5.7910234869015358E-2</v>
      </c>
      <c r="H65" s="13">
        <f t="shared" si="31"/>
        <v>7.3030375586854476E-2</v>
      </c>
      <c r="I65" s="13">
        <f t="shared" si="31"/>
        <v>0.12198123206751055</v>
      </c>
      <c r="J65" s="13">
        <f t="shared" si="31"/>
        <v>0.10739040366972477</v>
      </c>
      <c r="K65" s="13">
        <f t="shared" si="31"/>
        <v>0.105483175</v>
      </c>
      <c r="L65" s="13">
        <f t="shared" si="31"/>
        <v>8.9547338709677418E-2</v>
      </c>
      <c r="M65" s="13">
        <f t="shared" si="31"/>
        <v>6.5955013008130087E-2</v>
      </c>
      <c r="N65" s="13">
        <f t="shared" si="31"/>
        <v>5.36212532912059E-2</v>
      </c>
      <c r="O65" s="13">
        <f t="shared" si="31"/>
        <v>4.4495858085808568E-2</v>
      </c>
      <c r="P65" s="13">
        <f t="shared" si="31"/>
        <v>4.5201626409017717E-2</v>
      </c>
      <c r="Q65" s="13">
        <f t="shared" si="31"/>
        <v>4.0055200868621063E-2</v>
      </c>
      <c r="R65" s="13">
        <f t="shared" si="31"/>
        <v>3.5885281639928709E-4</v>
      </c>
      <c r="S65" s="13">
        <f t="shared" si="31"/>
        <v>3.4114300518134715E-3</v>
      </c>
      <c r="T65" s="13">
        <f t="shared" si="31"/>
        <v>5.7735612003113376E-2</v>
      </c>
    </row>
    <row r="66" spans="1:22" x14ac:dyDescent="0.15">
      <c r="A66" s="1" t="s">
        <v>32</v>
      </c>
      <c r="B66" s="13">
        <f t="shared" ref="B66:T66" si="32">B11*0.0015707/B28</f>
        <v>1.0000123333333333</v>
      </c>
      <c r="C66" s="13">
        <f t="shared" si="32"/>
        <v>2.3414161490683227E-6</v>
      </c>
      <c r="D66" s="13">
        <f t="shared" si="32"/>
        <v>7.0605060910518047E-2</v>
      </c>
      <c r="E66" s="13">
        <f t="shared" si="32"/>
        <v>1.1412608925318762E-2</v>
      </c>
      <c r="F66" s="13">
        <f t="shared" si="32"/>
        <v>2.2396407996002E-2</v>
      </c>
      <c r="G66" s="13">
        <f t="shared" si="32"/>
        <v>3.2222402090872543E-2</v>
      </c>
      <c r="H66" s="13">
        <f t="shared" si="32"/>
        <v>4.236441394335512E-2</v>
      </c>
      <c r="I66" s="13">
        <f t="shared" si="32"/>
        <v>8.8315409579667645E-2</v>
      </c>
      <c r="J66" s="13">
        <f t="shared" si="32"/>
        <v>9.6394210803689068E-2</v>
      </c>
      <c r="K66" s="13">
        <f t="shared" si="32"/>
        <v>0.11302308428571428</v>
      </c>
      <c r="L66" s="13">
        <f t="shared" si="32"/>
        <v>0.10402944539614561</v>
      </c>
      <c r="M66" s="13">
        <f t="shared" si="32"/>
        <v>8.0484662539682519E-2</v>
      </c>
      <c r="N66" s="13">
        <f t="shared" si="32"/>
        <v>6.9557119125683062E-2</v>
      </c>
      <c r="O66" s="13">
        <f t="shared" si="32"/>
        <v>6.0931348517715096E-2</v>
      </c>
      <c r="P66" s="13">
        <f t="shared" si="32"/>
        <v>6.4148881170018282E-2</v>
      </c>
      <c r="Q66" s="13">
        <f t="shared" si="32"/>
        <v>5.7644689999999998E-2</v>
      </c>
      <c r="R66" s="13">
        <f t="shared" si="32"/>
        <v>2.9641643580683162E-4</v>
      </c>
      <c r="S66" s="13">
        <f t="shared" si="32"/>
        <v>8.7558170212765941E-3</v>
      </c>
      <c r="T66" s="13">
        <f t="shared" si="32"/>
        <v>3.8029279926104567E-2</v>
      </c>
    </row>
    <row r="67" spans="1:22" x14ac:dyDescent="0.15">
      <c r="A67" s="1" t="s">
        <v>30</v>
      </c>
      <c r="B67" s="13">
        <f t="shared" ref="B67:T67" si="33">B11*0.0016432/B29</f>
        <v>1.0000160784313725</v>
      </c>
      <c r="C67" s="13">
        <f t="shared" si="33"/>
        <v>3.3997241379310341E-6</v>
      </c>
      <c r="D67" s="13">
        <f t="shared" si="33"/>
        <v>6.2402372413793109E-2</v>
      </c>
      <c r="E67" s="13">
        <f t="shared" si="33"/>
        <v>2.061234213836478E-2</v>
      </c>
      <c r="F67" s="13">
        <f t="shared" si="33"/>
        <v>3.5437477248677254E-2</v>
      </c>
      <c r="G67" s="13">
        <f t="shared" si="33"/>
        <v>5.4902464963981663E-2</v>
      </c>
      <c r="H67" s="13">
        <f t="shared" si="33"/>
        <v>7.0634777777777782E-2</v>
      </c>
      <c r="I67" s="13">
        <f t="shared" si="33"/>
        <v>0.12627503540414162</v>
      </c>
      <c r="J67" s="13">
        <f t="shared" si="33"/>
        <v>0.11372994947994057</v>
      </c>
      <c r="K67" s="13">
        <f t="shared" si="33"/>
        <v>0.1133808</v>
      </c>
      <c r="L67" s="13">
        <f t="shared" si="33"/>
        <v>9.5894671698113207E-2</v>
      </c>
      <c r="M67" s="13">
        <f t="shared" si="33"/>
        <v>7.3368993637621019E-2</v>
      </c>
      <c r="N67" s="13">
        <f t="shared" si="33"/>
        <v>6.1056821641448877E-2</v>
      </c>
      <c r="O67" s="13">
        <f t="shared" si="33"/>
        <v>5.0665333333333326E-2</v>
      </c>
      <c r="P67" s="13">
        <f t="shared" si="33"/>
        <v>5.0984844444444441E-2</v>
      </c>
      <c r="Q67" s="13">
        <f t="shared" si="33"/>
        <v>4.5513539622641513E-2</v>
      </c>
      <c r="R67" s="13">
        <f t="shared" si="33"/>
        <v>5.2549601596806397E-4</v>
      </c>
      <c r="S67" s="13">
        <f t="shared" si="33"/>
        <v>3.5876533333333333E-3</v>
      </c>
      <c r="T67" s="13">
        <f t="shared" si="33"/>
        <v>5.4837534641032956E-2</v>
      </c>
    </row>
    <row r="68" spans="1:22" x14ac:dyDescent="0.15">
      <c r="A68" s="1" t="s">
        <v>31</v>
      </c>
      <c r="B68" s="13">
        <f t="shared" ref="B68:T68" si="34">B11*0.0031898/B30</f>
        <v>1.0000345202020202</v>
      </c>
      <c r="C68" s="13">
        <f t="shared" si="34"/>
        <v>8.3758424507658626E-6</v>
      </c>
      <c r="D68" s="13">
        <f t="shared" si="34"/>
        <v>0.34861348549618321</v>
      </c>
      <c r="E68" s="13">
        <f t="shared" si="34"/>
        <v>5.8100968949771695E-2</v>
      </c>
      <c r="F68" s="13">
        <f t="shared" si="34"/>
        <v>0.11031681648484849</v>
      </c>
      <c r="G68" s="13">
        <f t="shared" si="34"/>
        <v>0.15861948927875244</v>
      </c>
      <c r="H68" s="13">
        <f t="shared" si="34"/>
        <v>0.19944305050505051</v>
      </c>
      <c r="I68" s="13">
        <f t="shared" si="34"/>
        <v>0.38464841928721172</v>
      </c>
      <c r="J68" s="13">
        <f t="shared" si="34"/>
        <v>0.41853770140845076</v>
      </c>
      <c r="K68" s="13">
        <f t="shared" si="34"/>
        <v>0.47676624925816019</v>
      </c>
      <c r="L68" s="13">
        <f t="shared" si="34"/>
        <v>0.45888611162790699</v>
      </c>
      <c r="M68" s="13">
        <f t="shared" si="34"/>
        <v>0.38784603992467037</v>
      </c>
      <c r="N68" s="13">
        <f t="shared" si="34"/>
        <v>0.35027288888888891</v>
      </c>
      <c r="O68" s="13">
        <f t="shared" si="34"/>
        <v>0.30586732797140298</v>
      </c>
      <c r="P68" s="13">
        <f t="shared" si="34"/>
        <v>0.30583747639484976</v>
      </c>
      <c r="Q68" s="13">
        <f t="shared" si="34"/>
        <v>0.26834535243553015</v>
      </c>
      <c r="R68" s="13">
        <f t="shared" si="34"/>
        <v>1.8259012361557701E-3</v>
      </c>
      <c r="S68" s="13">
        <f t="shared" si="34"/>
        <v>7.2045482758620692E-3</v>
      </c>
      <c r="T68" s="13">
        <f t="shared" si="34"/>
        <v>0.18177512434062432</v>
      </c>
    </row>
    <row r="69" spans="1:22" s="8" customFormat="1" ht="18" x14ac:dyDescent="0.25">
      <c r="A69" s="8" t="s">
        <v>25</v>
      </c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</row>
    <row r="70" spans="1:22" ht="14.5" customHeight="1" x14ac:dyDescent="0.15">
      <c r="A70" s="1" t="s">
        <v>35</v>
      </c>
      <c r="B70" s="13">
        <v>0</v>
      </c>
      <c r="C70" s="13">
        <f>1-C34</f>
        <v>0.90203083874877044</v>
      </c>
      <c r="D70" s="13">
        <f>D12*0.000254/D14</f>
        <v>9.1515236389722466E-3</v>
      </c>
      <c r="E70" s="13">
        <f t="shared" ref="E70:T70" si="35">E12*0.000092/E14</f>
        <v>2.3245044365825989E-7</v>
      </c>
      <c r="F70" s="13">
        <f t="shared" si="35"/>
        <v>1.1860394610554477E-5</v>
      </c>
      <c r="G70" s="13">
        <f t="shared" si="35"/>
        <v>1.4193812632311975E-6</v>
      </c>
      <c r="H70" s="13">
        <f t="shared" si="35"/>
        <v>6.0120586463409059E-6</v>
      </c>
      <c r="I70" s="13">
        <f t="shared" si="35"/>
        <v>8.1058304356221062E-5</v>
      </c>
      <c r="J70" s="13">
        <f t="shared" si="35"/>
        <v>5.2354473257594503E-4</v>
      </c>
      <c r="K70" s="13">
        <f t="shared" si="35"/>
        <v>1.1422984627560728E-3</v>
      </c>
      <c r="L70" s="13">
        <f t="shared" si="35"/>
        <v>2.1823377147055806E-3</v>
      </c>
      <c r="M70" s="13">
        <f t="shared" si="35"/>
        <v>3.7910694591405335E-3</v>
      </c>
      <c r="N70" s="13">
        <f t="shared" si="35"/>
        <v>5.7214677886087287E-3</v>
      </c>
      <c r="O70" s="13">
        <f t="shared" si="35"/>
        <v>8.0171781701915603E-3</v>
      </c>
      <c r="P70" s="13">
        <f t="shared" si="35"/>
        <v>1.21802782355323E-2</v>
      </c>
      <c r="Q70" s="13">
        <f t="shared" si="35"/>
        <v>1.6064229357093434E-2</v>
      </c>
      <c r="R70" s="13">
        <f t="shared" si="35"/>
        <v>6.8512269092304136E-4</v>
      </c>
      <c r="S70" s="13">
        <f t="shared" si="35"/>
        <v>5.3273809614318114E-3</v>
      </c>
      <c r="T70" s="13">
        <f t="shared" si="35"/>
        <v>1.5023639326933414E-3</v>
      </c>
    </row>
    <row r="71" spans="1:22" x14ac:dyDescent="0.15">
      <c r="A71" s="1" t="s">
        <v>36</v>
      </c>
      <c r="B71" s="13">
        <v>0</v>
      </c>
      <c r="C71" s="13">
        <f t="shared" ref="C71:C86" si="36">1-C35</f>
        <v>0.87124053092695553</v>
      </c>
      <c r="D71" s="13">
        <f>D12*0.000187/D15</f>
        <v>1.0084290484064343E-2</v>
      </c>
      <c r="E71" s="13">
        <f t="shared" ref="E71:T71" si="37">E12*0.0001/E15</f>
        <v>3.5192419653230342E-7</v>
      </c>
      <c r="F71" s="13">
        <f t="shared" si="37"/>
        <v>1.738211227731482E-5</v>
      </c>
      <c r="G71" s="13">
        <f t="shared" si="37"/>
        <v>2.0969744424923678E-6</v>
      </c>
      <c r="H71" s="13">
        <f t="shared" si="37"/>
        <v>8.8441529612729901E-6</v>
      </c>
      <c r="I71" s="13">
        <f t="shared" si="37"/>
        <v>1.2782068759611758E-4</v>
      </c>
      <c r="J71" s="13">
        <f t="shared" si="37"/>
        <v>9.1478060610416482E-4</v>
      </c>
      <c r="K71" s="13">
        <f t="shared" si="37"/>
        <v>1.9936424071508897E-3</v>
      </c>
      <c r="L71" s="13">
        <f t="shared" si="37"/>
        <v>3.8016536636823386E-3</v>
      </c>
      <c r="M71" s="13">
        <f t="shared" si="37"/>
        <v>6.6048542843490628E-3</v>
      </c>
      <c r="N71" s="13">
        <f t="shared" si="37"/>
        <v>9.6239523101720719E-3</v>
      </c>
      <c r="O71" s="13">
        <f t="shared" si="37"/>
        <v>1.2649825303598183E-2</v>
      </c>
      <c r="P71" s="13">
        <f t="shared" si="37"/>
        <v>1.7733800667452781E-2</v>
      </c>
      <c r="Q71" s="13">
        <f t="shared" si="37"/>
        <v>2.2789852689396269E-2</v>
      </c>
      <c r="R71" s="13">
        <f t="shared" si="37"/>
        <v>2.3651075179811102E-3</v>
      </c>
      <c r="S71" s="13">
        <f t="shared" si="37"/>
        <v>1.4512500731055478E-2</v>
      </c>
      <c r="T71" s="13">
        <f t="shared" si="37"/>
        <v>2.2926155219702149E-3</v>
      </c>
    </row>
    <row r="72" spans="1:22" x14ac:dyDescent="0.15">
      <c r="A72" s="1" t="s">
        <v>37</v>
      </c>
      <c r="B72" s="13">
        <v>0</v>
      </c>
      <c r="C72" s="13">
        <f t="shared" si="36"/>
        <v>0.89519578098705677</v>
      </c>
      <c r="D72" s="13">
        <f>D12*0.000236/D16</f>
        <v>1.3336882308936903E-2</v>
      </c>
      <c r="E72" s="13">
        <f t="shared" ref="E72:T72" si="38">E12*0.000158/E16</f>
        <v>4.2078720147538116E-7</v>
      </c>
      <c r="F72" s="13">
        <f t="shared" si="38"/>
        <v>2.1503864766299202E-5</v>
      </c>
      <c r="G72" s="13">
        <f t="shared" si="38"/>
        <v>2.6145134409523883E-6</v>
      </c>
      <c r="H72" s="13">
        <f t="shared" si="38"/>
        <v>1.1263698807769128E-5</v>
      </c>
      <c r="I72" s="13">
        <f t="shared" si="38"/>
        <v>1.7127972137879756E-4</v>
      </c>
      <c r="J72" s="13">
        <f t="shared" si="38"/>
        <v>1.3199574042416259E-3</v>
      </c>
      <c r="K72" s="13">
        <f t="shared" si="38"/>
        <v>3.0387379132047251E-3</v>
      </c>
      <c r="L72" s="13">
        <f t="shared" si="38"/>
        <v>5.9966845030170737E-3</v>
      </c>
      <c r="M72" s="13">
        <f t="shared" si="38"/>
        <v>1.058582329113154E-2</v>
      </c>
      <c r="N72" s="13">
        <f t="shared" si="38"/>
        <v>1.5630193803097131E-2</v>
      </c>
      <c r="O72" s="13">
        <f t="shared" si="38"/>
        <v>2.0826502298159296E-2</v>
      </c>
      <c r="P72" s="13">
        <f t="shared" si="38"/>
        <v>2.902857854171052E-2</v>
      </c>
      <c r="Q72" s="13">
        <f t="shared" si="38"/>
        <v>3.7016593782838426E-2</v>
      </c>
      <c r="R72" s="13">
        <f t="shared" si="38"/>
        <v>3.0574389914264904E-3</v>
      </c>
      <c r="S72" s="13">
        <f t="shared" si="38"/>
        <v>2.6707195709515217E-2</v>
      </c>
      <c r="T72" s="13">
        <f t="shared" si="38"/>
        <v>3.0243098053143245E-3</v>
      </c>
    </row>
    <row r="73" spans="1:22" x14ac:dyDescent="0.15">
      <c r="A73" s="1" t="s">
        <v>38</v>
      </c>
      <c r="B73" s="13">
        <v>0</v>
      </c>
      <c r="C73" s="13">
        <f t="shared" si="36"/>
        <v>0.82140364263316146</v>
      </c>
      <c r="D73" s="13">
        <f>D12*0.000127/D17</f>
        <v>9.7023097839103924E-3</v>
      </c>
      <c r="E73" s="13">
        <f t="shared" ref="E73:T73" si="39">E12*0.000056/E17</f>
        <v>3.1282150802871413E-7</v>
      </c>
      <c r="F73" s="13">
        <f t="shared" si="39"/>
        <v>1.5288078986494774E-5</v>
      </c>
      <c r="G73" s="13">
        <f t="shared" si="39"/>
        <v>1.9647037468890028E-6</v>
      </c>
      <c r="H73" s="13">
        <f t="shared" si="39"/>
        <v>8.1929416984528901E-6</v>
      </c>
      <c r="I73" s="13">
        <f t="shared" si="39"/>
        <v>1.0657404885791847E-4</v>
      </c>
      <c r="J73" s="13">
        <f t="shared" si="39"/>
        <v>6.8303618589110962E-4</v>
      </c>
      <c r="K73" s="13">
        <f t="shared" si="39"/>
        <v>1.4683609729189593E-3</v>
      </c>
      <c r="L73" s="13">
        <f t="shared" si="39"/>
        <v>2.8198932789559525E-3</v>
      </c>
      <c r="M73" s="13">
        <f t="shared" si="39"/>
        <v>4.9199933423792631E-3</v>
      </c>
      <c r="N73" s="13">
        <f t="shared" si="39"/>
        <v>7.3978902975583563E-3</v>
      </c>
      <c r="O73" s="13">
        <f t="shared" si="39"/>
        <v>1.0334163165668915E-2</v>
      </c>
      <c r="P73" s="13">
        <f t="shared" si="39"/>
        <v>1.5367797388529331E-2</v>
      </c>
      <c r="Q73" s="13">
        <f t="shared" si="39"/>
        <v>2.0232270085203976E-2</v>
      </c>
      <c r="R73" s="13">
        <f t="shared" si="39"/>
        <v>1.2771580597097998E-3</v>
      </c>
      <c r="S73" s="13">
        <f t="shared" si="39"/>
        <v>7.1982003626035176E-3</v>
      </c>
      <c r="T73" s="13">
        <f t="shared" si="39"/>
        <v>1.9609914091257507E-3</v>
      </c>
    </row>
    <row r="74" spans="1:22" x14ac:dyDescent="0.15">
      <c r="A74" s="1" t="s">
        <v>39</v>
      </c>
      <c r="B74" s="13">
        <v>0</v>
      </c>
      <c r="C74" s="13">
        <f t="shared" si="36"/>
        <v>0.89985374627652093</v>
      </c>
      <c r="D74" s="13">
        <f>D12*0.000248/D18</f>
        <v>8.7568939283225091E-3</v>
      </c>
      <c r="E74" s="13">
        <f t="shared" ref="E74:T74" si="40">E12*0.000257/E18</f>
        <v>1.0730705585790066E-6</v>
      </c>
      <c r="F74" s="13">
        <f t="shared" si="40"/>
        <v>5.3727169475543492E-5</v>
      </c>
      <c r="G74" s="13">
        <f t="shared" si="40"/>
        <v>6.5346692069249962E-6</v>
      </c>
      <c r="H74" s="13">
        <f t="shared" si="40"/>
        <v>2.723441372696145E-5</v>
      </c>
      <c r="I74" s="13">
        <f t="shared" si="40"/>
        <v>3.2654961716877575E-4</v>
      </c>
      <c r="J74" s="13">
        <f t="shared" si="40"/>
        <v>1.7414712279168172E-3</v>
      </c>
      <c r="K74" s="13">
        <f t="shared" si="40"/>
        <v>3.4717926843695875E-3</v>
      </c>
      <c r="L74" s="13">
        <f t="shared" si="40"/>
        <v>6.3317928637991643E-3</v>
      </c>
      <c r="M74" s="13">
        <f t="shared" si="40"/>
        <v>1.0684826102765936E-2</v>
      </c>
      <c r="N74" s="13">
        <f t="shared" si="40"/>
        <v>1.584381505393748E-2</v>
      </c>
      <c r="O74" s="13">
        <f t="shared" si="40"/>
        <v>2.2190346758260562E-2</v>
      </c>
      <c r="P74" s="13">
        <f t="shared" si="40"/>
        <v>3.4025342462302183E-2</v>
      </c>
      <c r="Q74" s="13">
        <f t="shared" si="40"/>
        <v>4.4921966892605365E-2</v>
      </c>
      <c r="R74" s="13">
        <f t="shared" si="40"/>
        <v>3.7945620964788267E-3</v>
      </c>
      <c r="S74" s="13">
        <f t="shared" si="40"/>
        <v>1.6427040581597236E-2</v>
      </c>
      <c r="T74" s="13">
        <f t="shared" si="40"/>
        <v>5.819414150838368E-3</v>
      </c>
    </row>
    <row r="75" spans="1:22" x14ac:dyDescent="0.15">
      <c r="A75" s="1" t="s">
        <v>40</v>
      </c>
      <c r="B75" s="13">
        <v>0</v>
      </c>
      <c r="C75" s="13">
        <f t="shared" si="36"/>
        <v>0.88140575216956429</v>
      </c>
      <c r="D75" s="13">
        <f>D12*0.000205/D19</f>
        <v>8.5858403059984843E-3</v>
      </c>
      <c r="E75" s="13">
        <f t="shared" ref="E75:T75" si="41">E12*0.000205/E19</f>
        <v>7.8296313492070602E-7</v>
      </c>
      <c r="F75" s="13">
        <f t="shared" si="41"/>
        <v>4.2473656941911899E-5</v>
      </c>
      <c r="G75" s="13">
        <f t="shared" si="41"/>
        <v>4.719184754807745E-6</v>
      </c>
      <c r="H75" s="13">
        <f t="shared" si="41"/>
        <v>1.9446437942670006E-5</v>
      </c>
      <c r="I75" s="13">
        <f t="shared" si="41"/>
        <v>2.398384076683982E-4</v>
      </c>
      <c r="J75" s="13">
        <f t="shared" si="41"/>
        <v>1.4288001847722193E-3</v>
      </c>
      <c r="K75" s="13">
        <f t="shared" si="41"/>
        <v>3.010139994483867E-3</v>
      </c>
      <c r="L75" s="13">
        <f t="shared" si="41"/>
        <v>5.6987985065029929E-3</v>
      </c>
      <c r="M75" s="13">
        <f t="shared" si="41"/>
        <v>9.9434017233911293E-3</v>
      </c>
      <c r="N75" s="13">
        <f t="shared" si="41"/>
        <v>1.4957569791161085E-2</v>
      </c>
      <c r="O75" s="13">
        <f t="shared" si="41"/>
        <v>2.0812851729285813E-2</v>
      </c>
      <c r="P75" s="13">
        <f t="shared" si="41"/>
        <v>3.1353171920790186E-2</v>
      </c>
      <c r="Q75" s="13">
        <f t="shared" si="41"/>
        <v>4.1216215554969425E-2</v>
      </c>
      <c r="R75" s="13">
        <f t="shared" si="41"/>
        <v>2.7415434789582085E-3</v>
      </c>
      <c r="S75" s="13">
        <f t="shared" si="41"/>
        <v>2.1602707169299969E-2</v>
      </c>
      <c r="T75" s="13">
        <f t="shared" si="41"/>
        <v>4.6859650935660606E-3</v>
      </c>
    </row>
    <row r="76" spans="1:22" x14ac:dyDescent="0.15">
      <c r="A76" s="1" t="s">
        <v>41</v>
      </c>
      <c r="B76" s="13">
        <v>0</v>
      </c>
      <c r="C76" s="13">
        <f t="shared" si="36"/>
        <v>0.9098683716488688</v>
      </c>
      <c r="D76" s="13">
        <f>D12*0.000278/D20</f>
        <v>7.927595765960093E-3</v>
      </c>
      <c r="E76" s="13">
        <f t="shared" ref="E76:T76" si="42">E12*0.000278/E20</f>
        <v>9.9252824123458311E-7</v>
      </c>
      <c r="F76" s="13">
        <f t="shared" si="42"/>
        <v>5.0398619761561306E-5</v>
      </c>
      <c r="G76" s="13">
        <f t="shared" si="42"/>
        <v>6.0198722689757154E-6</v>
      </c>
      <c r="H76" s="13">
        <f t="shared" si="42"/>
        <v>2.5154131660777499E-5</v>
      </c>
      <c r="I76" s="13">
        <f t="shared" si="42"/>
        <v>3.0136558571712476E-4</v>
      </c>
      <c r="J76" s="13">
        <f t="shared" si="42"/>
        <v>1.5844798037193632E-3</v>
      </c>
      <c r="K76" s="13">
        <f t="shared" si="42"/>
        <v>3.1295666869479415E-3</v>
      </c>
      <c r="L76" s="13">
        <f t="shared" si="42"/>
        <v>5.5995023682125335E-3</v>
      </c>
      <c r="M76" s="13">
        <f t="shared" si="42"/>
        <v>9.3803289216635704E-3</v>
      </c>
      <c r="N76" s="13">
        <f t="shared" si="42"/>
        <v>1.3750613535636084E-2</v>
      </c>
      <c r="O76" s="13">
        <f t="shared" si="42"/>
        <v>1.9238151964660433E-2</v>
      </c>
      <c r="P76" s="13">
        <f t="shared" si="42"/>
        <v>2.9080438242881371E-2</v>
      </c>
      <c r="Q76" s="13">
        <f t="shared" si="42"/>
        <v>3.8432355545261879E-2</v>
      </c>
      <c r="R76" s="13">
        <f t="shared" si="42"/>
        <v>3.2424652109527339E-3</v>
      </c>
      <c r="S76" s="13">
        <f t="shared" si="42"/>
        <v>2.8276408815705551E-2</v>
      </c>
      <c r="T76" s="13">
        <f t="shared" si="42"/>
        <v>5.29544874997517E-3</v>
      </c>
      <c r="V76" s="18"/>
    </row>
    <row r="77" spans="1:22" x14ac:dyDescent="0.15">
      <c r="A77" s="1" t="s">
        <v>28</v>
      </c>
      <c r="B77" s="13">
        <v>0</v>
      </c>
      <c r="C77" s="13">
        <f t="shared" si="36"/>
        <v>0.81274592447825933</v>
      </c>
      <c r="D77" s="13">
        <f>D12*0.00012/D21</f>
        <v>1.5077573220290021E-2</v>
      </c>
      <c r="E77" s="13">
        <f t="shared" ref="E77:T77" si="43">E12*0.00012/E21</f>
        <v>7.4650587143215884E-7</v>
      </c>
      <c r="F77" s="13">
        <f t="shared" si="43"/>
        <v>3.8408474301045978E-5</v>
      </c>
      <c r="G77" s="13">
        <f t="shared" si="43"/>
        <v>4.4227097332566303E-6</v>
      </c>
      <c r="H77" s="13">
        <f t="shared" si="43"/>
        <v>2.0078617533700845E-5</v>
      </c>
      <c r="I77" s="13">
        <f t="shared" si="43"/>
        <v>2.4123904419548955E-4</v>
      </c>
      <c r="J77" s="13">
        <f t="shared" si="43"/>
        <v>1.9690344884753324E-3</v>
      </c>
      <c r="K77" s="13">
        <f t="shared" si="43"/>
        <v>4.3113577502726895E-3</v>
      </c>
      <c r="L77" s="13">
        <f t="shared" si="43"/>
        <v>9.18479525145653E-3</v>
      </c>
      <c r="M77" s="13">
        <f t="shared" si="43"/>
        <v>1.844127631867758E-2</v>
      </c>
      <c r="N77" s="13">
        <f t="shared" si="43"/>
        <v>2.8046946732501458E-2</v>
      </c>
      <c r="O77" s="13">
        <f t="shared" si="43"/>
        <v>3.5967401372778533E-2</v>
      </c>
      <c r="P77" s="13">
        <f t="shared" si="43"/>
        <v>4.9085821847458917E-2</v>
      </c>
      <c r="Q77" s="13">
        <f t="shared" si="43"/>
        <v>6.3724769043873752E-2</v>
      </c>
      <c r="R77" s="13">
        <f t="shared" si="43"/>
        <v>3.8555715010107163E-3</v>
      </c>
      <c r="S77" s="13">
        <f t="shared" si="43"/>
        <v>1.0171370077591925E-2</v>
      </c>
      <c r="T77" s="13">
        <f t="shared" si="43"/>
        <v>5.2258482375292705E-3</v>
      </c>
    </row>
    <row r="78" spans="1:22" x14ac:dyDescent="0.15">
      <c r="A78" s="1" t="s">
        <v>29</v>
      </c>
      <c r="B78" s="13">
        <v>0</v>
      </c>
      <c r="C78" s="13">
        <f t="shared" si="36"/>
        <v>0.83329538529383873</v>
      </c>
      <c r="D78" s="13">
        <f>D12*0.000138/D22</f>
        <v>1.0983357598253068E-2</v>
      </c>
      <c r="E78" s="13">
        <f t="shared" ref="E78:T78" si="44">E12*0.000138/E22</f>
        <v>6.2955328490778715E-7</v>
      </c>
      <c r="F78" s="13">
        <f t="shared" si="44"/>
        <v>3.2510726343651863E-5</v>
      </c>
      <c r="G78" s="13">
        <f t="shared" si="44"/>
        <v>3.8437061307730329E-6</v>
      </c>
      <c r="H78" s="13">
        <f t="shared" si="44"/>
        <v>1.7379612789208185E-5</v>
      </c>
      <c r="I78" s="13">
        <f t="shared" si="44"/>
        <v>2.0733861009012333E-4</v>
      </c>
      <c r="J78" s="13">
        <f t="shared" si="44"/>
        <v>1.5442168029648285E-3</v>
      </c>
      <c r="K78" s="13">
        <f t="shared" si="44"/>
        <v>3.2728776180089721E-3</v>
      </c>
      <c r="L78" s="13">
        <f t="shared" si="44"/>
        <v>6.7420305569202187E-3</v>
      </c>
      <c r="M78" s="13">
        <f t="shared" si="44"/>
        <v>1.3154273763036239E-2</v>
      </c>
      <c r="N78" s="13">
        <f t="shared" si="44"/>
        <v>2.0172597770146235E-2</v>
      </c>
      <c r="O78" s="13">
        <f t="shared" si="44"/>
        <v>2.6889914359648711E-2</v>
      </c>
      <c r="P78" s="13">
        <f t="shared" si="44"/>
        <v>3.8728554583852694E-2</v>
      </c>
      <c r="Q78" s="13">
        <f t="shared" si="44"/>
        <v>5.2464312695780148E-2</v>
      </c>
      <c r="R78" s="13">
        <f t="shared" si="44"/>
        <v>3.4558394556853402E-3</v>
      </c>
      <c r="S78" s="13">
        <f t="shared" si="44"/>
        <v>1.1957010602324729E-2</v>
      </c>
      <c r="T78" s="13">
        <f t="shared" si="44"/>
        <v>4.3146424206040798E-3</v>
      </c>
    </row>
    <row r="79" spans="1:22" x14ac:dyDescent="0.15">
      <c r="A79" s="1" t="s">
        <v>42</v>
      </c>
      <c r="B79" s="13">
        <v>0</v>
      </c>
      <c r="C79" s="13">
        <f t="shared" si="36"/>
        <v>0.86745348771892472</v>
      </c>
      <c r="D79" s="13">
        <f>D12*0.00018/D23</f>
        <v>9.6437724818088776E-3</v>
      </c>
      <c r="E79" s="13">
        <f t="shared" ref="E79:T79" si="45">E12*0.00018/E23</f>
        <v>4.4790352285929528E-7</v>
      </c>
      <c r="F79" s="13">
        <f t="shared" si="45"/>
        <v>2.4788852108241843E-5</v>
      </c>
      <c r="G79" s="13">
        <f t="shared" si="45"/>
        <v>2.9189884239493761E-6</v>
      </c>
      <c r="H79" s="13">
        <f t="shared" si="45"/>
        <v>1.2832061932901539E-5</v>
      </c>
      <c r="I79" s="13">
        <f t="shared" si="45"/>
        <v>1.9562404726004799E-4</v>
      </c>
      <c r="J79" s="13">
        <f t="shared" si="45"/>
        <v>1.3779122100313779E-3</v>
      </c>
      <c r="K79" s="13">
        <f t="shared" si="45"/>
        <v>3.1562899417884177E-3</v>
      </c>
      <c r="L79" s="13">
        <f t="shared" si="45"/>
        <v>6.2152749821886306E-3</v>
      </c>
      <c r="M79" s="13">
        <f t="shared" si="45"/>
        <v>1.0956287695214327E-2</v>
      </c>
      <c r="N79" s="13">
        <f t="shared" si="45"/>
        <v>1.6501759607700214E-2</v>
      </c>
      <c r="O79" s="13">
        <f t="shared" si="45"/>
        <v>2.2892764927809041E-2</v>
      </c>
      <c r="P79" s="13">
        <f t="shared" si="45"/>
        <v>3.4007170691703566E-2</v>
      </c>
      <c r="Q79" s="13">
        <f t="shared" si="45"/>
        <v>4.4541351143831877E-2</v>
      </c>
      <c r="R79" s="13">
        <f t="shared" si="45"/>
        <v>3.3077474927735821E-3</v>
      </c>
      <c r="S79" s="13">
        <f t="shared" si="45"/>
        <v>5.4125285502867056E-2</v>
      </c>
      <c r="T79" s="13">
        <f t="shared" si="45"/>
        <v>3.3671603879280388E-3</v>
      </c>
    </row>
    <row r="80" spans="1:22" x14ac:dyDescent="0.15">
      <c r="A80" s="1" t="s">
        <v>43</v>
      </c>
      <c r="B80" s="13">
        <v>0</v>
      </c>
      <c r="C80" s="13">
        <f t="shared" si="36"/>
        <v>0.80118023157838714</v>
      </c>
      <c r="D80" s="13">
        <f>D12*0.00011/D24</f>
        <v>1.2101148580877213E-2</v>
      </c>
      <c r="E80" s="13">
        <f t="shared" ref="E80:T80" si="46">E12*0.00011/E24</f>
        <v>6.7830195576939584E-7</v>
      </c>
      <c r="F80" s="13">
        <f t="shared" si="46"/>
        <v>3.8384408840957607E-5</v>
      </c>
      <c r="G80" s="13">
        <f t="shared" si="46"/>
        <v>4.4349271634589962E-6</v>
      </c>
      <c r="H80" s="13">
        <f t="shared" si="46"/>
        <v>1.9254458009438073E-5</v>
      </c>
      <c r="I80" s="13">
        <f t="shared" si="46"/>
        <v>2.8546620229799596E-4</v>
      </c>
      <c r="J80" s="13">
        <f t="shared" si="46"/>
        <v>2.0535891157440435E-3</v>
      </c>
      <c r="K80" s="13">
        <f t="shared" si="46"/>
        <v>4.4120585053265644E-3</v>
      </c>
      <c r="L80" s="13">
        <f t="shared" si="46"/>
        <v>8.2543094580083201E-3</v>
      </c>
      <c r="M80" s="13">
        <f t="shared" si="46"/>
        <v>1.4327453139895661E-2</v>
      </c>
      <c r="N80" s="13">
        <f t="shared" si="46"/>
        <v>2.1077322582007476E-2</v>
      </c>
      <c r="O80" s="13">
        <f t="shared" si="46"/>
        <v>2.8757269523513204E-2</v>
      </c>
      <c r="P80" s="13">
        <f t="shared" si="46"/>
        <v>4.2395606128990439E-2</v>
      </c>
      <c r="Q80" s="13">
        <f t="shared" si="46"/>
        <v>5.5423274281381163E-2</v>
      </c>
      <c r="R80" s="13">
        <f t="shared" si="46"/>
        <v>5.6420637175934926E-3</v>
      </c>
      <c r="S80" s="13">
        <f t="shared" si="46"/>
        <v>6.9176253484697775E-2</v>
      </c>
      <c r="T80" s="13">
        <f t="shared" si="46"/>
        <v>4.9178404204021095E-3</v>
      </c>
    </row>
    <row r="81" spans="1:20" x14ac:dyDescent="0.15">
      <c r="A81" s="1" t="s">
        <v>44</v>
      </c>
      <c r="B81" s="13">
        <v>0</v>
      </c>
      <c r="C81" s="13">
        <f t="shared" si="36"/>
        <v>0.70925281177054456</v>
      </c>
      <c r="D81" s="13">
        <f>D12*0.000067/D25</f>
        <v>1.3705846345358678E-2</v>
      </c>
      <c r="E81" s="13">
        <f t="shared" ref="E81:T81" si="47">E12*0.000067/E25</f>
        <v>2.8956569855026371E-7</v>
      </c>
      <c r="F81" s="13">
        <f t="shared" si="47"/>
        <v>1.756771788298784E-5</v>
      </c>
      <c r="G81" s="13">
        <f t="shared" si="47"/>
        <v>1.8380848158327836E-6</v>
      </c>
      <c r="H81" s="13">
        <f t="shared" si="47"/>
        <v>7.9767456516096773E-6</v>
      </c>
      <c r="I81" s="13">
        <f t="shared" si="47"/>
        <v>1.2366100573684739E-4</v>
      </c>
      <c r="J81" s="13">
        <f t="shared" si="47"/>
        <v>1.114369101981437E-3</v>
      </c>
      <c r="K81" s="13">
        <f t="shared" si="47"/>
        <v>3.0660491317996154E-3</v>
      </c>
      <c r="L81" s="13">
        <f t="shared" si="47"/>
        <v>7.4682194398979071E-3</v>
      </c>
      <c r="M81" s="13">
        <f t="shared" si="47"/>
        <v>1.5482892909242083E-2</v>
      </c>
      <c r="N81" s="13">
        <f t="shared" si="47"/>
        <v>2.5221568470215547E-2</v>
      </c>
      <c r="O81" s="13">
        <f t="shared" si="47"/>
        <v>3.5227290040992308E-2</v>
      </c>
      <c r="P81" s="13">
        <f t="shared" si="47"/>
        <v>4.923834841252165E-2</v>
      </c>
      <c r="Q81" s="13">
        <f t="shared" si="47"/>
        <v>6.3679509974950546E-2</v>
      </c>
      <c r="R81" s="13">
        <f t="shared" si="47"/>
        <v>2.0569612980903024E-3</v>
      </c>
      <c r="S81" s="13">
        <f t="shared" si="47"/>
        <v>5.259758822003073E-2</v>
      </c>
      <c r="T81" s="13">
        <f t="shared" si="47"/>
        <v>2.4855058110944315E-3</v>
      </c>
    </row>
    <row r="82" spans="1:20" x14ac:dyDescent="0.15">
      <c r="A82" s="1" t="s">
        <v>45</v>
      </c>
      <c r="B82" s="13">
        <v>0</v>
      </c>
      <c r="C82" s="13">
        <f t="shared" si="36"/>
        <v>0.84205906246881224</v>
      </c>
      <c r="D82" s="13">
        <f>D12*0.000147/D26</f>
        <v>9.6005154548456182E-3</v>
      </c>
      <c r="E82" s="13">
        <f t="shared" ref="E82:T82" si="48">E12*0.000147/E26</f>
        <v>5.0647552200243382E-7</v>
      </c>
      <c r="F82" s="13">
        <f t="shared" si="48"/>
        <v>2.6965633390210642E-5</v>
      </c>
      <c r="G82" s="13">
        <f t="shared" si="48"/>
        <v>3.2408708332368445E-6</v>
      </c>
      <c r="H82" s="13">
        <f t="shared" si="48"/>
        <v>1.4173117585725265E-5</v>
      </c>
      <c r="I82" s="13">
        <f t="shared" si="48"/>
        <v>2.070569000220661E-4</v>
      </c>
      <c r="J82" s="13">
        <f t="shared" si="48"/>
        <v>1.4537594497006725E-3</v>
      </c>
      <c r="K82" s="13">
        <f t="shared" si="48"/>
        <v>3.2575645993694231E-3</v>
      </c>
      <c r="L82" s="13">
        <f t="shared" si="48"/>
        <v>6.2974109233400639E-3</v>
      </c>
      <c r="M82" s="13">
        <f t="shared" si="48"/>
        <v>1.1221214323910083E-2</v>
      </c>
      <c r="N82" s="13">
        <f t="shared" si="48"/>
        <v>1.6412248750685563E-2</v>
      </c>
      <c r="O82" s="13">
        <f t="shared" si="48"/>
        <v>2.2350340772276673E-2</v>
      </c>
      <c r="P82" s="13">
        <f t="shared" si="48"/>
        <v>3.219087862066939E-2</v>
      </c>
      <c r="Q82" s="13">
        <f t="shared" si="48"/>
        <v>4.1677619075940309E-2</v>
      </c>
      <c r="R82" s="13">
        <f t="shared" si="48"/>
        <v>2.9800354726561996E-3</v>
      </c>
      <c r="S82" s="13">
        <f t="shared" si="48"/>
        <v>4.6598106005878458E-2</v>
      </c>
      <c r="T82" s="13">
        <f t="shared" si="48"/>
        <v>3.6189569248331571E-3</v>
      </c>
    </row>
    <row r="83" spans="1:20" x14ac:dyDescent="0.15">
      <c r="A83" s="1" t="s">
        <v>46</v>
      </c>
      <c r="B83" s="13">
        <v>0</v>
      </c>
      <c r="C83" s="13">
        <f t="shared" si="36"/>
        <v>0.88345048058043385</v>
      </c>
      <c r="D83" s="13">
        <f>D12*0.000209/D27</f>
        <v>8.2771856293200139E-3</v>
      </c>
      <c r="E83" s="13">
        <f t="shared" ref="E83:T83" si="49">E12*0.000209/E27</f>
        <v>7.0049673405001361E-7</v>
      </c>
      <c r="F83" s="13">
        <f t="shared" si="49"/>
        <v>3.4891151489604269E-5</v>
      </c>
      <c r="G83" s="13">
        <f t="shared" si="49"/>
        <v>4.1332559661613789E-6</v>
      </c>
      <c r="H83" s="13">
        <f t="shared" si="49"/>
        <v>1.7312740835528543E-5</v>
      </c>
      <c r="I83" s="13">
        <f t="shared" si="49"/>
        <v>2.2656621372258665E-4</v>
      </c>
      <c r="J83" s="13">
        <f t="shared" si="49"/>
        <v>1.40322309486804E-3</v>
      </c>
      <c r="K83" s="13">
        <f t="shared" si="49"/>
        <v>2.9410046653422662E-3</v>
      </c>
      <c r="L83" s="13">
        <f t="shared" si="49"/>
        <v>5.5288658051682463E-3</v>
      </c>
      <c r="M83" s="13">
        <f t="shared" si="49"/>
        <v>9.4945585807552461E-3</v>
      </c>
      <c r="N83" s="13">
        <f t="shared" si="49"/>
        <v>1.4044888886399298E-2</v>
      </c>
      <c r="O83" s="13">
        <f t="shared" si="49"/>
        <v>1.9475220152557458E-2</v>
      </c>
      <c r="P83" s="13">
        <f t="shared" si="49"/>
        <v>2.9185381030826758E-2</v>
      </c>
      <c r="Q83" s="13">
        <f t="shared" si="49"/>
        <v>3.7959827814001347E-2</v>
      </c>
      <c r="R83" s="13">
        <f t="shared" si="49"/>
        <v>2.8548238981748468E-3</v>
      </c>
      <c r="S83" s="13">
        <f t="shared" si="49"/>
        <v>2.5333562675121445E-2</v>
      </c>
      <c r="T83" s="13">
        <f t="shared" si="49"/>
        <v>4.1901081650234069E-3</v>
      </c>
    </row>
    <row r="84" spans="1:20" x14ac:dyDescent="0.15">
      <c r="A84" s="1" t="s">
        <v>32</v>
      </c>
      <c r="B84" s="13">
        <v>0</v>
      </c>
      <c r="C84" s="13">
        <f t="shared" si="36"/>
        <v>0.91602643321323185</v>
      </c>
      <c r="D84" s="13">
        <f>D12*0.000301/D28</f>
        <v>1.1696165086911792E-2</v>
      </c>
      <c r="E84" s="13">
        <f t="shared" ref="E84:T84" si="50">E12*0.000301/E28</f>
        <v>4.0519359677243895E-7</v>
      </c>
      <c r="F84" s="13">
        <f t="shared" si="50"/>
        <v>2.0943751385171811E-5</v>
      </c>
      <c r="G84" s="13">
        <f t="shared" si="50"/>
        <v>2.6496245947188244E-6</v>
      </c>
      <c r="H84" s="13">
        <f t="shared" si="50"/>
        <v>1.1570522075119007E-5</v>
      </c>
      <c r="I84" s="13">
        <f t="shared" si="50"/>
        <v>1.8898532307557941E-4</v>
      </c>
      <c r="J84" s="13">
        <f t="shared" si="50"/>
        <v>1.451114426547318E-3</v>
      </c>
      <c r="K84" s="13">
        <f t="shared" si="50"/>
        <v>3.630522505542127E-3</v>
      </c>
      <c r="L84" s="13">
        <f t="shared" si="50"/>
        <v>7.3999554889946882E-3</v>
      </c>
      <c r="M84" s="13">
        <f t="shared" si="50"/>
        <v>1.3348410508669455E-2</v>
      </c>
      <c r="N84" s="13">
        <f t="shared" si="50"/>
        <v>2.0989997758195288E-2</v>
      </c>
      <c r="O84" s="13">
        <f t="shared" si="50"/>
        <v>3.0725081104002076E-2</v>
      </c>
      <c r="P84" s="13">
        <f t="shared" si="50"/>
        <v>4.7718837046466303E-2</v>
      </c>
      <c r="Q84" s="13">
        <f t="shared" si="50"/>
        <v>6.2938166425988429E-2</v>
      </c>
      <c r="R84" s="13">
        <f t="shared" si="50"/>
        <v>2.7167814556371007E-3</v>
      </c>
      <c r="S84" s="13">
        <f t="shared" si="50"/>
        <v>7.4911058560817978E-2</v>
      </c>
      <c r="T84" s="13">
        <f t="shared" si="50"/>
        <v>3.1797210454876557E-3</v>
      </c>
    </row>
    <row r="85" spans="1:20" x14ac:dyDescent="0.15">
      <c r="A85" s="1" t="s">
        <v>30</v>
      </c>
      <c r="B85" s="13">
        <v>0</v>
      </c>
      <c r="C85" s="13">
        <f t="shared" si="36"/>
        <v>0.88345048058043385</v>
      </c>
      <c r="D85" s="13">
        <f>D12*0.000209/D29</f>
        <v>6.8610623585212312E-3</v>
      </c>
      <c r="E85" s="13">
        <f t="shared" ref="E85:T85" si="51">E12*0.000209/E29</f>
        <v>4.8572179200637734E-7</v>
      </c>
      <c r="F85" s="13">
        <f t="shared" si="51"/>
        <v>2.1994875542199518E-5</v>
      </c>
      <c r="G85" s="13">
        <f t="shared" si="51"/>
        <v>2.9964075668242612E-6</v>
      </c>
      <c r="H85" s="13">
        <f t="shared" si="51"/>
        <v>1.2804214576276318E-5</v>
      </c>
      <c r="I85" s="13">
        <f t="shared" si="51"/>
        <v>1.7934600084252851E-4</v>
      </c>
      <c r="J85" s="13">
        <f t="shared" si="51"/>
        <v>1.1363396533478184E-3</v>
      </c>
      <c r="K85" s="13">
        <f t="shared" si="51"/>
        <v>2.4172641085004926E-3</v>
      </c>
      <c r="L85" s="13">
        <f t="shared" si="51"/>
        <v>4.5274108668736206E-3</v>
      </c>
      <c r="M85" s="13">
        <f t="shared" si="51"/>
        <v>8.0762842699370341E-3</v>
      </c>
      <c r="N85" s="13">
        <f t="shared" si="51"/>
        <v>1.2228906004251383E-2</v>
      </c>
      <c r="O85" s="13">
        <f t="shared" si="51"/>
        <v>1.6956872719037099E-2</v>
      </c>
      <c r="P85" s="13">
        <f t="shared" si="51"/>
        <v>2.5172391139088077E-2</v>
      </c>
      <c r="Q85" s="13">
        <f t="shared" si="51"/>
        <v>3.2982076808203052E-2</v>
      </c>
      <c r="R85" s="13">
        <f t="shared" si="51"/>
        <v>3.1967189758005769E-3</v>
      </c>
      <c r="S85" s="13">
        <f t="shared" si="51"/>
        <v>2.0372406651243496E-2</v>
      </c>
      <c r="T85" s="13">
        <f t="shared" si="51"/>
        <v>3.0432066820245502E-3</v>
      </c>
    </row>
    <row r="86" spans="1:20" x14ac:dyDescent="0.15">
      <c r="A86" s="19" t="s">
        <v>31</v>
      </c>
      <c r="B86" s="17">
        <v>0</v>
      </c>
      <c r="C86" s="17">
        <f t="shared" si="36"/>
        <v>0.85208157272790297</v>
      </c>
      <c r="D86" s="17">
        <f>D12*0.000159/D30</f>
        <v>1.5021463930634362E-2</v>
      </c>
      <c r="E86" s="17">
        <f t="shared" ref="E86:T86" si="52">E12*0.000159/E30</f>
        <v>5.3656387772664883E-7</v>
      </c>
      <c r="F86" s="17">
        <f t="shared" si="52"/>
        <v>2.6833556818503485E-5</v>
      </c>
      <c r="G86" s="17">
        <f t="shared" si="52"/>
        <v>3.3926839138008096E-6</v>
      </c>
      <c r="H86" s="17">
        <f t="shared" si="52"/>
        <v>1.4168735050912116E-5</v>
      </c>
      <c r="I86" s="17">
        <f t="shared" si="52"/>
        <v>2.1409965172349693E-4</v>
      </c>
      <c r="J86" s="17">
        <f t="shared" si="52"/>
        <v>1.6388745506542217E-3</v>
      </c>
      <c r="K86" s="17">
        <f t="shared" si="52"/>
        <v>3.9835282477482439E-3</v>
      </c>
      <c r="L86" s="17">
        <f t="shared" si="52"/>
        <v>8.4905956103580715E-3</v>
      </c>
      <c r="M86" s="17">
        <f t="shared" si="52"/>
        <v>1.6731551209132386E-2</v>
      </c>
      <c r="N86" s="17">
        <f t="shared" si="52"/>
        <v>2.7493988636352551E-2</v>
      </c>
      <c r="O86" s="17">
        <f t="shared" si="52"/>
        <v>4.0118598769824411E-2</v>
      </c>
      <c r="P86" s="17">
        <f t="shared" si="52"/>
        <v>5.9176855609232658E-2</v>
      </c>
      <c r="Q86" s="17">
        <f t="shared" si="52"/>
        <v>7.6209528595091142E-2</v>
      </c>
      <c r="R86" s="17">
        <f t="shared" si="52"/>
        <v>4.3530146086571946E-3</v>
      </c>
      <c r="S86" s="17">
        <f t="shared" si="52"/>
        <v>1.6033060505928308E-2</v>
      </c>
      <c r="T86" s="17">
        <f t="shared" si="52"/>
        <v>3.9533547608751668E-3</v>
      </c>
    </row>
    <row r="88" spans="1:20" ht="14.5" customHeight="1" x14ac:dyDescent="0.15">
      <c r="A88" s="20" t="s">
        <v>51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</row>
    <row r="89" spans="1:20" x14ac:dyDescent="0.1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</row>
  </sheetData>
  <mergeCells count="1">
    <mergeCell ref="A88:T89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2023-10-12T18:58:02Z</dcterms:modified>
</cp:coreProperties>
</file>