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3328"/>
  <workbookPr/>
  <mc:AlternateContent xmlns:mc="http://schemas.openxmlformats.org/markup-compatibility/2006">
    <mc:Choice Requires="x15">
      <x15ac:absPath xmlns:x15ac="http://schemas.microsoft.com/office/spreadsheetml/2010/11/ac" url="https://minsocam-my.sharepoint.com/personal/christine_elrod_minsocam_org/Documents/Feb 21/Feb 2021 deposits/AM-21-27566/"/>
    </mc:Choice>
  </mc:AlternateContent>
  <xr:revisionPtr revIDLastSave="0" documentId="8_{3080BD5C-CCFC-42C2-8BEE-7A38612E6B38}" xr6:coauthVersionLast="45" xr6:coauthVersionMax="45" xr10:uidLastSave="{00000000-0000-0000-0000-000000000000}"/>
  <bookViews>
    <workbookView xWindow="313" yWindow="27" windowWidth="15794" windowHeight="13773"/>
  </bookViews>
  <sheets>
    <sheet name="Suppl Table 1_ EPMA analyses" sheetId="2" r:id="rId1"/>
    <sheet name="Supp Table 2_LA-ICPMS analyses" sheetId="3" r:id="rId2"/>
    <sheet name="Suppl Table 3_LA-ICP-MS stand." sheetId="4" r:id="rId3"/>
    <sheet name="Suppl Table 4_EPMA stand." sheetId="5" r:id="rId4"/>
    <sheet name="Suppl Table 5_LA-ICP-MS setup" sheetId="6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G69" i="2" l="1"/>
  <c r="Y69" i="2"/>
  <c r="I67" i="2"/>
  <c r="X67" i="2" s="1"/>
  <c r="V71" i="2"/>
  <c r="AG71" i="2" s="1"/>
  <c r="U71" i="2"/>
  <c r="AF71" i="2" s="1"/>
  <c r="V70" i="2"/>
  <c r="AG70" i="2" s="1"/>
  <c r="U70" i="2"/>
  <c r="AF70" i="2" s="1"/>
  <c r="U69" i="2"/>
  <c r="AF69" i="2" s="1"/>
  <c r="V68" i="2"/>
  <c r="AG68" i="2" s="1"/>
  <c r="U68" i="2"/>
  <c r="AF68" i="2" s="1"/>
  <c r="V67" i="2"/>
  <c r="AG67" i="2" s="1"/>
  <c r="U67" i="2"/>
  <c r="AF67" i="2" s="1"/>
  <c r="V66" i="2"/>
  <c r="AG66" i="2" s="1"/>
  <c r="U66" i="2"/>
  <c r="AF66" i="2" s="1"/>
  <c r="V65" i="2"/>
  <c r="AG65" i="2" s="1"/>
  <c r="U65" i="2"/>
  <c r="AF65" i="2" s="1"/>
  <c r="V64" i="2"/>
  <c r="AG64" i="2" s="1"/>
  <c r="U64" i="2"/>
  <c r="AF64" i="2" s="1"/>
  <c r="V63" i="2"/>
  <c r="AG63" i="2" s="1"/>
  <c r="U63" i="2"/>
  <c r="AF63" i="2" s="1"/>
  <c r="V62" i="2"/>
  <c r="AG62" i="2" s="1"/>
  <c r="U62" i="2"/>
  <c r="AF62" i="2" s="1"/>
  <c r="V61" i="2"/>
  <c r="AG61" i="2" s="1"/>
  <c r="U61" i="2"/>
  <c r="AF61" i="2" s="1"/>
  <c r="V60" i="2"/>
  <c r="AG60" i="2" s="1"/>
  <c r="U60" i="2"/>
  <c r="AF60" i="2" s="1"/>
  <c r="V59" i="2"/>
  <c r="AG59" i="2" s="1"/>
  <c r="U59" i="2"/>
  <c r="AF59" i="2" s="1"/>
  <c r="V58" i="2"/>
  <c r="AG58" i="2" s="1"/>
  <c r="U58" i="2"/>
  <c r="AF58" i="2" s="1"/>
  <c r="V57" i="2"/>
  <c r="AG57" i="2" s="1"/>
  <c r="U57" i="2"/>
  <c r="AF57" i="2" s="1"/>
  <c r="T71" i="2"/>
  <c r="AE71" i="2" s="1"/>
  <c r="T70" i="2"/>
  <c r="AE70" i="2" s="1"/>
  <c r="T69" i="2"/>
  <c r="AE69" i="2" s="1"/>
  <c r="T68" i="2"/>
  <c r="AE68" i="2" s="1"/>
  <c r="T67" i="2"/>
  <c r="AE67" i="2" s="1"/>
  <c r="T66" i="2"/>
  <c r="AE66" i="2" s="1"/>
  <c r="T65" i="2"/>
  <c r="AE65" i="2" s="1"/>
  <c r="T64" i="2"/>
  <c r="AE64" i="2" s="1"/>
  <c r="T63" i="2"/>
  <c r="AE63" i="2" s="1"/>
  <c r="T62" i="2"/>
  <c r="AE62" i="2" s="1"/>
  <c r="T61" i="2"/>
  <c r="AE61" i="2" s="1"/>
  <c r="T60" i="2"/>
  <c r="AE60" i="2" s="1"/>
  <c r="T59" i="2"/>
  <c r="AE59" i="2" s="1"/>
  <c r="T58" i="2"/>
  <c r="AE58" i="2" s="1"/>
  <c r="T57" i="2"/>
  <c r="AE57" i="2" s="1"/>
  <c r="S71" i="2"/>
  <c r="AD71" i="2" s="1"/>
  <c r="S70" i="2"/>
  <c r="AD70" i="2" s="1"/>
  <c r="S69" i="2"/>
  <c r="AD69" i="2" s="1"/>
  <c r="S68" i="2"/>
  <c r="AD68" i="2" s="1"/>
  <c r="S67" i="2"/>
  <c r="AD67" i="2" s="1"/>
  <c r="S66" i="2"/>
  <c r="AD66" i="2" s="1"/>
  <c r="S65" i="2"/>
  <c r="AD65" i="2" s="1"/>
  <c r="S64" i="2"/>
  <c r="AD64" i="2" s="1"/>
  <c r="S63" i="2"/>
  <c r="AD63" i="2" s="1"/>
  <c r="S62" i="2"/>
  <c r="AD62" i="2" s="1"/>
  <c r="S61" i="2"/>
  <c r="AD61" i="2" s="1"/>
  <c r="S60" i="2"/>
  <c r="AD60" i="2" s="1"/>
  <c r="S59" i="2"/>
  <c r="AD59" i="2" s="1"/>
  <c r="S58" i="2"/>
  <c r="AD58" i="2" s="1"/>
  <c r="S57" i="2"/>
  <c r="AD57" i="2" s="1"/>
  <c r="R71" i="2"/>
  <c r="Q71" i="2"/>
  <c r="R70" i="2"/>
  <c r="Q70" i="2"/>
  <c r="R69" i="2"/>
  <c r="Q69" i="2"/>
  <c r="R68" i="2"/>
  <c r="Q68" i="2"/>
  <c r="R67" i="2"/>
  <c r="Q67" i="2"/>
  <c r="R66" i="2"/>
  <c r="Q66" i="2"/>
  <c r="R65" i="2"/>
  <c r="Q65" i="2"/>
  <c r="R64" i="2"/>
  <c r="Q64" i="2"/>
  <c r="R63" i="2"/>
  <c r="Q63" i="2"/>
  <c r="R62" i="2"/>
  <c r="Q62" i="2"/>
  <c r="R61" i="2"/>
  <c r="Q61" i="2"/>
  <c r="R60" i="2"/>
  <c r="Q60" i="2"/>
  <c r="R59" i="2"/>
  <c r="Q59" i="2"/>
  <c r="R58" i="2"/>
  <c r="Q58" i="2"/>
  <c r="R57" i="2"/>
  <c r="Q57" i="2"/>
  <c r="P71" i="2"/>
  <c r="AC71" i="2" s="1"/>
  <c r="O71" i="2"/>
  <c r="AB71" i="2" s="1"/>
  <c r="P70" i="2"/>
  <c r="AC70" i="2" s="1"/>
  <c r="O70" i="2"/>
  <c r="AB70" i="2" s="1"/>
  <c r="P69" i="2"/>
  <c r="AC69" i="2" s="1"/>
  <c r="O69" i="2"/>
  <c r="AB69" i="2" s="1"/>
  <c r="P68" i="2"/>
  <c r="AC68" i="2" s="1"/>
  <c r="O68" i="2"/>
  <c r="AB68" i="2" s="1"/>
  <c r="P67" i="2"/>
  <c r="AC67" i="2" s="1"/>
  <c r="O67" i="2"/>
  <c r="AB67" i="2" s="1"/>
  <c r="P66" i="2"/>
  <c r="AC66" i="2" s="1"/>
  <c r="O66" i="2"/>
  <c r="AB66" i="2" s="1"/>
  <c r="P65" i="2"/>
  <c r="AC65" i="2" s="1"/>
  <c r="O65" i="2"/>
  <c r="AB65" i="2" s="1"/>
  <c r="P64" i="2"/>
  <c r="AC64" i="2" s="1"/>
  <c r="O64" i="2"/>
  <c r="AB64" i="2" s="1"/>
  <c r="P63" i="2"/>
  <c r="AC63" i="2" s="1"/>
  <c r="O63" i="2"/>
  <c r="AB63" i="2" s="1"/>
  <c r="P62" i="2"/>
  <c r="AC62" i="2" s="1"/>
  <c r="O62" i="2"/>
  <c r="AB62" i="2" s="1"/>
  <c r="P61" i="2"/>
  <c r="AC61" i="2" s="1"/>
  <c r="O61" i="2"/>
  <c r="AB61" i="2" s="1"/>
  <c r="P60" i="2"/>
  <c r="AC60" i="2" s="1"/>
  <c r="O60" i="2"/>
  <c r="AB60" i="2" s="1"/>
  <c r="P59" i="2"/>
  <c r="AC59" i="2" s="1"/>
  <c r="O59" i="2"/>
  <c r="AB59" i="2" s="1"/>
  <c r="P58" i="2"/>
  <c r="AC58" i="2" s="1"/>
  <c r="O58" i="2"/>
  <c r="AB58" i="2" s="1"/>
  <c r="P57" i="2"/>
  <c r="AC57" i="2" s="1"/>
  <c r="O57" i="2"/>
  <c r="AB57" i="2" s="1"/>
  <c r="N71" i="2"/>
  <c r="M71" i="2"/>
  <c r="N70" i="2"/>
  <c r="M70" i="2"/>
  <c r="N69" i="2"/>
  <c r="M69" i="2"/>
  <c r="N68" i="2"/>
  <c r="M68" i="2"/>
  <c r="N67" i="2"/>
  <c r="M67" i="2"/>
  <c r="N66" i="2"/>
  <c r="M66" i="2"/>
  <c r="N65" i="2"/>
  <c r="M65" i="2"/>
  <c r="N64" i="2"/>
  <c r="M64" i="2"/>
  <c r="N63" i="2"/>
  <c r="M63" i="2"/>
  <c r="N62" i="2"/>
  <c r="M62" i="2"/>
  <c r="N61" i="2"/>
  <c r="M61" i="2"/>
  <c r="N60" i="2"/>
  <c r="M60" i="2"/>
  <c r="N59" i="2"/>
  <c r="M59" i="2"/>
  <c r="N58" i="2"/>
  <c r="M58" i="2"/>
  <c r="N57" i="2"/>
  <c r="M57" i="2"/>
  <c r="L71" i="2"/>
  <c r="AA71" i="2" s="1"/>
  <c r="K71" i="2"/>
  <c r="Z71" i="2" s="1"/>
  <c r="L70" i="2"/>
  <c r="AA70" i="2" s="1"/>
  <c r="K70" i="2"/>
  <c r="Z70" i="2" s="1"/>
  <c r="L69" i="2"/>
  <c r="K69" i="2"/>
  <c r="Z69" i="2" s="1"/>
  <c r="L68" i="2"/>
  <c r="AA68" i="2" s="1"/>
  <c r="K68" i="2"/>
  <c r="Z68" i="2" s="1"/>
  <c r="L67" i="2"/>
  <c r="AA67" i="2" s="1"/>
  <c r="K67" i="2"/>
  <c r="Z67" i="2" s="1"/>
  <c r="K66" i="2"/>
  <c r="Z66" i="2" s="1"/>
  <c r="L65" i="2"/>
  <c r="AA65" i="2" s="1"/>
  <c r="K65" i="2"/>
  <c r="Z65" i="2" s="1"/>
  <c r="L64" i="2"/>
  <c r="AA64" i="2" s="1"/>
  <c r="K64" i="2"/>
  <c r="Z64" i="2" s="1"/>
  <c r="L63" i="2"/>
  <c r="AA63" i="2" s="1"/>
  <c r="K63" i="2"/>
  <c r="Z63" i="2" s="1"/>
  <c r="L62" i="2"/>
  <c r="AA62" i="2" s="1"/>
  <c r="K62" i="2"/>
  <c r="Z62" i="2" s="1"/>
  <c r="L61" i="2"/>
  <c r="AA61" i="2" s="1"/>
  <c r="K61" i="2"/>
  <c r="Z61" i="2" s="1"/>
  <c r="L60" i="2"/>
  <c r="AA60" i="2" s="1"/>
  <c r="K60" i="2"/>
  <c r="Z60" i="2" s="1"/>
  <c r="L59" i="2"/>
  <c r="AA59" i="2" s="1"/>
  <c r="K59" i="2"/>
  <c r="Z59" i="2" s="1"/>
  <c r="L58" i="2"/>
  <c r="AA58" i="2" s="1"/>
  <c r="K58" i="2"/>
  <c r="Z58" i="2" s="1"/>
  <c r="L57" i="2"/>
  <c r="AA57" i="2" s="1"/>
  <c r="K57" i="2"/>
  <c r="Z57" i="2" s="1"/>
  <c r="J71" i="2"/>
  <c r="Y71" i="2" s="1"/>
  <c r="I71" i="2"/>
  <c r="X71" i="2" s="1"/>
  <c r="J70" i="2"/>
  <c r="Y70" i="2" s="1"/>
  <c r="I70" i="2"/>
  <c r="X70" i="2" s="1"/>
  <c r="I69" i="2"/>
  <c r="X69" i="2" s="1"/>
  <c r="J68" i="2"/>
  <c r="Y68" i="2" s="1"/>
  <c r="I68" i="2"/>
  <c r="X68" i="2" s="1"/>
  <c r="J67" i="2"/>
  <c r="Y67" i="2" s="1"/>
  <c r="I66" i="2"/>
  <c r="X66" i="2" s="1"/>
  <c r="J65" i="2"/>
  <c r="Y65" i="2" s="1"/>
  <c r="I65" i="2"/>
  <c r="X65" i="2" s="1"/>
  <c r="J64" i="2"/>
  <c r="Y64" i="2" s="1"/>
  <c r="I64" i="2"/>
  <c r="X64" i="2" s="1"/>
  <c r="J63" i="2"/>
  <c r="Y63" i="2" s="1"/>
  <c r="I63" i="2"/>
  <c r="X63" i="2" s="1"/>
  <c r="J62" i="2"/>
  <c r="Y62" i="2" s="1"/>
  <c r="I62" i="2"/>
  <c r="X62" i="2" s="1"/>
  <c r="J61" i="2"/>
  <c r="Y61" i="2" s="1"/>
  <c r="I61" i="2"/>
  <c r="X61" i="2" s="1"/>
  <c r="J60" i="2"/>
  <c r="Y60" i="2" s="1"/>
  <c r="I60" i="2"/>
  <c r="X60" i="2" s="1"/>
  <c r="J59" i="2"/>
  <c r="Y59" i="2" s="1"/>
  <c r="I59" i="2"/>
  <c r="X59" i="2" s="1"/>
  <c r="J58" i="2"/>
  <c r="Y58" i="2" s="1"/>
  <c r="I58" i="2"/>
  <c r="X58" i="2" s="1"/>
  <c r="I57" i="2"/>
  <c r="X57" i="2" s="1"/>
  <c r="H71" i="2"/>
  <c r="G71" i="2"/>
  <c r="W71" i="2" s="1"/>
  <c r="H70" i="2"/>
  <c r="G70" i="2"/>
  <c r="W70" i="2" s="1"/>
  <c r="H69" i="2"/>
  <c r="G69" i="2"/>
  <c r="W69" i="2" s="1"/>
  <c r="H68" i="2"/>
  <c r="G68" i="2"/>
  <c r="W68" i="2" s="1"/>
  <c r="H67" i="2"/>
  <c r="G67" i="2"/>
  <c r="W67" i="2" s="1"/>
  <c r="H66" i="2"/>
  <c r="G66" i="2"/>
  <c r="W66" i="2" s="1"/>
  <c r="H65" i="2"/>
  <c r="G65" i="2"/>
  <c r="W65" i="2" s="1"/>
  <c r="H64" i="2"/>
  <c r="G64" i="2"/>
  <c r="W64" i="2" s="1"/>
  <c r="H63" i="2"/>
  <c r="G63" i="2"/>
  <c r="W63" i="2" s="1"/>
  <c r="H62" i="2"/>
  <c r="G62" i="2"/>
  <c r="W62" i="2" s="1"/>
  <c r="H61" i="2"/>
  <c r="G61" i="2"/>
  <c r="W61" i="2" s="1"/>
  <c r="H60" i="2"/>
  <c r="G60" i="2"/>
  <c r="W60" i="2" s="1"/>
  <c r="H59" i="2"/>
  <c r="G59" i="2"/>
  <c r="W59" i="2" s="1"/>
  <c r="H58" i="2"/>
  <c r="G58" i="2"/>
  <c r="W58" i="2" s="1"/>
  <c r="H57" i="2"/>
  <c r="G57" i="2"/>
  <c r="W57" i="2" s="1"/>
  <c r="W78" i="3"/>
  <c r="W77" i="3"/>
  <c r="W76" i="3"/>
  <c r="AB76" i="3" s="1"/>
  <c r="W74" i="3"/>
  <c r="W73" i="3"/>
  <c r="W72" i="3"/>
  <c r="W71" i="3"/>
  <c r="W70" i="3"/>
  <c r="W69" i="3"/>
  <c r="W68" i="3"/>
  <c r="W67" i="3"/>
  <c r="AB67" i="3" s="1"/>
  <c r="W66" i="3"/>
  <c r="W65" i="3"/>
  <c r="W64" i="3"/>
  <c r="U78" i="3"/>
  <c r="U77" i="3"/>
  <c r="U76" i="3"/>
  <c r="U74" i="3"/>
  <c r="U73" i="3"/>
  <c r="AA73" i="3" s="1"/>
  <c r="U72" i="3"/>
  <c r="U71" i="3"/>
  <c r="U70" i="3"/>
  <c r="U69" i="3"/>
  <c r="U68" i="3"/>
  <c r="U67" i="3"/>
  <c r="U66" i="3"/>
  <c r="U65" i="3"/>
  <c r="AA65" i="3" s="1"/>
  <c r="U64" i="3"/>
  <c r="W75" i="3"/>
  <c r="U75" i="3"/>
  <c r="S78" i="3"/>
  <c r="S77" i="3"/>
  <c r="S76" i="3"/>
  <c r="S75" i="3"/>
  <c r="S74" i="3"/>
  <c r="Z74" i="3" s="1"/>
  <c r="S73" i="3"/>
  <c r="S72" i="3"/>
  <c r="S71" i="3"/>
  <c r="S70" i="3"/>
  <c r="S69" i="3"/>
  <c r="S68" i="3"/>
  <c r="S67" i="3"/>
  <c r="S66" i="3"/>
  <c r="Z66" i="3" s="1"/>
  <c r="S65" i="3"/>
  <c r="S64" i="3"/>
  <c r="Q78" i="3"/>
  <c r="Q77" i="3"/>
  <c r="Q76" i="3"/>
  <c r="Q75" i="3"/>
  <c r="Q74" i="3"/>
  <c r="Q73" i="3"/>
  <c r="Y73" i="3" s="1"/>
  <c r="Q72" i="3"/>
  <c r="Q71" i="3"/>
  <c r="Q70" i="3"/>
  <c r="Q69" i="3"/>
  <c r="Q68" i="3"/>
  <c r="Q67" i="3"/>
  <c r="Q66" i="3"/>
  <c r="Q65" i="3"/>
  <c r="Y65" i="3" s="1"/>
  <c r="Q64" i="3"/>
  <c r="O78" i="3"/>
  <c r="O77" i="3"/>
  <c r="O76" i="3"/>
  <c r="O74" i="3"/>
  <c r="O73" i="3"/>
  <c r="O72" i="3"/>
  <c r="O71" i="3"/>
  <c r="X71" i="3" s="1"/>
  <c r="O70" i="3"/>
  <c r="O69" i="3"/>
  <c r="O68" i="3"/>
  <c r="O67" i="3"/>
  <c r="O66" i="3"/>
  <c r="O65" i="3"/>
  <c r="O64" i="3"/>
  <c r="O75" i="3"/>
  <c r="X75" i="3" s="1"/>
  <c r="L78" i="3"/>
  <c r="L77" i="3"/>
  <c r="L76" i="3"/>
  <c r="L75" i="3"/>
  <c r="L74" i="3"/>
  <c r="L73" i="3"/>
  <c r="L72" i="3"/>
  <c r="L71" i="3"/>
  <c r="L70" i="3"/>
  <c r="L69" i="3"/>
  <c r="L68" i="3"/>
  <c r="L67" i="3"/>
  <c r="L66" i="3"/>
  <c r="L65" i="3"/>
  <c r="L64" i="3"/>
  <c r="J78" i="3"/>
  <c r="J77" i="3"/>
  <c r="J76" i="3"/>
  <c r="J75" i="3"/>
  <c r="J74" i="3"/>
  <c r="J73" i="3"/>
  <c r="J72" i="3"/>
  <c r="J71" i="3"/>
  <c r="J70" i="3"/>
  <c r="J69" i="3"/>
  <c r="J68" i="3"/>
  <c r="J67" i="3"/>
  <c r="J66" i="3"/>
  <c r="J65" i="3"/>
  <c r="J64" i="3"/>
  <c r="H75" i="3"/>
  <c r="H78" i="3"/>
  <c r="H77" i="3"/>
  <c r="H76" i="3"/>
  <c r="H74" i="3"/>
  <c r="H73" i="3"/>
  <c r="H72" i="3"/>
  <c r="H71" i="3"/>
  <c r="H70" i="3"/>
  <c r="H69" i="3"/>
  <c r="H68" i="3"/>
  <c r="H67" i="3"/>
  <c r="H66" i="3"/>
  <c r="H65" i="3"/>
  <c r="H64" i="3"/>
  <c r="V73" i="3"/>
  <c r="T73" i="3"/>
  <c r="M69" i="3"/>
  <c r="V78" i="3"/>
  <c r="V77" i="3"/>
  <c r="V76" i="3"/>
  <c r="V75" i="3"/>
  <c r="V74" i="3"/>
  <c r="V72" i="3"/>
  <c r="V71" i="3"/>
  <c r="V70" i="3"/>
  <c r="V69" i="3"/>
  <c r="V68" i="3"/>
  <c r="V67" i="3"/>
  <c r="V66" i="3"/>
  <c r="V65" i="3"/>
  <c r="V64" i="3"/>
  <c r="T78" i="3"/>
  <c r="T77" i="3"/>
  <c r="T76" i="3"/>
  <c r="T75" i="3"/>
  <c r="T74" i="3"/>
  <c r="T72" i="3"/>
  <c r="T71" i="3"/>
  <c r="T70" i="3"/>
  <c r="T69" i="3"/>
  <c r="T68" i="3"/>
  <c r="T67" i="3"/>
  <c r="T66" i="3"/>
  <c r="T65" i="3"/>
  <c r="T64" i="3"/>
  <c r="R78" i="3"/>
  <c r="R77" i="3"/>
  <c r="R76" i="3"/>
  <c r="R75" i="3"/>
  <c r="R74" i="3"/>
  <c r="R73" i="3"/>
  <c r="R72" i="3"/>
  <c r="R71" i="3"/>
  <c r="R70" i="3"/>
  <c r="R69" i="3"/>
  <c r="R68" i="3"/>
  <c r="R67" i="3"/>
  <c r="R66" i="3"/>
  <c r="R65" i="3"/>
  <c r="R64" i="3"/>
  <c r="P78" i="3"/>
  <c r="P77" i="3"/>
  <c r="P76" i="3"/>
  <c r="P75" i="3"/>
  <c r="P74" i="3"/>
  <c r="P73" i="3"/>
  <c r="P72" i="3"/>
  <c r="P71" i="3"/>
  <c r="P70" i="3"/>
  <c r="P69" i="3"/>
  <c r="P68" i="3"/>
  <c r="P67" i="3"/>
  <c r="P66" i="3"/>
  <c r="P65" i="3"/>
  <c r="P64" i="3"/>
  <c r="N78" i="3"/>
  <c r="N77" i="3"/>
  <c r="N76" i="3"/>
  <c r="N75" i="3"/>
  <c r="N74" i="3"/>
  <c r="N73" i="3"/>
  <c r="N72" i="3"/>
  <c r="N71" i="3"/>
  <c r="N70" i="3"/>
  <c r="N69" i="3"/>
  <c r="N68" i="3"/>
  <c r="N67" i="3"/>
  <c r="N66" i="3"/>
  <c r="N65" i="3"/>
  <c r="N64" i="3"/>
  <c r="K78" i="3"/>
  <c r="K77" i="3"/>
  <c r="K76" i="3"/>
  <c r="K75" i="3"/>
  <c r="K74" i="3"/>
  <c r="K73" i="3"/>
  <c r="K72" i="3"/>
  <c r="K71" i="3"/>
  <c r="K70" i="3"/>
  <c r="K69" i="3"/>
  <c r="K68" i="3"/>
  <c r="K67" i="3"/>
  <c r="K66" i="3"/>
  <c r="K65" i="3"/>
  <c r="K64" i="3"/>
  <c r="I78" i="3"/>
  <c r="I77" i="3"/>
  <c r="I76" i="3"/>
  <c r="I75" i="3"/>
  <c r="I74" i="3"/>
  <c r="M74" i="3" s="1"/>
  <c r="I73" i="3"/>
  <c r="I72" i="3"/>
  <c r="I71" i="3"/>
  <c r="I70" i="3"/>
  <c r="I69" i="3"/>
  <c r="I68" i="3"/>
  <c r="I67" i="3"/>
  <c r="I66" i="3"/>
  <c r="M66" i="3" s="1"/>
  <c r="I65" i="3"/>
  <c r="I64" i="3"/>
  <c r="G78" i="3"/>
  <c r="M78" i="3" s="1"/>
  <c r="G77" i="3"/>
  <c r="M77" i="3" s="1"/>
  <c r="G76" i="3"/>
  <c r="G75" i="3"/>
  <c r="G74" i="3"/>
  <c r="G73" i="3"/>
  <c r="G72" i="3"/>
  <c r="G71" i="3"/>
  <c r="G70" i="3"/>
  <c r="M70" i="3" s="1"/>
  <c r="G69" i="3"/>
  <c r="G68" i="3"/>
  <c r="M68" i="3" s="1"/>
  <c r="G67" i="3"/>
  <c r="G66" i="3"/>
  <c r="G65" i="3"/>
  <c r="G64" i="3"/>
  <c r="H51" i="4"/>
  <c r="I51" i="4"/>
  <c r="J51" i="4"/>
  <c r="K51" i="4"/>
  <c r="L51" i="4"/>
  <c r="M51" i="4"/>
  <c r="N51" i="4"/>
  <c r="O51" i="4"/>
  <c r="P51" i="4"/>
  <c r="Q51" i="4"/>
  <c r="R51" i="4"/>
  <c r="S51" i="4"/>
  <c r="T51" i="4"/>
  <c r="U51" i="4"/>
  <c r="V51" i="4"/>
  <c r="W51" i="4"/>
  <c r="X51" i="4"/>
  <c r="Y51" i="4"/>
  <c r="Z51" i="4"/>
  <c r="AA51" i="4"/>
  <c r="AB51" i="4"/>
  <c r="AC51" i="4"/>
  <c r="AD51" i="4"/>
  <c r="AE51" i="4"/>
  <c r="AF51" i="4"/>
  <c r="AG51" i="4"/>
  <c r="AH51" i="4"/>
  <c r="AI51" i="4"/>
  <c r="AJ51" i="4"/>
  <c r="AK51" i="4"/>
  <c r="AL51" i="4"/>
  <c r="AM51" i="4"/>
  <c r="AN51" i="4"/>
  <c r="AO51" i="4"/>
  <c r="AP51" i="4"/>
  <c r="AQ51" i="4"/>
  <c r="AR51" i="4"/>
  <c r="AS51" i="4"/>
  <c r="AT51" i="4"/>
  <c r="AU51" i="4"/>
  <c r="AV51" i="4"/>
  <c r="AW51" i="4"/>
  <c r="AX51" i="4"/>
  <c r="AY51" i="4"/>
  <c r="AZ51" i="4"/>
  <c r="H52" i="4"/>
  <c r="I52" i="4"/>
  <c r="J52" i="4"/>
  <c r="K52" i="4"/>
  <c r="L52" i="4"/>
  <c r="M52" i="4"/>
  <c r="N52" i="4"/>
  <c r="O52" i="4"/>
  <c r="P52" i="4"/>
  <c r="Q52" i="4"/>
  <c r="R52" i="4"/>
  <c r="S52" i="4"/>
  <c r="T52" i="4"/>
  <c r="U52" i="4"/>
  <c r="V52" i="4"/>
  <c r="W52" i="4"/>
  <c r="X52" i="4"/>
  <c r="Y52" i="4"/>
  <c r="Z52" i="4"/>
  <c r="AA52" i="4"/>
  <c r="AB52" i="4"/>
  <c r="AC52" i="4"/>
  <c r="AD52" i="4"/>
  <c r="AF52" i="4"/>
  <c r="AG52" i="4"/>
  <c r="AH52" i="4"/>
  <c r="AI52" i="4"/>
  <c r="AJ52" i="4"/>
  <c r="AK52" i="4"/>
  <c r="AL52" i="4"/>
  <c r="AM52" i="4"/>
  <c r="AN52" i="4"/>
  <c r="AO52" i="4"/>
  <c r="AP52" i="4"/>
  <c r="AQ52" i="4"/>
  <c r="AR52" i="4"/>
  <c r="AS52" i="4"/>
  <c r="AT52" i="4"/>
  <c r="AU52" i="4"/>
  <c r="AV52" i="4"/>
  <c r="AW52" i="4"/>
  <c r="AX52" i="4"/>
  <c r="AY52" i="4"/>
  <c r="AZ52" i="4"/>
  <c r="G51" i="4"/>
  <c r="G52" i="4"/>
  <c r="F52" i="4"/>
  <c r="F51" i="4"/>
  <c r="F26" i="4"/>
  <c r="G26" i="4"/>
  <c r="H26" i="4"/>
  <c r="I26" i="4"/>
  <c r="J26" i="4"/>
  <c r="K26" i="4"/>
  <c r="L26" i="4"/>
  <c r="M26" i="4"/>
  <c r="N26" i="4"/>
  <c r="O26" i="4"/>
  <c r="P26" i="4"/>
  <c r="Q26" i="4"/>
  <c r="R26" i="4"/>
  <c r="S26" i="4"/>
  <c r="T26" i="4"/>
  <c r="U26" i="4"/>
  <c r="V26" i="4"/>
  <c r="F27" i="4"/>
  <c r="G27" i="4"/>
  <c r="H27" i="4"/>
  <c r="I27" i="4"/>
  <c r="J27" i="4"/>
  <c r="K27" i="4"/>
  <c r="L27" i="4"/>
  <c r="M27" i="4"/>
  <c r="N27" i="4"/>
  <c r="O27" i="4"/>
  <c r="P27" i="4"/>
  <c r="Q27" i="4"/>
  <c r="R27" i="4"/>
  <c r="S27" i="4"/>
  <c r="T27" i="4"/>
  <c r="U27" i="4"/>
  <c r="V27" i="4"/>
  <c r="AZ27" i="4"/>
  <c r="AY27" i="4"/>
  <c r="AX27" i="4"/>
  <c r="AW27" i="4"/>
  <c r="AV27" i="4"/>
  <c r="AU27" i="4"/>
  <c r="AT27" i="4"/>
  <c r="AS27" i="4"/>
  <c r="AR27" i="4"/>
  <c r="AQ27" i="4"/>
  <c r="AP27" i="4"/>
  <c r="AO27" i="4"/>
  <c r="AN27" i="4"/>
  <c r="AM27" i="4"/>
  <c r="AL27" i="4"/>
  <c r="AK27" i="4"/>
  <c r="AJ27" i="4"/>
  <c r="AI27" i="4"/>
  <c r="AH27" i="4"/>
  <c r="AG27" i="4"/>
  <c r="AF27" i="4"/>
  <c r="AE27" i="4"/>
  <c r="AD27" i="4"/>
  <c r="AC27" i="4"/>
  <c r="AB27" i="4"/>
  <c r="AA27" i="4"/>
  <c r="Z27" i="4"/>
  <c r="Y27" i="4"/>
  <c r="X27" i="4"/>
  <c r="W27" i="4"/>
  <c r="AZ26" i="4"/>
  <c r="AY26" i="4"/>
  <c r="AX26" i="4"/>
  <c r="AW26" i="4"/>
  <c r="AV26" i="4"/>
  <c r="AU26" i="4"/>
  <c r="AT26" i="4"/>
  <c r="AS26" i="4"/>
  <c r="AR26" i="4"/>
  <c r="AQ26" i="4"/>
  <c r="AP26" i="4"/>
  <c r="AO26" i="4"/>
  <c r="AN26" i="4"/>
  <c r="AM26" i="4"/>
  <c r="AL26" i="4"/>
  <c r="AK26" i="4"/>
  <c r="AJ26" i="4"/>
  <c r="AI26" i="4"/>
  <c r="AH26" i="4"/>
  <c r="AG26" i="4"/>
  <c r="AF26" i="4"/>
  <c r="AE26" i="4"/>
  <c r="AD26" i="4"/>
  <c r="AC26" i="4"/>
  <c r="AB26" i="4"/>
  <c r="AA26" i="4"/>
  <c r="Z26" i="4"/>
  <c r="Y26" i="4"/>
  <c r="X26" i="4"/>
  <c r="W26" i="4"/>
  <c r="P11" i="5"/>
  <c r="O11" i="5"/>
  <c r="N11" i="5"/>
  <c r="M11" i="5"/>
  <c r="L11" i="5"/>
  <c r="K11" i="5"/>
  <c r="J11" i="5"/>
  <c r="I11" i="5"/>
  <c r="H11" i="5"/>
  <c r="G11" i="5"/>
  <c r="F11" i="5"/>
  <c r="E11" i="5"/>
  <c r="D11" i="5"/>
  <c r="P10" i="5"/>
  <c r="O10" i="5"/>
  <c r="N10" i="5"/>
  <c r="M10" i="5"/>
  <c r="L10" i="5"/>
  <c r="K10" i="5"/>
  <c r="J10" i="5"/>
  <c r="I10" i="5"/>
  <c r="H10" i="5"/>
  <c r="G10" i="5"/>
  <c r="F10" i="5"/>
  <c r="E10" i="5"/>
  <c r="D10" i="5"/>
  <c r="F9" i="3"/>
  <c r="F10" i="3"/>
  <c r="F11" i="3"/>
  <c r="F12" i="3"/>
  <c r="F13" i="3"/>
  <c r="F14" i="3"/>
  <c r="F15" i="3"/>
  <c r="F16" i="3"/>
  <c r="F17" i="3"/>
  <c r="F18" i="3"/>
  <c r="F19" i="3"/>
  <c r="F20" i="3"/>
  <c r="F21" i="3"/>
  <c r="F22" i="3"/>
  <c r="F23" i="3"/>
  <c r="F24" i="3"/>
  <c r="F25" i="3"/>
  <c r="F26" i="3"/>
  <c r="F27" i="3"/>
  <c r="F28" i="3"/>
  <c r="F29" i="3"/>
  <c r="F30" i="3"/>
  <c r="F31" i="3"/>
  <c r="E70" i="3" s="1"/>
  <c r="F32" i="3"/>
  <c r="F33" i="3"/>
  <c r="F34" i="3"/>
  <c r="E71" i="3" s="1"/>
  <c r="F35" i="3"/>
  <c r="F36" i="3"/>
  <c r="F37" i="3"/>
  <c r="F38" i="3"/>
  <c r="F39" i="3"/>
  <c r="F40" i="3"/>
  <c r="F41" i="3"/>
  <c r="F42" i="3"/>
  <c r="E73" i="3" s="1"/>
  <c r="F43" i="3"/>
  <c r="F44" i="3"/>
  <c r="F45" i="3"/>
  <c r="F46" i="3"/>
  <c r="E75" i="3" s="1"/>
  <c r="F47" i="3"/>
  <c r="F48" i="3"/>
  <c r="F49" i="3"/>
  <c r="F50" i="3"/>
  <c r="F51" i="3"/>
  <c r="F52" i="3"/>
  <c r="F53" i="3"/>
  <c r="F54" i="3"/>
  <c r="F55" i="3"/>
  <c r="F56" i="3"/>
  <c r="F57" i="3"/>
  <c r="F8" i="3"/>
  <c r="F64" i="3" s="1"/>
  <c r="M9" i="3"/>
  <c r="M10" i="3"/>
  <c r="M11" i="3"/>
  <c r="M12" i="3"/>
  <c r="M13" i="3"/>
  <c r="M14" i="3"/>
  <c r="M15" i="3"/>
  <c r="M16" i="3"/>
  <c r="M17" i="3"/>
  <c r="M18" i="3"/>
  <c r="M19" i="3"/>
  <c r="M20" i="3"/>
  <c r="M21" i="3"/>
  <c r="M22" i="3"/>
  <c r="M23" i="3"/>
  <c r="M24" i="3"/>
  <c r="M25" i="3"/>
  <c r="M26" i="3"/>
  <c r="M27" i="3"/>
  <c r="M28" i="3"/>
  <c r="M29" i="3"/>
  <c r="M30" i="3"/>
  <c r="M31" i="3"/>
  <c r="M32" i="3"/>
  <c r="M33" i="3"/>
  <c r="M34" i="3"/>
  <c r="M35" i="3"/>
  <c r="M36" i="3"/>
  <c r="M37" i="3"/>
  <c r="M38" i="3"/>
  <c r="M39" i="3"/>
  <c r="M40" i="3"/>
  <c r="M41" i="3"/>
  <c r="M42" i="3"/>
  <c r="M43" i="3"/>
  <c r="M44" i="3"/>
  <c r="M45" i="3"/>
  <c r="M46" i="3"/>
  <c r="M47" i="3"/>
  <c r="M48" i="3"/>
  <c r="M49" i="3"/>
  <c r="M50" i="3"/>
  <c r="M51" i="3"/>
  <c r="M52" i="3"/>
  <c r="M53" i="3"/>
  <c r="M54" i="3"/>
  <c r="M55" i="3"/>
  <c r="M56" i="3"/>
  <c r="M57" i="3"/>
  <c r="M8" i="3"/>
  <c r="V8" i="2"/>
  <c r="V9" i="2"/>
  <c r="V10" i="2"/>
  <c r="V11" i="2"/>
  <c r="V12" i="2"/>
  <c r="V13" i="2"/>
  <c r="V14" i="2"/>
  <c r="V15" i="2"/>
  <c r="V16" i="2"/>
  <c r="V17" i="2"/>
  <c r="V18" i="2"/>
  <c r="V19" i="2"/>
  <c r="V20" i="2"/>
  <c r="V21" i="2"/>
  <c r="V22" i="2"/>
  <c r="V23" i="2"/>
  <c r="V24" i="2"/>
  <c r="V25" i="2"/>
  <c r="V26" i="2"/>
  <c r="V27" i="2"/>
  <c r="V28" i="2"/>
  <c r="V29" i="2"/>
  <c r="V30" i="2"/>
  <c r="V31" i="2"/>
  <c r="V32" i="2"/>
  <c r="V33" i="2"/>
  <c r="V34" i="2"/>
  <c r="V35" i="2"/>
  <c r="V36" i="2"/>
  <c r="V37" i="2"/>
  <c r="V38" i="2"/>
  <c r="V39" i="2"/>
  <c r="V40" i="2"/>
  <c r="V41" i="2"/>
  <c r="V42" i="2"/>
  <c r="V43" i="2"/>
  <c r="V44" i="2"/>
  <c r="V45" i="2"/>
  <c r="V46" i="2"/>
  <c r="V47" i="2"/>
  <c r="V48" i="2"/>
  <c r="V49" i="2"/>
  <c r="V50" i="2"/>
  <c r="V7" i="2"/>
  <c r="N13" i="2"/>
  <c r="N14" i="2"/>
  <c r="N15" i="2"/>
  <c r="N7" i="2"/>
  <c r="N8" i="2"/>
  <c r="N9" i="2"/>
  <c r="N19" i="2"/>
  <c r="N20" i="2"/>
  <c r="N21" i="2"/>
  <c r="N42" i="2"/>
  <c r="N43" i="2"/>
  <c r="N44" i="2"/>
  <c r="N45" i="2"/>
  <c r="N46" i="2"/>
  <c r="N47" i="2"/>
  <c r="N28" i="2"/>
  <c r="N29" i="2"/>
  <c r="N30" i="2"/>
  <c r="N16" i="2"/>
  <c r="N17" i="2"/>
  <c r="N18" i="2"/>
  <c r="N34" i="2"/>
  <c r="N35" i="2"/>
  <c r="N39" i="2"/>
  <c r="N40" i="2"/>
  <c r="N41" i="2"/>
  <c r="N31" i="2"/>
  <c r="N32" i="2"/>
  <c r="N33" i="2"/>
  <c r="N36" i="2"/>
  <c r="N37" i="2"/>
  <c r="N38" i="2"/>
  <c r="N22" i="2"/>
  <c r="N23" i="2"/>
  <c r="N24" i="2"/>
  <c r="N10" i="2"/>
  <c r="N11" i="2"/>
  <c r="N12" i="2"/>
  <c r="N49" i="2"/>
  <c r="N50" i="2"/>
  <c r="N25" i="2"/>
  <c r="N26" i="2"/>
  <c r="N27" i="2"/>
  <c r="N48" i="2"/>
  <c r="E49" i="2"/>
  <c r="E71" i="2" s="1"/>
  <c r="E50" i="2"/>
  <c r="E25" i="2"/>
  <c r="F63" i="2" s="1"/>
  <c r="E26" i="2"/>
  <c r="E27" i="2"/>
  <c r="E22" i="2"/>
  <c r="E62" i="2" s="1"/>
  <c r="E23" i="2"/>
  <c r="E24" i="2"/>
  <c r="E10" i="2"/>
  <c r="F58" i="2" s="1"/>
  <c r="E11" i="2"/>
  <c r="E12" i="2"/>
  <c r="E13" i="2"/>
  <c r="E14" i="2"/>
  <c r="F59" i="2" s="1"/>
  <c r="E15" i="2"/>
  <c r="E7" i="2"/>
  <c r="F57" i="2" s="1"/>
  <c r="E8" i="2"/>
  <c r="E9" i="2"/>
  <c r="E19" i="2"/>
  <c r="E20" i="2"/>
  <c r="F61" i="2" s="1"/>
  <c r="E21" i="2"/>
  <c r="E42" i="2"/>
  <c r="F69" i="2" s="1"/>
  <c r="E43" i="2"/>
  <c r="E44" i="2"/>
  <c r="E45" i="2"/>
  <c r="E70" i="2" s="1"/>
  <c r="E46" i="2"/>
  <c r="F70" i="2" s="1"/>
  <c r="E47" i="2"/>
  <c r="E28" i="2"/>
  <c r="E64" i="2" s="1"/>
  <c r="E29" i="2"/>
  <c r="F64" i="2"/>
  <c r="E30" i="2"/>
  <c r="E16" i="2"/>
  <c r="F60" i="2" s="1"/>
  <c r="E17" i="2"/>
  <c r="E18" i="2"/>
  <c r="E34" i="2"/>
  <c r="E66" i="2"/>
  <c r="E35" i="2"/>
  <c r="E39" i="2"/>
  <c r="F68" i="2" s="1"/>
  <c r="E40" i="2"/>
  <c r="E68" i="2" s="1"/>
  <c r="E41" i="2"/>
  <c r="E31" i="2"/>
  <c r="E65" i="2"/>
  <c r="E32" i="2"/>
  <c r="E33" i="2"/>
  <c r="F65" i="2" s="1"/>
  <c r="E36" i="2"/>
  <c r="F67" i="2" s="1"/>
  <c r="E37" i="2"/>
  <c r="E67" i="2" s="1"/>
  <c r="E38" i="2"/>
  <c r="E48" i="2"/>
  <c r="F71" i="2"/>
  <c r="F66" i="2"/>
  <c r="E61" i="2"/>
  <c r="E72" i="3" l="1"/>
  <c r="F65" i="3"/>
  <c r="M71" i="3"/>
  <c r="M72" i="3"/>
  <c r="E68" i="3"/>
  <c r="E66" i="3"/>
  <c r="F77" i="3"/>
  <c r="E74" i="3"/>
  <c r="M64" i="3"/>
  <c r="X64" i="3"/>
  <c r="X72" i="3"/>
  <c r="Y66" i="3"/>
  <c r="Y74" i="3"/>
  <c r="Z67" i="3"/>
  <c r="Z75" i="3"/>
  <c r="AA66" i="3"/>
  <c r="AA74" i="3"/>
  <c r="AB68" i="3"/>
  <c r="AB77" i="3"/>
  <c r="F69" i="3"/>
  <c r="E67" i="3"/>
  <c r="M65" i="3"/>
  <c r="M73" i="3"/>
  <c r="M67" i="3"/>
  <c r="M75" i="3"/>
  <c r="X65" i="3"/>
  <c r="X73" i="3"/>
  <c r="Y67" i="3"/>
  <c r="Y75" i="3"/>
  <c r="Z68" i="3"/>
  <c r="Z76" i="3"/>
  <c r="AA67" i="3"/>
  <c r="AA76" i="3"/>
  <c r="AB69" i="3"/>
  <c r="AB78" i="3"/>
  <c r="X66" i="3"/>
  <c r="X74" i="3"/>
  <c r="Y68" i="3"/>
  <c r="Y76" i="3"/>
  <c r="Z69" i="3"/>
  <c r="Z77" i="3"/>
  <c r="AA68" i="3"/>
  <c r="AA77" i="3"/>
  <c r="AB70" i="3"/>
  <c r="F73" i="3"/>
  <c r="F71" i="3"/>
  <c r="X67" i="3"/>
  <c r="X76" i="3"/>
  <c r="Y69" i="3"/>
  <c r="Y77" i="3"/>
  <c r="Z70" i="3"/>
  <c r="Z78" i="3"/>
  <c r="AA69" i="3"/>
  <c r="AA78" i="3"/>
  <c r="AB71" i="3"/>
  <c r="F76" i="3"/>
  <c r="M76" i="3"/>
  <c r="X68" i="3"/>
  <c r="X77" i="3"/>
  <c r="Y70" i="3"/>
  <c r="Y78" i="3"/>
  <c r="Z71" i="3"/>
  <c r="AA75" i="3"/>
  <c r="AA70" i="3"/>
  <c r="AB64" i="3"/>
  <c r="AB72" i="3"/>
  <c r="F78" i="3"/>
  <c r="F68" i="3"/>
  <c r="X69" i="3"/>
  <c r="X78" i="3"/>
  <c r="Y71" i="3"/>
  <c r="Z64" i="3"/>
  <c r="Z72" i="3"/>
  <c r="AB75" i="3"/>
  <c r="AA71" i="3"/>
  <c r="AB65" i="3"/>
  <c r="AB73" i="3"/>
  <c r="F72" i="3"/>
  <c r="E65" i="3"/>
  <c r="X70" i="3"/>
  <c r="Y64" i="3"/>
  <c r="Y72" i="3"/>
  <c r="Z65" i="3"/>
  <c r="Z73" i="3"/>
  <c r="AA64" i="3"/>
  <c r="AA72" i="3"/>
  <c r="AB66" i="3"/>
  <c r="AB74" i="3"/>
  <c r="F70" i="3"/>
  <c r="E60" i="2"/>
  <c r="E59" i="2"/>
  <c r="F62" i="2"/>
  <c r="E64" i="3"/>
  <c r="E78" i="3"/>
  <c r="E57" i="2"/>
  <c r="E69" i="2"/>
  <c r="E58" i="2"/>
  <c r="E77" i="3"/>
  <c r="E69" i="3"/>
  <c r="F66" i="3"/>
  <c r="F74" i="3"/>
  <c r="E76" i="3"/>
  <c r="F67" i="3"/>
  <c r="E63" i="2"/>
</calcChain>
</file>

<file path=xl/sharedStrings.xml><?xml version="1.0" encoding="utf-8"?>
<sst xmlns="http://schemas.openxmlformats.org/spreadsheetml/2006/main" count="1009" uniqueCount="205">
  <si>
    <t>WS-15-4b</t>
  </si>
  <si>
    <t>PB-15-3</t>
  </si>
  <si>
    <t>PB-15-1</t>
  </si>
  <si>
    <t>FeO</t>
  </si>
  <si>
    <t>MnO</t>
  </si>
  <si>
    <t>MgO</t>
  </si>
  <si>
    <t>CaO</t>
  </si>
  <si>
    <t>NiO</t>
  </si>
  <si>
    <t>Si</t>
  </si>
  <si>
    <t>Ti</t>
  </si>
  <si>
    <t>Al</t>
  </si>
  <si>
    <t>Fe</t>
  </si>
  <si>
    <t>Mn</t>
  </si>
  <si>
    <t>Mg</t>
  </si>
  <si>
    <t>Ca</t>
  </si>
  <si>
    <t>Cr</t>
  </si>
  <si>
    <t>Ni</t>
  </si>
  <si>
    <t>P</t>
  </si>
  <si>
    <t>Zn</t>
  </si>
  <si>
    <t>Sum</t>
  </si>
  <si>
    <t>M</t>
  </si>
  <si>
    <t>T</t>
  </si>
  <si>
    <t>O</t>
  </si>
  <si>
    <t>V</t>
  </si>
  <si>
    <t>Na</t>
  </si>
  <si>
    <t>Li</t>
  </si>
  <si>
    <t>B</t>
  </si>
  <si>
    <t>Sc</t>
  </si>
  <si>
    <t>Co</t>
  </si>
  <si>
    <t>Cu</t>
  </si>
  <si>
    <t>Ga</t>
  </si>
  <si>
    <t>Sr</t>
  </si>
  <si>
    <t>Y</t>
  </si>
  <si>
    <t>Zr</t>
  </si>
  <si>
    <t>Dy</t>
  </si>
  <si>
    <t>Ho</t>
  </si>
  <si>
    <t>Er</t>
  </si>
  <si>
    <t>Tm</t>
  </si>
  <si>
    <t>Yb</t>
  </si>
  <si>
    <t>Lu</t>
  </si>
  <si>
    <r>
      <t>SiO</t>
    </r>
    <r>
      <rPr>
        <vertAlign val="subscript"/>
        <sz val="12"/>
        <rFont val="Times New Roman"/>
        <family val="1"/>
        <charset val="204"/>
      </rPr>
      <t>2</t>
    </r>
  </si>
  <si>
    <r>
      <t>TiO</t>
    </r>
    <r>
      <rPr>
        <vertAlign val="subscript"/>
        <sz val="12"/>
        <rFont val="Times New Roman"/>
        <family val="1"/>
        <charset val="204"/>
      </rPr>
      <t>2</t>
    </r>
  </si>
  <si>
    <r>
      <t>Al</t>
    </r>
    <r>
      <rPr>
        <vertAlign val="subscript"/>
        <sz val="12"/>
        <rFont val="Times New Roman"/>
        <family val="1"/>
        <charset val="204"/>
      </rPr>
      <t>2</t>
    </r>
    <r>
      <rPr>
        <sz val="12"/>
        <rFont val="Times New Roman"/>
        <family val="1"/>
        <charset val="204"/>
      </rPr>
      <t>O</t>
    </r>
    <r>
      <rPr>
        <vertAlign val="subscript"/>
        <sz val="12"/>
        <rFont val="Times New Roman"/>
        <family val="1"/>
        <charset val="204"/>
      </rPr>
      <t>3</t>
    </r>
  </si>
  <si>
    <r>
      <t>Cr</t>
    </r>
    <r>
      <rPr>
        <vertAlign val="subscript"/>
        <sz val="12"/>
        <rFont val="Times New Roman"/>
        <family val="1"/>
        <charset val="204"/>
      </rPr>
      <t>2</t>
    </r>
    <r>
      <rPr>
        <sz val="12"/>
        <rFont val="Times New Roman"/>
        <family val="1"/>
        <charset val="204"/>
      </rPr>
      <t>O</t>
    </r>
    <r>
      <rPr>
        <vertAlign val="subscript"/>
        <sz val="12"/>
        <rFont val="Times New Roman"/>
        <family val="1"/>
        <charset val="204"/>
      </rPr>
      <t>3</t>
    </r>
  </si>
  <si>
    <r>
      <t>P</t>
    </r>
    <r>
      <rPr>
        <vertAlign val="subscript"/>
        <sz val="12"/>
        <rFont val="Times New Roman"/>
        <family val="1"/>
        <charset val="204"/>
      </rPr>
      <t>2</t>
    </r>
    <r>
      <rPr>
        <sz val="12"/>
        <rFont val="Times New Roman"/>
        <family val="1"/>
        <charset val="204"/>
      </rPr>
      <t>O</t>
    </r>
    <r>
      <rPr>
        <vertAlign val="subscript"/>
        <sz val="12"/>
        <rFont val="Times New Roman"/>
        <family val="1"/>
        <charset val="204"/>
      </rPr>
      <t>5</t>
    </r>
  </si>
  <si>
    <t>Analysis #</t>
  </si>
  <si>
    <t>MongOL Sh11-2</t>
  </si>
  <si>
    <t>Sample</t>
  </si>
  <si>
    <t>Reference comp.</t>
  </si>
  <si>
    <t>Batanova et al. (2019)</t>
  </si>
  <si>
    <t>2se</t>
  </si>
  <si>
    <t>Analysis №</t>
  </si>
  <si>
    <t>Batanova et al. (2015)</t>
  </si>
  <si>
    <t>Total</t>
  </si>
  <si>
    <t>San Carlos (USA)</t>
  </si>
  <si>
    <t>Average</t>
  </si>
  <si>
    <t>0.0036-0.0085</t>
  </si>
  <si>
    <t>Supplementary Table 2: LA-ICPMS analyses of skarn olivine.</t>
  </si>
  <si>
    <t>Supplementary Table 1: High-precision EPMA analyses of skarn olivine.</t>
  </si>
  <si>
    <t>*Information values</t>
  </si>
  <si>
    <t>Be*</t>
  </si>
  <si>
    <t>Nb*</t>
  </si>
  <si>
    <t>Mo*</t>
  </si>
  <si>
    <t>Ba*</t>
  </si>
  <si>
    <t>La*</t>
  </si>
  <si>
    <t>Ce*</t>
  </si>
  <si>
    <t>Pr*</t>
  </si>
  <si>
    <t>Nd*</t>
  </si>
  <si>
    <t>Sm*</t>
  </si>
  <si>
    <t>Eu*</t>
  </si>
  <si>
    <t>Gd*</t>
  </si>
  <si>
    <t>Tb*</t>
  </si>
  <si>
    <t>Hf*</t>
  </si>
  <si>
    <t>Ta*</t>
  </si>
  <si>
    <t>W*</t>
  </si>
  <si>
    <t>Pb*</t>
  </si>
  <si>
    <t>Th*</t>
  </si>
  <si>
    <t>U*</t>
  </si>
  <si>
    <t>1 SD</t>
  </si>
  <si>
    <t>-</t>
  </si>
  <si>
    <t>"-" - not detected</t>
  </si>
  <si>
    <t>Spot size (μm)</t>
  </si>
  <si>
    <t>Spot size</t>
  </si>
  <si>
    <t>Laboratory and Sample Preparation</t>
  </si>
  <si>
    <t>Laboratory name</t>
  </si>
  <si>
    <t>LA-ICP-MS lab, Institute of Geosciences at the Christian-Albrecht University of Kiel, Germany</t>
  </si>
  <si>
    <t>Sample preparation</t>
  </si>
  <si>
    <t>Imaging</t>
  </si>
  <si>
    <t>OLYMPUS optical microscope integrated in GeoLas system, 100x objective; HR video</t>
  </si>
  <si>
    <t>Laser ablation system</t>
  </si>
  <si>
    <t>Make, Model and type</t>
  </si>
  <si>
    <t>193nm Excimer Laser-Ablation system GeoLas Pro (Coherent®)</t>
  </si>
  <si>
    <t>Ablation cell and volume</t>
  </si>
  <si>
    <t xml:space="preserve">Modified for rapid wash-out large two volume cell (ETH Zürich, Switzerland; Fricker et al., 2011) </t>
  </si>
  <si>
    <t>Laser wavelength (nm)</t>
  </si>
  <si>
    <t>193 nm</t>
  </si>
  <si>
    <t>Pulse width (ns)</t>
  </si>
  <si>
    <t>10 ns</t>
  </si>
  <si>
    <t>Repetition rate (Hz)</t>
  </si>
  <si>
    <t>10 Hz</t>
  </si>
  <si>
    <t>Gas blank (s)</t>
  </si>
  <si>
    <t xml:space="preserve">20 s </t>
  </si>
  <si>
    <t>Ablation duration (s)</t>
  </si>
  <si>
    <t>60 s</t>
  </si>
  <si>
    <t>Sampling mode / pattern</t>
  </si>
  <si>
    <t>Static spot ablation</t>
  </si>
  <si>
    <t>Setting points for analysis</t>
  </si>
  <si>
    <t>Manual, point-by-point</t>
  </si>
  <si>
    <t>Carrier gas</t>
  </si>
  <si>
    <t>100% He in the cell, Ar make-up gas combined using a concentric gas mixig device 50 cm before the torch.</t>
  </si>
  <si>
    <t>ICP-MS Instrument</t>
  </si>
  <si>
    <t>Agilent 7900s ICP-QMS</t>
  </si>
  <si>
    <t>Sample introduction</t>
  </si>
  <si>
    <t xml:space="preserve">Ablation aerosol </t>
  </si>
  <si>
    <t>RF power (W)</t>
  </si>
  <si>
    <t>1500 W</t>
  </si>
  <si>
    <t>Detection system</t>
  </si>
  <si>
    <t>pulse/ analog discrete dynode SEM</t>
  </si>
  <si>
    <t>Masses measured (m/z)</t>
  </si>
  <si>
    <t>7, 9, 11, 23, 24, 27, 29, 31, 39, 43, 45, 47, 51, 52, 55, 57, 59, 60, 63, 66, 71, 75, 85, 88, 89, 90, 93, 98, 111, 115, 118, 121, 133, 138, 139, 140, 141, 146, 147, 151, 157, 159, 163, 165, 166, 169, 172, 175, 178, 181, 184, 208, 232, 238</t>
  </si>
  <si>
    <t>Integration time per peak/dwell times (ms); quadrupole settling time between mass jumps</t>
  </si>
  <si>
    <t>5 to 20 ms depending on element abundance</t>
  </si>
  <si>
    <t>Oxide production rate</t>
  </si>
  <si>
    <t>typically &lt;0.25 % ThO+/Th+; decreased during analytical session</t>
  </si>
  <si>
    <t>Total integration time per 1 cycle</t>
  </si>
  <si>
    <t>0.86 s</t>
  </si>
  <si>
    <t>Sensitivity (apparent / absolute)</t>
  </si>
  <si>
    <t>Data Processing</t>
  </si>
  <si>
    <t xml:space="preserve">Data processing package </t>
  </si>
  <si>
    <t>GLITTER software; final processing in in-house built Excel spreadsheet.</t>
  </si>
  <si>
    <t>Calibration strategy</t>
  </si>
  <si>
    <t>Correction for different spot size.</t>
  </si>
  <si>
    <t>Reference Material info</t>
  </si>
  <si>
    <t>KL2-G: GEOREM preferred values http://georem.mpch-mainz.gwdg.de/</t>
  </si>
  <si>
    <t>MongOL Sh11-2: Batanova et al. (2019)</t>
  </si>
  <si>
    <t xml:space="preserve">Correction for interferences </t>
  </si>
  <si>
    <t>Quantification method / internal standard</t>
  </si>
  <si>
    <t>Initial normalization to 29Si and SiO2=40 wt% in olivine; final calculation of concentrations by matching the sum of 13 major element oxides to 100%.</t>
  </si>
  <si>
    <t>Control of entrapment of other phases</t>
  </si>
  <si>
    <t>Manual setting of integration window in GLITTER software; check for correct olivine stoichiometry</t>
  </si>
  <si>
    <t>Matrix correction using MongOL Sh11-2 for Si, Mg, Fe, Li, Na, Al, P, Ca, Sc, Ti, V, Cr, Mn, Co, Ni, Cu, Zn, Ga, Sr, Y, Zr, Dy, Ho, Er, Tm, Yb and Lu</t>
  </si>
  <si>
    <t>Supplementary Table 5: LA-ICP-MS instrumental conditions</t>
  </si>
  <si>
    <t>Epoxy mount, polishing with 1-6 mm diamond pastes, 0.05 mm Al2O3 to finish</t>
  </si>
  <si>
    <r>
      <t>Fluence (J cm</t>
    </r>
    <r>
      <rPr>
        <vertAlign val="superscript"/>
        <sz val="12"/>
        <color indexed="8"/>
        <rFont val="Times New Roman"/>
        <family val="1"/>
        <charset val="204"/>
      </rPr>
      <t>-2</t>
    </r>
    <r>
      <rPr>
        <sz val="12"/>
        <color indexed="8"/>
        <rFont val="Times New Roman"/>
        <family val="1"/>
        <charset val="204"/>
      </rPr>
      <t>)</t>
    </r>
  </si>
  <si>
    <r>
      <t>5 J cm</t>
    </r>
    <r>
      <rPr>
        <vertAlign val="superscript"/>
        <sz val="12"/>
        <color indexed="8"/>
        <rFont val="Times New Roman"/>
        <family val="1"/>
        <charset val="204"/>
      </rPr>
      <t>-2</t>
    </r>
  </si>
  <si>
    <t>Nominal spot diameter (mm)</t>
  </si>
  <si>
    <t>32-120 mm</t>
  </si>
  <si>
    <r>
      <t>Cell carrier gas flow (l min</t>
    </r>
    <r>
      <rPr>
        <vertAlign val="superscript"/>
        <sz val="12"/>
        <color indexed="8"/>
        <rFont val="Times New Roman"/>
        <family val="1"/>
        <charset val="204"/>
      </rPr>
      <t>-1</t>
    </r>
    <r>
      <rPr>
        <sz val="12"/>
        <color indexed="8"/>
        <rFont val="Times New Roman"/>
        <family val="1"/>
        <charset val="204"/>
      </rPr>
      <t>)</t>
    </r>
  </si>
  <si>
    <r>
      <t>He 1 L min</t>
    </r>
    <r>
      <rPr>
        <vertAlign val="superscript"/>
        <sz val="12"/>
        <color indexed="8"/>
        <rFont val="Times New Roman"/>
        <family val="1"/>
        <charset val="204"/>
      </rPr>
      <t>-1</t>
    </r>
    <r>
      <rPr>
        <sz val="12"/>
        <color indexed="8"/>
        <rFont val="Times New Roman"/>
        <family val="1"/>
        <charset val="204"/>
      </rPr>
      <t>, H</t>
    </r>
    <r>
      <rPr>
        <vertAlign val="subscript"/>
        <sz val="12"/>
        <color indexed="8"/>
        <rFont val="Times New Roman"/>
        <family val="1"/>
        <charset val="204"/>
      </rPr>
      <t>2</t>
    </r>
    <r>
      <rPr>
        <sz val="12"/>
        <color indexed="8"/>
        <rFont val="Times New Roman"/>
        <family val="1"/>
        <charset val="204"/>
      </rPr>
      <t xml:space="preserve"> 14 mL min</t>
    </r>
    <r>
      <rPr>
        <vertAlign val="superscript"/>
        <sz val="12"/>
        <color indexed="8"/>
        <rFont val="Times New Roman"/>
        <family val="1"/>
        <charset val="204"/>
      </rPr>
      <t>-1</t>
    </r>
    <r>
      <rPr>
        <sz val="12"/>
        <color indexed="8"/>
        <rFont val="Times New Roman"/>
        <family val="1"/>
        <charset val="204"/>
      </rPr>
      <t xml:space="preserve"> </t>
    </r>
    <r>
      <rPr>
        <vertAlign val="superscript"/>
        <sz val="12"/>
        <color indexed="8"/>
        <rFont val="Times New Roman"/>
        <family val="1"/>
        <charset val="204"/>
      </rPr>
      <t xml:space="preserve"> </t>
    </r>
  </si>
  <si>
    <r>
      <t>Make-up gas flow (l min</t>
    </r>
    <r>
      <rPr>
        <vertAlign val="superscript"/>
        <sz val="12"/>
        <color indexed="8"/>
        <rFont val="Times New Roman"/>
        <family val="1"/>
        <charset val="204"/>
      </rPr>
      <t>-1</t>
    </r>
    <r>
      <rPr>
        <sz val="12"/>
        <color indexed="8"/>
        <rFont val="Times New Roman"/>
        <family val="1"/>
        <charset val="204"/>
      </rPr>
      <t>)</t>
    </r>
  </si>
  <si>
    <r>
      <t>Ar 0.7 L min</t>
    </r>
    <r>
      <rPr>
        <vertAlign val="superscript"/>
        <sz val="12"/>
        <color indexed="8"/>
        <rFont val="Times New Roman"/>
        <family val="1"/>
        <charset val="204"/>
      </rPr>
      <t>-1</t>
    </r>
  </si>
  <si>
    <t>Apparent sensitivity ~30,000 cps/ppm U measured on KL2-G using 120 mm spot</t>
  </si>
  <si>
    <t xml:space="preserve">KL2-G  analysed with 120 mm used as primary reference material; </t>
  </si>
  <si>
    <r>
      <rPr>
        <vertAlign val="superscript"/>
        <sz val="12"/>
        <color indexed="8"/>
        <rFont val="Times New Roman"/>
        <family val="1"/>
        <charset val="204"/>
      </rPr>
      <t>29</t>
    </r>
    <r>
      <rPr>
        <sz val="12"/>
        <color indexed="8"/>
        <rFont val="Times New Roman"/>
        <family val="1"/>
        <charset val="204"/>
      </rPr>
      <t>Si</t>
    </r>
    <r>
      <rPr>
        <vertAlign val="superscript"/>
        <sz val="12"/>
        <color indexed="8"/>
        <rFont val="Times New Roman"/>
        <family val="1"/>
        <charset val="204"/>
      </rPr>
      <t>16</t>
    </r>
    <r>
      <rPr>
        <sz val="12"/>
        <color indexed="8"/>
        <rFont val="Times New Roman"/>
        <family val="1"/>
        <charset val="204"/>
      </rPr>
      <t>O</t>
    </r>
    <r>
      <rPr>
        <vertAlign val="superscript"/>
        <sz val="12"/>
        <color indexed="8"/>
        <rFont val="Times New Roman"/>
        <family val="1"/>
        <charset val="204"/>
      </rPr>
      <t>+</t>
    </r>
    <r>
      <rPr>
        <sz val="12"/>
        <color indexed="8"/>
        <rFont val="Times New Roman"/>
        <family val="1"/>
        <charset val="204"/>
      </rPr>
      <t xml:space="preserve"> on Sc</t>
    </r>
    <r>
      <rPr>
        <vertAlign val="superscript"/>
        <sz val="12"/>
        <color indexed="8"/>
        <rFont val="Times New Roman"/>
        <family val="1"/>
        <charset val="204"/>
      </rPr>
      <t xml:space="preserve">45 </t>
    </r>
    <r>
      <rPr>
        <sz val="12"/>
        <color indexed="8"/>
        <rFont val="Times New Roman"/>
        <family val="1"/>
        <charset val="204"/>
      </rPr>
      <t>using data on synthetic quartz analysed throughout the measurement session</t>
    </r>
  </si>
  <si>
    <t xml:space="preserve">KL2-G </t>
  </si>
  <si>
    <t>Jochum et al., 2006</t>
  </si>
  <si>
    <t>SD</t>
  </si>
  <si>
    <t>MongOL</t>
  </si>
  <si>
    <t>KL2-G reference</t>
  </si>
  <si>
    <t>MongOL Sh11-2 Reference</t>
  </si>
  <si>
    <t>2SD</t>
  </si>
  <si>
    <t>WS15/4b</t>
  </si>
  <si>
    <t>PB15/1</t>
  </si>
  <si>
    <t>PB15/3</t>
  </si>
  <si>
    <t>2 SD</t>
  </si>
  <si>
    <t>Average values for Figure 2</t>
  </si>
  <si>
    <t>Mg#</t>
  </si>
  <si>
    <t>Al 2 SD</t>
  </si>
  <si>
    <t>P 2 SD</t>
  </si>
  <si>
    <t>Ca 2 SD</t>
  </si>
  <si>
    <t>Ti 2 SD</t>
  </si>
  <si>
    <t>Mn 2 SD</t>
  </si>
  <si>
    <t>2SD with account to primary reference materials uncertainties</t>
  </si>
  <si>
    <t>Primary reference material</t>
  </si>
  <si>
    <t>Supplementary Table 3: LA-ICP-MS analyses of olivine reference materials.</t>
  </si>
  <si>
    <t>Supplementary Table 4: EPMA analyses of San Carlos olivine reference material.</t>
  </si>
  <si>
    <t>Unit</t>
  </si>
  <si>
    <t>µg/g</t>
  </si>
  <si>
    <t>mol.%</t>
  </si>
  <si>
    <t>Fo</t>
  </si>
  <si>
    <t>g/100g</t>
  </si>
  <si>
    <t>(mol.%)</t>
  </si>
  <si>
    <t>apfu</t>
  </si>
  <si>
    <t>Mass measured</t>
  </si>
  <si>
    <t>U</t>
  </si>
  <si>
    <t>Th</t>
  </si>
  <si>
    <t>Pb</t>
  </si>
  <si>
    <t>W</t>
  </si>
  <si>
    <t>Ta</t>
  </si>
  <si>
    <t>Hf</t>
  </si>
  <si>
    <t>Tb</t>
  </si>
  <si>
    <t>Be</t>
  </si>
  <si>
    <t>Nb</t>
  </si>
  <si>
    <t>Mo</t>
  </si>
  <si>
    <t>Cs</t>
  </si>
  <si>
    <t>Ba</t>
  </si>
  <si>
    <t>La</t>
  </si>
  <si>
    <t>Ce</t>
  </si>
  <si>
    <t>Pr</t>
  </si>
  <si>
    <t>Nd</t>
  </si>
  <si>
    <t>Sm</t>
  </si>
  <si>
    <t>Eu</t>
  </si>
  <si>
    <t>Gd</t>
  </si>
  <si>
    <t xml:space="preserve">American Mineralogist: February 2021 Online Materials AM-21-27566 </t>
  </si>
  <si>
    <t xml:space="preserve">Nekrylov et al.: Olivine from magnesian skarns and silicate marbles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</si>
</sst>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72" formatCode="0.0"/>
    <numFmt numFmtId="173" formatCode="0.000"/>
    <numFmt numFmtId="174" formatCode="0.0000"/>
    <numFmt numFmtId="175" formatCode="0.00000"/>
  </numFmts>
  <fonts count="14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vertAlign val="subscript"/>
      <sz val="12"/>
      <name val="Times New Roman"/>
      <family val="1"/>
      <charset val="204"/>
    </font>
    <font>
      <sz val="10"/>
      <name val="Arial"/>
      <family val="2"/>
      <charset val="204"/>
    </font>
    <font>
      <sz val="12"/>
      <color indexed="8"/>
      <name val="Times New Roman"/>
      <family val="1"/>
      <charset val="204"/>
    </font>
    <font>
      <sz val="10"/>
      <name val="Verdana"/>
      <family val="2"/>
    </font>
    <font>
      <b/>
      <sz val="12"/>
      <color indexed="8"/>
      <name val="Times New Roman"/>
      <family val="1"/>
      <charset val="204"/>
    </font>
    <font>
      <vertAlign val="superscript"/>
      <sz val="12"/>
      <color indexed="8"/>
      <name val="Times New Roman"/>
      <family val="1"/>
      <charset val="204"/>
    </font>
    <font>
      <vertAlign val="subscript"/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/>
      <bottom/>
      <diagonal/>
    </border>
    <border>
      <left style="medium">
        <color indexed="64"/>
      </left>
      <right style="medium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</borders>
  <cellStyleXfs count="6">
    <xf numFmtId="0" fontId="0" fillId="0" borderId="0"/>
    <xf numFmtId="0" fontId="5" fillId="0" borderId="0"/>
    <xf numFmtId="0" fontId="11" fillId="0" borderId="0"/>
    <xf numFmtId="0" fontId="3" fillId="0" borderId="0"/>
    <xf numFmtId="0" fontId="10" fillId="0" borderId="0"/>
    <xf numFmtId="0" fontId="3" fillId="0" borderId="0"/>
  </cellStyleXfs>
  <cellXfs count="88">
    <xf numFmtId="0" fontId="0" fillId="0" borderId="0" xfId="0"/>
    <xf numFmtId="0" fontId="12" fillId="0" borderId="0" xfId="0" applyFont="1" applyAlignment="1">
      <alignment horizontal="center"/>
    </xf>
    <xf numFmtId="0" fontId="1" fillId="0" borderId="0" xfId="0" applyFont="1" applyFill="1" applyAlignment="1">
      <alignment horizontal="center"/>
    </xf>
    <xf numFmtId="172" fontId="1" fillId="0" borderId="0" xfId="0" applyNumberFormat="1" applyFont="1" applyFill="1" applyAlignment="1">
      <alignment horizontal="center"/>
    </xf>
    <xf numFmtId="2" fontId="1" fillId="0" borderId="0" xfId="0" applyNumberFormat="1" applyFont="1" applyFill="1" applyAlignment="1">
      <alignment horizontal="center"/>
    </xf>
    <xf numFmtId="173" fontId="1" fillId="0" borderId="0" xfId="0" applyNumberFormat="1" applyFont="1" applyFill="1" applyAlignment="1">
      <alignment horizontal="center"/>
    </xf>
    <xf numFmtId="1" fontId="1" fillId="0" borderId="0" xfId="0" applyNumberFormat="1" applyFont="1" applyFill="1" applyAlignment="1">
      <alignment horizontal="center"/>
    </xf>
    <xf numFmtId="174" fontId="1" fillId="0" borderId="0" xfId="0" applyNumberFormat="1" applyFont="1" applyFill="1" applyAlignment="1">
      <alignment horizontal="center"/>
    </xf>
    <xf numFmtId="0" fontId="1" fillId="0" borderId="0" xfId="0" applyFont="1" applyFill="1" applyAlignment="1">
      <alignment horizontal="left"/>
    </xf>
    <xf numFmtId="0" fontId="1" fillId="0" borderId="0" xfId="0" applyFont="1" applyFill="1" applyAlignment="1">
      <alignment horizontal="center" vertical="center"/>
    </xf>
    <xf numFmtId="0" fontId="0" fillId="0" borderId="0" xfId="0" applyAlignment="1">
      <alignment horizontal="center"/>
    </xf>
    <xf numFmtId="0" fontId="1" fillId="0" borderId="1" xfId="0" applyFont="1" applyFill="1" applyBorder="1" applyAlignment="1">
      <alignment horizontal="center"/>
    </xf>
    <xf numFmtId="2" fontId="1" fillId="0" borderId="1" xfId="0" applyNumberFormat="1" applyFont="1" applyFill="1" applyBorder="1" applyAlignment="1">
      <alignment horizontal="center"/>
    </xf>
    <xf numFmtId="173" fontId="1" fillId="0" borderId="1" xfId="0" applyNumberFormat="1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172" fontId="1" fillId="0" borderId="1" xfId="0" applyNumberFormat="1" applyFont="1" applyFill="1" applyBorder="1" applyAlignment="1">
      <alignment horizontal="center"/>
    </xf>
    <xf numFmtId="1" fontId="1" fillId="0" borderId="1" xfId="0" applyNumberFormat="1" applyFont="1" applyFill="1" applyBorder="1" applyAlignment="1">
      <alignment horizontal="center"/>
    </xf>
    <xf numFmtId="0" fontId="1" fillId="0" borderId="0" xfId="0" applyFont="1" applyFill="1" applyAlignment="1">
      <alignment horizontal="left" vertical="center"/>
    </xf>
    <xf numFmtId="2" fontId="1" fillId="0" borderId="0" xfId="0" applyNumberFormat="1" applyFont="1" applyFill="1" applyBorder="1" applyAlignment="1">
      <alignment horizontal="center"/>
    </xf>
    <xf numFmtId="172" fontId="1" fillId="0" borderId="0" xfId="0" applyNumberFormat="1" applyFont="1" applyFill="1" applyBorder="1" applyAlignment="1">
      <alignment horizontal="center"/>
    </xf>
    <xf numFmtId="174" fontId="1" fillId="0" borderId="0" xfId="0" applyNumberFormat="1" applyFont="1" applyFill="1" applyBorder="1" applyAlignment="1">
      <alignment horizontal="center"/>
    </xf>
    <xf numFmtId="173" fontId="1" fillId="0" borderId="0" xfId="0" applyNumberFormat="1" applyFont="1" applyFill="1" applyBorder="1" applyAlignment="1">
      <alignment horizontal="center"/>
    </xf>
    <xf numFmtId="174" fontId="1" fillId="0" borderId="1" xfId="0" applyNumberFormat="1" applyFont="1" applyFill="1" applyBorder="1" applyAlignment="1">
      <alignment horizontal="center"/>
    </xf>
    <xf numFmtId="0" fontId="1" fillId="0" borderId="2" xfId="0" applyFont="1" applyFill="1" applyBorder="1" applyAlignment="1">
      <alignment horizontal="center"/>
    </xf>
    <xf numFmtId="172" fontId="1" fillId="0" borderId="2" xfId="0" applyNumberFormat="1" applyFont="1" applyFill="1" applyBorder="1" applyAlignment="1">
      <alignment horizontal="center"/>
    </xf>
    <xf numFmtId="174" fontId="1" fillId="0" borderId="2" xfId="0" applyNumberFormat="1" applyFont="1" applyFill="1" applyBorder="1" applyAlignment="1">
      <alignment horizontal="center"/>
    </xf>
    <xf numFmtId="2" fontId="1" fillId="0" borderId="2" xfId="0" applyNumberFormat="1" applyFont="1" applyFill="1" applyBorder="1" applyAlignment="1">
      <alignment horizontal="center"/>
    </xf>
    <xf numFmtId="173" fontId="1" fillId="0" borderId="2" xfId="0" applyNumberFormat="1" applyFont="1" applyFill="1" applyBorder="1" applyAlignment="1">
      <alignment horizontal="center"/>
    </xf>
    <xf numFmtId="1" fontId="1" fillId="0" borderId="0" xfId="0" applyNumberFormat="1" applyFont="1" applyFill="1" applyBorder="1" applyAlignment="1">
      <alignment horizontal="center"/>
    </xf>
    <xf numFmtId="172" fontId="12" fillId="0" borderId="0" xfId="0" applyNumberFormat="1" applyFont="1" applyAlignment="1">
      <alignment horizontal="center"/>
    </xf>
    <xf numFmtId="1" fontId="12" fillId="0" borderId="0" xfId="0" applyNumberFormat="1" applyFont="1" applyAlignment="1">
      <alignment horizontal="center"/>
    </xf>
    <xf numFmtId="173" fontId="12" fillId="0" borderId="0" xfId="0" applyNumberFormat="1" applyFont="1" applyAlignment="1">
      <alignment horizontal="center"/>
    </xf>
    <xf numFmtId="174" fontId="12" fillId="0" borderId="0" xfId="0" applyNumberFormat="1" applyFont="1" applyAlignment="1">
      <alignment horizontal="center"/>
    </xf>
    <xf numFmtId="175" fontId="12" fillId="0" borderId="0" xfId="0" applyNumberFormat="1" applyFont="1" applyAlignment="1">
      <alignment horizontal="center"/>
    </xf>
    <xf numFmtId="0" fontId="1" fillId="0" borderId="0" xfId="3" applyFont="1"/>
    <xf numFmtId="0" fontId="12" fillId="0" borderId="0" xfId="0" applyFont="1"/>
    <xf numFmtId="0" fontId="12" fillId="0" borderId="0" xfId="0" applyFont="1" applyBorder="1" applyAlignment="1">
      <alignment horizontal="center"/>
    </xf>
    <xf numFmtId="0" fontId="12" fillId="0" borderId="1" xfId="0" applyFont="1" applyBorder="1" applyAlignment="1">
      <alignment horizontal="center"/>
    </xf>
    <xf numFmtId="1" fontId="12" fillId="0" borderId="0" xfId="0" applyNumberFormat="1" applyFont="1" applyBorder="1" applyAlignment="1">
      <alignment horizontal="center"/>
    </xf>
    <xf numFmtId="2" fontId="12" fillId="0" borderId="0" xfId="0" applyNumberFormat="1" applyFont="1" applyBorder="1" applyAlignment="1">
      <alignment horizontal="center"/>
    </xf>
    <xf numFmtId="2" fontId="12" fillId="0" borderId="1" xfId="0" applyNumberFormat="1" applyFont="1" applyBorder="1" applyAlignment="1">
      <alignment horizontal="center"/>
    </xf>
    <xf numFmtId="0" fontId="13" fillId="0" borderId="0" xfId="0" applyFont="1"/>
    <xf numFmtId="0" fontId="1" fillId="0" borderId="0" xfId="1" applyFont="1"/>
    <xf numFmtId="0" fontId="6" fillId="2" borderId="3" xfId="1" applyFont="1" applyFill="1" applyBorder="1" applyAlignment="1">
      <alignment vertical="top" wrapText="1"/>
    </xf>
    <xf numFmtId="0" fontId="4" fillId="0" borderId="4" xfId="1" applyFont="1" applyBorder="1" applyAlignment="1">
      <alignment vertical="top" wrapText="1"/>
    </xf>
    <xf numFmtId="0" fontId="4" fillId="0" borderId="5" xfId="1" applyFont="1" applyFill="1" applyBorder="1" applyAlignment="1">
      <alignment vertical="top" wrapText="1"/>
    </xf>
    <xf numFmtId="0" fontId="4" fillId="0" borderId="6" xfId="1" applyFont="1" applyBorder="1" applyAlignment="1">
      <alignment horizontal="left" vertical="top" wrapText="1"/>
    </xf>
    <xf numFmtId="0" fontId="6" fillId="2" borderId="4" xfId="1" applyFont="1" applyFill="1" applyBorder="1" applyAlignment="1">
      <alignment vertical="top" wrapText="1"/>
    </xf>
    <xf numFmtId="0" fontId="4" fillId="0" borderId="7" xfId="1" applyFont="1" applyBorder="1" applyAlignment="1">
      <alignment vertical="top" wrapText="1"/>
    </xf>
    <xf numFmtId="0" fontId="4" fillId="0" borderId="4" xfId="1" applyFont="1" applyFill="1" applyBorder="1" applyAlignment="1">
      <alignment vertical="top" wrapText="1"/>
    </xf>
    <xf numFmtId="0" fontId="4" fillId="0" borderId="7" xfId="1" applyFont="1" applyFill="1" applyBorder="1" applyAlignment="1">
      <alignment vertical="top" wrapText="1"/>
    </xf>
    <xf numFmtId="0" fontId="4" fillId="0" borderId="8" xfId="1" applyFont="1" applyBorder="1" applyAlignment="1">
      <alignment horizontal="left" vertical="top" wrapText="1"/>
    </xf>
    <xf numFmtId="0" fontId="4" fillId="0" borderId="5" xfId="1" applyFont="1" applyBorder="1" applyAlignment="1">
      <alignment vertical="top" wrapText="1"/>
    </xf>
    <xf numFmtId="0" fontId="4" fillId="0" borderId="9" xfId="1" applyFont="1" applyBorder="1" applyAlignment="1">
      <alignment vertical="top" wrapText="1"/>
    </xf>
    <xf numFmtId="0" fontId="4" fillId="0" borderId="10" xfId="1" applyFont="1" applyBorder="1" applyAlignment="1">
      <alignment vertical="top" wrapText="1"/>
    </xf>
    <xf numFmtId="0" fontId="4" fillId="0" borderId="11" xfId="1" applyFont="1" applyBorder="1" applyAlignment="1">
      <alignment vertical="top" wrapText="1"/>
    </xf>
    <xf numFmtId="0" fontId="4" fillId="0" borderId="5" xfId="1" applyFont="1" applyBorder="1" applyAlignment="1">
      <alignment horizontal="left" vertical="top" wrapText="1"/>
    </xf>
    <xf numFmtId="0" fontId="4" fillId="0" borderId="12" xfId="1" applyFont="1" applyFill="1" applyBorder="1" applyAlignment="1">
      <alignment vertical="top" wrapText="1"/>
    </xf>
    <xf numFmtId="0" fontId="4" fillId="0" borderId="6" xfId="1" applyFont="1" applyFill="1" applyBorder="1" applyAlignment="1">
      <alignment vertical="top" wrapText="1"/>
    </xf>
    <xf numFmtId="0" fontId="6" fillId="2" borderId="6" xfId="1" applyFont="1" applyFill="1" applyBorder="1" applyAlignment="1">
      <alignment vertical="top" wrapText="1"/>
    </xf>
    <xf numFmtId="0" fontId="4" fillId="0" borderId="13" xfId="1" applyFont="1" applyBorder="1" applyAlignment="1">
      <alignment vertical="top" wrapText="1"/>
    </xf>
    <xf numFmtId="0" fontId="1" fillId="0" borderId="5" xfId="1" applyFont="1" applyBorder="1" applyAlignment="1">
      <alignment vertical="top" wrapText="1"/>
    </xf>
    <xf numFmtId="0" fontId="4" fillId="0" borderId="14" xfId="1" applyFont="1" applyBorder="1" applyAlignment="1">
      <alignment vertical="top" wrapText="1"/>
    </xf>
    <xf numFmtId="0" fontId="4" fillId="0" borderId="15" xfId="1" applyFont="1" applyBorder="1" applyAlignment="1">
      <alignment vertical="top" wrapText="1"/>
    </xf>
    <xf numFmtId="0" fontId="9" fillId="0" borderId="0" xfId="2" applyFont="1" applyFill="1" applyBorder="1" applyAlignment="1">
      <alignment vertical="center"/>
    </xf>
    <xf numFmtId="0" fontId="1" fillId="0" borderId="0" xfId="2" applyFont="1" applyFill="1" applyBorder="1" applyAlignment="1">
      <alignment vertical="center"/>
    </xf>
    <xf numFmtId="0" fontId="12" fillId="0" borderId="0" xfId="2" applyFont="1"/>
    <xf numFmtId="0" fontId="9" fillId="2" borderId="16" xfId="1" applyFont="1" applyFill="1" applyBorder="1" applyAlignment="1">
      <alignment horizontal="center" vertical="top" wrapText="1"/>
    </xf>
    <xf numFmtId="0" fontId="1" fillId="0" borderId="16" xfId="1" applyFont="1" applyBorder="1" applyAlignment="1">
      <alignment horizontal="left" vertical="top" wrapText="1"/>
    </xf>
    <xf numFmtId="0" fontId="1" fillId="2" borderId="7" xfId="1" applyFont="1" applyFill="1" applyBorder="1" applyAlignment="1">
      <alignment vertical="top" wrapText="1"/>
    </xf>
    <xf numFmtId="0" fontId="9" fillId="0" borderId="0" xfId="0" applyFont="1" applyFill="1" applyAlignment="1">
      <alignment horizontal="left" vertical="center"/>
    </xf>
    <xf numFmtId="172" fontId="12" fillId="0" borderId="0" xfId="0" applyNumberFormat="1" applyFont="1" applyBorder="1" applyAlignment="1">
      <alignment horizontal="center"/>
    </xf>
    <xf numFmtId="1" fontId="12" fillId="0" borderId="1" xfId="0" applyNumberFormat="1" applyFont="1" applyBorder="1" applyAlignment="1">
      <alignment horizontal="center"/>
    </xf>
    <xf numFmtId="172" fontId="12" fillId="0" borderId="1" xfId="0" applyNumberFormat="1" applyFont="1" applyBorder="1" applyAlignment="1">
      <alignment horizontal="center"/>
    </xf>
    <xf numFmtId="0" fontId="1" fillId="0" borderId="1" xfId="0" applyFont="1" applyFill="1" applyBorder="1" applyAlignment="1">
      <alignment horizontal="center" vertical="center"/>
    </xf>
    <xf numFmtId="2" fontId="1" fillId="0" borderId="1" xfId="0" applyNumberFormat="1" applyFont="1" applyFill="1" applyBorder="1" applyAlignment="1">
      <alignment horizontal="center" vertical="center"/>
    </xf>
    <xf numFmtId="1" fontId="1" fillId="0" borderId="1" xfId="0" applyNumberFormat="1" applyFont="1" applyFill="1" applyBorder="1" applyAlignment="1">
      <alignment horizontal="center" vertical="center"/>
    </xf>
    <xf numFmtId="0" fontId="9" fillId="0" borderId="0" xfId="0" applyFont="1" applyFill="1" applyAlignment="1">
      <alignment horizontal="left"/>
    </xf>
    <xf numFmtId="0" fontId="10" fillId="0" borderId="0" xfId="4" applyFont="1"/>
    <xf numFmtId="174" fontId="12" fillId="0" borderId="0" xfId="0" applyNumberFormat="1" applyFont="1" applyBorder="1" applyAlignment="1">
      <alignment horizontal="center"/>
    </xf>
    <xf numFmtId="174" fontId="12" fillId="0" borderId="1" xfId="0" applyNumberFormat="1" applyFont="1" applyBorder="1" applyAlignment="1">
      <alignment horizontal="center"/>
    </xf>
    <xf numFmtId="2" fontId="12" fillId="0" borderId="0" xfId="0" applyNumberFormat="1" applyFont="1" applyAlignment="1">
      <alignment horizontal="center"/>
    </xf>
    <xf numFmtId="0" fontId="3" fillId="0" borderId="0" xfId="5" applyFont="1"/>
    <xf numFmtId="0" fontId="1" fillId="0" borderId="0" xfId="5" applyFont="1" applyAlignment="1">
      <alignment horizontal="center"/>
    </xf>
    <xf numFmtId="172" fontId="1" fillId="0" borderId="0" xfId="5" applyNumberFormat="1" applyFont="1" applyAlignment="1">
      <alignment horizontal="center"/>
    </xf>
    <xf numFmtId="1" fontId="12" fillId="0" borderId="0" xfId="0" applyNumberFormat="1" applyFont="1" applyAlignment="1">
      <alignment horizontal="left"/>
    </xf>
    <xf numFmtId="0" fontId="4" fillId="0" borderId="14" xfId="1" applyFont="1" applyBorder="1" applyAlignment="1">
      <alignment vertical="top" wrapText="1"/>
    </xf>
    <xf numFmtId="0" fontId="4" fillId="0" borderId="15" xfId="1" applyFont="1" applyBorder="1" applyAlignment="1">
      <alignment vertical="top" wrapText="1"/>
    </xf>
  </cellXfs>
  <cellStyles count="6">
    <cellStyle name="Normal" xfId="0" builtinId="0"/>
    <cellStyle name="Normal 3" xfId="1"/>
    <cellStyle name="Обычный 2" xfId="2"/>
    <cellStyle name="Обычный_Supp Table 2_LA-ICPMS analyses" xfId="3"/>
    <cellStyle name="Обычный_Suppl Table 1_ EPMA analyses" xfId="4"/>
    <cellStyle name="Обычный_Suppl Table 1_ EPMA analyses_1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89"/>
  <sheetViews>
    <sheetView tabSelected="1" zoomScale="85" zoomScaleNormal="85" workbookViewId="0">
      <selection activeCell="B1" sqref="B1"/>
    </sheetView>
  </sheetViews>
  <sheetFormatPr defaultRowHeight="15.35" x14ac:dyDescent="0.5"/>
  <cols>
    <col min="1" max="2" width="9.1171875" style="2" customWidth="1"/>
    <col min="3" max="3" width="10.703125" style="2" bestFit="1" customWidth="1"/>
    <col min="4" max="4" width="9.87890625" style="2" bestFit="1" customWidth="1"/>
    <col min="5" max="5" width="12.703125" style="2" bestFit="1" customWidth="1"/>
    <col min="6" max="7" width="7.41015625" style="2" bestFit="1" customWidth="1"/>
    <col min="8" max="8" width="7.41015625" style="2" customWidth="1"/>
    <col min="9" max="9" width="9.1171875" style="2" bestFit="1" customWidth="1"/>
    <col min="10" max="10" width="7.5859375" style="2" bestFit="1" customWidth="1"/>
    <col min="11" max="11" width="9" style="2" bestFit="1" customWidth="1"/>
    <col min="12" max="33" width="7.41015625" style="2" bestFit="1" customWidth="1"/>
    <col min="34" max="37" width="9.1171875" style="2" customWidth="1"/>
  </cols>
  <sheetData>
    <row r="1" spans="1:36" x14ac:dyDescent="0.5">
      <c r="C1" s="35" t="s">
        <v>203</v>
      </c>
    </row>
    <row r="2" spans="1:36" x14ac:dyDescent="0.5">
      <c r="C2" s="35" t="s">
        <v>204</v>
      </c>
    </row>
    <row r="3" spans="1:36" x14ac:dyDescent="0.5">
      <c r="C3" s="77" t="s">
        <v>58</v>
      </c>
    </row>
    <row r="4" spans="1:36" x14ac:dyDescent="0.5">
      <c r="E4" s="3"/>
      <c r="N4" s="4"/>
      <c r="O4" s="5"/>
      <c r="P4" s="5"/>
      <c r="Q4" s="5"/>
      <c r="R4" s="5"/>
      <c r="S4" s="5"/>
      <c r="T4" s="5"/>
      <c r="U4" s="5"/>
      <c r="V4" s="4"/>
      <c r="W4" s="4"/>
      <c r="X4" s="4"/>
    </row>
    <row r="5" spans="1:36" ht="18" x14ac:dyDescent="0.7">
      <c r="C5" s="2" t="s">
        <v>47</v>
      </c>
      <c r="D5" s="2" t="s">
        <v>45</v>
      </c>
      <c r="E5" s="2" t="s">
        <v>166</v>
      </c>
      <c r="F5" s="2" t="s">
        <v>40</v>
      </c>
      <c r="G5" s="2" t="s">
        <v>41</v>
      </c>
      <c r="H5" s="2" t="s">
        <v>42</v>
      </c>
      <c r="I5" s="2" t="s">
        <v>3</v>
      </c>
      <c r="J5" s="2" t="s">
        <v>4</v>
      </c>
      <c r="K5" s="2" t="s">
        <v>5</v>
      </c>
      <c r="L5" s="2" t="s">
        <v>6</v>
      </c>
      <c r="M5" s="2" t="s">
        <v>44</v>
      </c>
      <c r="N5" s="2" t="s">
        <v>53</v>
      </c>
      <c r="O5" s="2" t="s">
        <v>8</v>
      </c>
      <c r="P5" s="2" t="s">
        <v>9</v>
      </c>
      <c r="Q5" s="2" t="s">
        <v>11</v>
      </c>
      <c r="R5" s="2" t="s">
        <v>12</v>
      </c>
      <c r="S5" s="2" t="s">
        <v>13</v>
      </c>
      <c r="T5" s="2" t="s">
        <v>14</v>
      </c>
      <c r="U5" s="2" t="s">
        <v>17</v>
      </c>
      <c r="V5" s="2" t="s">
        <v>19</v>
      </c>
      <c r="W5" s="2" t="s">
        <v>20</v>
      </c>
      <c r="X5" s="2" t="s">
        <v>21</v>
      </c>
      <c r="Y5" s="2" t="s">
        <v>22</v>
      </c>
    </row>
    <row r="6" spans="1:36" x14ac:dyDescent="0.5">
      <c r="C6" s="2" t="s">
        <v>176</v>
      </c>
      <c r="D6" s="2" t="s">
        <v>79</v>
      </c>
      <c r="E6" s="2" t="s">
        <v>181</v>
      </c>
      <c r="F6" s="14" t="s">
        <v>180</v>
      </c>
      <c r="G6" s="14" t="s">
        <v>180</v>
      </c>
      <c r="H6" s="14" t="s">
        <v>180</v>
      </c>
      <c r="I6" s="14" t="s">
        <v>180</v>
      </c>
      <c r="J6" s="14" t="s">
        <v>180</v>
      </c>
      <c r="K6" s="14" t="s">
        <v>180</v>
      </c>
      <c r="L6" s="14" t="s">
        <v>180</v>
      </c>
      <c r="M6" s="14" t="s">
        <v>180</v>
      </c>
      <c r="N6" s="2" t="s">
        <v>79</v>
      </c>
      <c r="O6" s="2" t="s">
        <v>182</v>
      </c>
      <c r="P6" s="2" t="s">
        <v>182</v>
      </c>
      <c r="Q6" s="2" t="s">
        <v>182</v>
      </c>
      <c r="R6" s="2" t="s">
        <v>182</v>
      </c>
      <c r="S6" s="2" t="s">
        <v>182</v>
      </c>
      <c r="T6" s="2" t="s">
        <v>182</v>
      </c>
      <c r="U6" s="2" t="s">
        <v>182</v>
      </c>
      <c r="V6" s="2" t="s">
        <v>79</v>
      </c>
      <c r="W6" s="2" t="s">
        <v>182</v>
      </c>
      <c r="X6" s="2" t="s">
        <v>182</v>
      </c>
      <c r="Y6" s="2" t="s">
        <v>182</v>
      </c>
    </row>
    <row r="7" spans="1:36" x14ac:dyDescent="0.5">
      <c r="A7" s="78"/>
      <c r="C7" s="2" t="s">
        <v>0</v>
      </c>
      <c r="D7" s="2">
        <v>1</v>
      </c>
      <c r="E7" s="3">
        <f t="shared" ref="E7:E21" si="0">S7/(S7+Q7)*100</f>
        <v>96.464044967752329</v>
      </c>
      <c r="F7" s="4">
        <v>41.78</v>
      </c>
      <c r="G7" s="7" t="s">
        <v>79</v>
      </c>
      <c r="H7" s="7">
        <v>2.8E-3</v>
      </c>
      <c r="I7" s="4">
        <v>3.58</v>
      </c>
      <c r="J7" s="4">
        <v>5.0900000000000001E-2</v>
      </c>
      <c r="K7" s="4">
        <v>54.79</v>
      </c>
      <c r="L7" s="5">
        <v>2.4799999999999999E-2</v>
      </c>
      <c r="M7" s="5">
        <v>1.9900000000000001E-2</v>
      </c>
      <c r="N7" s="4">
        <f t="shared" ref="N7:N38" si="1">SUM(F7:M7)</f>
        <v>100.2484</v>
      </c>
      <c r="O7" s="5">
        <v>0.99038439715641624</v>
      </c>
      <c r="P7" s="5">
        <v>0</v>
      </c>
      <c r="Q7" s="5">
        <v>7.0972495908064398E-2</v>
      </c>
      <c r="R7" s="5">
        <v>1.0219802185073251E-3</v>
      </c>
      <c r="S7" s="5">
        <v>1.9361937508569571</v>
      </c>
      <c r="T7" s="5">
        <v>5.8423847842349608E-4</v>
      </c>
      <c r="U7" s="5">
        <v>6.9655750932621325E-4</v>
      </c>
      <c r="V7" s="4">
        <f t="shared" ref="V7:V50" si="2">SUM(O7:U7)</f>
        <v>2.9998534201276952</v>
      </c>
      <c r="W7" s="4">
        <v>2.0089190453342574</v>
      </c>
      <c r="X7" s="4">
        <v>0.99108095466574242</v>
      </c>
      <c r="Y7" s="4">
        <v>3.9914940894866664</v>
      </c>
      <c r="AI7"/>
      <c r="AJ7"/>
    </row>
    <row r="8" spans="1:36" x14ac:dyDescent="0.5">
      <c r="A8" s="78"/>
      <c r="C8" s="2" t="s">
        <v>0</v>
      </c>
      <c r="D8" s="2">
        <v>2</v>
      </c>
      <c r="E8" s="3">
        <f t="shared" si="0"/>
        <v>96.394859828131416</v>
      </c>
      <c r="F8" s="4">
        <v>41.73</v>
      </c>
      <c r="G8" s="7">
        <v>8.9999999999999987E-4</v>
      </c>
      <c r="H8" s="7">
        <v>1.2999999999999999E-2</v>
      </c>
      <c r="I8" s="4">
        <v>3.65</v>
      </c>
      <c r="J8" s="4">
        <v>5.16E-2</v>
      </c>
      <c r="K8" s="4">
        <v>54.75</v>
      </c>
      <c r="L8" s="5">
        <v>2.63E-2</v>
      </c>
      <c r="M8" s="5">
        <v>2.4799999999999999E-2</v>
      </c>
      <c r="N8" s="4">
        <f t="shared" si="1"/>
        <v>100.2466</v>
      </c>
      <c r="O8" s="5">
        <v>0.98945020661367489</v>
      </c>
      <c r="P8" s="5">
        <v>1.2357599492455158E-5</v>
      </c>
      <c r="Q8" s="5">
        <v>7.2378590432942591E-2</v>
      </c>
      <c r="R8" s="5">
        <v>1.0362978895381298E-3</v>
      </c>
      <c r="S8" s="5">
        <v>1.9352712368254454</v>
      </c>
      <c r="T8" s="5">
        <v>6.1973272399689413E-4</v>
      </c>
      <c r="U8" s="5">
        <v>8.6829197609729401E-4</v>
      </c>
      <c r="V8" s="4">
        <f t="shared" si="2"/>
        <v>2.9996367140611877</v>
      </c>
      <c r="W8" s="4">
        <v>2.0096815014102276</v>
      </c>
      <c r="X8" s="4">
        <v>0.99031849858977217</v>
      </c>
      <c r="Y8" s="4">
        <v>3.9909466451467193</v>
      </c>
      <c r="AI8"/>
      <c r="AJ8"/>
    </row>
    <row r="9" spans="1:36" x14ac:dyDescent="0.5">
      <c r="A9" s="78"/>
      <c r="C9" s="2" t="s">
        <v>0</v>
      </c>
      <c r="D9" s="2">
        <v>3</v>
      </c>
      <c r="E9" s="3">
        <f t="shared" si="0"/>
        <v>96.435470262191373</v>
      </c>
      <c r="F9" s="4">
        <v>41.8</v>
      </c>
      <c r="G9" s="7" t="s">
        <v>79</v>
      </c>
      <c r="H9" s="7">
        <v>2.5000000000000001E-3</v>
      </c>
      <c r="I9" s="4">
        <v>3.61</v>
      </c>
      <c r="J9" s="4">
        <v>4.7199999999999999E-2</v>
      </c>
      <c r="K9" s="4">
        <v>54.79</v>
      </c>
      <c r="L9" s="5">
        <v>3.2000000000000001E-2</v>
      </c>
      <c r="M9" s="5">
        <v>2.0299999999999999E-2</v>
      </c>
      <c r="N9" s="4">
        <f t="shared" si="1"/>
        <v>100.30199999999999</v>
      </c>
      <c r="O9" s="5">
        <v>0.9904948381919636</v>
      </c>
      <c r="P9" s="5">
        <v>0</v>
      </c>
      <c r="Q9" s="5">
        <v>7.1540971677056989E-2</v>
      </c>
      <c r="R9" s="5">
        <v>9.4734307920604213E-4</v>
      </c>
      <c r="S9" s="5">
        <v>1.9354831504176127</v>
      </c>
      <c r="T9" s="5">
        <v>7.5357942925396103E-4</v>
      </c>
      <c r="U9" s="5">
        <v>7.1029788390149543E-4</v>
      </c>
      <c r="V9" s="4">
        <f t="shared" si="2"/>
        <v>2.9999301806789944</v>
      </c>
      <c r="W9" s="4">
        <v>2.0087948639241349</v>
      </c>
      <c r="X9" s="4">
        <v>0.99120513607586513</v>
      </c>
      <c r="Y9" s="4">
        <v>3.9915951946783181</v>
      </c>
      <c r="AI9"/>
      <c r="AJ9"/>
    </row>
    <row r="10" spans="1:36" x14ac:dyDescent="0.5">
      <c r="A10" s="78"/>
      <c r="C10" s="2" t="s">
        <v>2</v>
      </c>
      <c r="D10" s="2">
        <v>1</v>
      </c>
      <c r="E10" s="3">
        <f t="shared" si="0"/>
        <v>98.712832064287426</v>
      </c>
      <c r="F10" s="4">
        <v>42.06</v>
      </c>
      <c r="G10" s="7">
        <v>1.15E-2</v>
      </c>
      <c r="H10" s="7">
        <v>2.9999999999999997E-4</v>
      </c>
      <c r="I10" s="4">
        <v>1.32</v>
      </c>
      <c r="J10" s="4">
        <v>0.04</v>
      </c>
      <c r="K10" s="4">
        <v>56.79</v>
      </c>
      <c r="L10" s="5">
        <v>0.2099</v>
      </c>
      <c r="M10" s="5">
        <v>6.4999999999999997E-3</v>
      </c>
      <c r="N10" s="4">
        <f t="shared" si="1"/>
        <v>100.43820000000001</v>
      </c>
      <c r="O10" s="5">
        <v>0.98511895919942072</v>
      </c>
      <c r="P10" s="5">
        <v>1.5597798185477561E-4</v>
      </c>
      <c r="Q10" s="5">
        <v>2.5856220217297745E-2</v>
      </c>
      <c r="R10" s="5">
        <v>7.9353987300438689E-4</v>
      </c>
      <c r="S10" s="5">
        <v>1.9829119832093856</v>
      </c>
      <c r="T10" s="5">
        <v>4.8857919465723392E-3</v>
      </c>
      <c r="U10" s="5">
        <v>2.2480259168005176E-4</v>
      </c>
      <c r="V10" s="4">
        <f t="shared" si="2"/>
        <v>2.9999472750192155</v>
      </c>
      <c r="W10" s="4">
        <v>2.0146562382088997</v>
      </c>
      <c r="X10" s="4">
        <v>0.98534376179110073</v>
      </c>
      <c r="Y10" s="4">
        <v>3.9856162817361813</v>
      </c>
      <c r="AI10"/>
      <c r="AJ10"/>
    </row>
    <row r="11" spans="1:36" x14ac:dyDescent="0.5">
      <c r="A11" s="78"/>
      <c r="C11" s="2" t="s">
        <v>2</v>
      </c>
      <c r="D11" s="2">
        <v>2</v>
      </c>
      <c r="E11" s="3">
        <f t="shared" si="0"/>
        <v>98.80058330680923</v>
      </c>
      <c r="F11" s="4">
        <v>42.2</v>
      </c>
      <c r="G11" s="7">
        <v>1.26E-2</v>
      </c>
      <c r="H11" s="7">
        <v>5.0000000000000001E-4</v>
      </c>
      <c r="I11" s="4">
        <v>1.23</v>
      </c>
      <c r="J11" s="4">
        <v>3.49E-2</v>
      </c>
      <c r="K11" s="4">
        <v>56.84</v>
      </c>
      <c r="L11" s="5">
        <v>0.2122</v>
      </c>
      <c r="M11" s="5">
        <v>8.0999999999999996E-3</v>
      </c>
      <c r="N11" s="4">
        <f t="shared" si="1"/>
        <v>100.53830000000001</v>
      </c>
      <c r="O11" s="5">
        <v>0.98732983132823615</v>
      </c>
      <c r="P11" s="5">
        <v>1.7071292383314261E-4</v>
      </c>
      <c r="Q11" s="5">
        <v>2.4067258202221272E-2</v>
      </c>
      <c r="R11" s="5">
        <v>6.9161529375126758E-4</v>
      </c>
      <c r="S11" s="5">
        <v>1.9825129685741825</v>
      </c>
      <c r="T11" s="5">
        <v>4.9339905042429461E-3</v>
      </c>
      <c r="U11" s="5">
        <v>2.7983586514205959E-4</v>
      </c>
      <c r="V11" s="4">
        <f t="shared" si="2"/>
        <v>2.999986212691609</v>
      </c>
      <c r="W11" s="4">
        <v>2.0123903328066217</v>
      </c>
      <c r="X11" s="4">
        <v>0.98760966719337817</v>
      </c>
      <c r="Y11" s="4">
        <v>3.9879271917039776</v>
      </c>
      <c r="AI11"/>
      <c r="AJ11"/>
    </row>
    <row r="12" spans="1:36" x14ac:dyDescent="0.5">
      <c r="A12" s="78"/>
      <c r="C12" s="2" t="s">
        <v>2</v>
      </c>
      <c r="D12" s="2">
        <v>3</v>
      </c>
      <c r="E12" s="3">
        <f t="shared" si="0"/>
        <v>98.820880842967114</v>
      </c>
      <c r="F12" s="4">
        <v>42.25</v>
      </c>
      <c r="G12" s="7">
        <v>6.0000000000000001E-3</v>
      </c>
      <c r="H12" s="7" t="s">
        <v>79</v>
      </c>
      <c r="I12" s="4">
        <v>1.21</v>
      </c>
      <c r="J12" s="4">
        <v>3.6400000000000002E-2</v>
      </c>
      <c r="K12" s="4">
        <v>56.89</v>
      </c>
      <c r="L12" s="5">
        <v>0.247</v>
      </c>
      <c r="M12" s="5">
        <v>6.1000000000000004E-3</v>
      </c>
      <c r="N12" s="4">
        <f t="shared" si="1"/>
        <v>100.64550000000001</v>
      </c>
      <c r="O12" s="5">
        <v>0.98744269412545149</v>
      </c>
      <c r="P12" s="5">
        <v>8.1204946666236141E-5</v>
      </c>
      <c r="Q12" s="5">
        <v>2.3650605048031854E-2</v>
      </c>
      <c r="R12" s="5">
        <v>7.2056958131175275E-4</v>
      </c>
      <c r="S12" s="5">
        <v>1.9821352315204905</v>
      </c>
      <c r="T12" s="5">
        <v>5.7370054514291604E-3</v>
      </c>
      <c r="U12" s="5">
        <v>2.1051525413855285E-4</v>
      </c>
      <c r="V12" s="4">
        <f t="shared" si="2"/>
        <v>2.9999778259275196</v>
      </c>
      <c r="W12" s="4">
        <v>2.0123467906204096</v>
      </c>
      <c r="X12" s="4">
        <v>0.98765320937959</v>
      </c>
      <c r="Y12" s="4">
        <v>3.9878396719533251</v>
      </c>
      <c r="AI12"/>
      <c r="AJ12"/>
    </row>
    <row r="13" spans="1:36" x14ac:dyDescent="0.5">
      <c r="A13" s="78"/>
      <c r="C13" s="2" t="s">
        <v>1</v>
      </c>
      <c r="D13" s="2">
        <v>1</v>
      </c>
      <c r="E13" s="3">
        <f t="shared" si="0"/>
        <v>96.292944360393818</v>
      </c>
      <c r="F13" s="4">
        <v>41.53</v>
      </c>
      <c r="G13" s="7">
        <v>1.7999999999999999E-2</v>
      </c>
      <c r="H13" s="7">
        <v>1.2999999999999999E-3</v>
      </c>
      <c r="I13" s="4">
        <v>3.74</v>
      </c>
      <c r="J13" s="4">
        <v>0.21540000000000001</v>
      </c>
      <c r="K13" s="4">
        <v>54.5</v>
      </c>
      <c r="L13" s="5">
        <v>7.4700000000000003E-2</v>
      </c>
      <c r="M13" s="5">
        <v>5.4000000000000003E-3</v>
      </c>
      <c r="N13" s="4">
        <f t="shared" si="1"/>
        <v>100.08480000000002</v>
      </c>
      <c r="O13" s="5">
        <v>0.9873522981809304</v>
      </c>
      <c r="P13" s="5">
        <v>2.4781566908281105E-4</v>
      </c>
      <c r="Q13" s="5">
        <v>7.4362419227588725E-2</v>
      </c>
      <c r="R13" s="5">
        <v>4.3375576748515563E-3</v>
      </c>
      <c r="S13" s="5">
        <v>1.9316074516613353</v>
      </c>
      <c r="T13" s="5">
        <v>1.7649562063542211E-3</v>
      </c>
      <c r="U13" s="5">
        <v>1.8957126938606321E-4</v>
      </c>
      <c r="V13" s="4">
        <f t="shared" si="2"/>
        <v>2.9998620698895295</v>
      </c>
      <c r="W13" s="4">
        <v>2.012458130549684</v>
      </c>
      <c r="X13" s="4">
        <v>0.98754186945031641</v>
      </c>
      <c r="Y13" s="4">
        <v>3.9879026838277665</v>
      </c>
      <c r="AI13"/>
      <c r="AJ13"/>
    </row>
    <row r="14" spans="1:36" x14ac:dyDescent="0.5">
      <c r="A14" s="78"/>
      <c r="C14" s="2" t="s">
        <v>1</v>
      </c>
      <c r="D14" s="2">
        <v>2</v>
      </c>
      <c r="E14" s="3">
        <f t="shared" si="0"/>
        <v>96.293599223226437</v>
      </c>
      <c r="F14" s="4">
        <v>41.67</v>
      </c>
      <c r="G14" s="7">
        <v>1.77E-2</v>
      </c>
      <c r="H14" s="7">
        <v>3.5999999999999999E-3</v>
      </c>
      <c r="I14" s="4">
        <v>3.74</v>
      </c>
      <c r="J14" s="4">
        <v>0.22739999999999999</v>
      </c>
      <c r="K14" s="4">
        <v>54.51</v>
      </c>
      <c r="L14" s="5">
        <v>5.79E-2</v>
      </c>
      <c r="M14" s="5">
        <v>1.34E-2</v>
      </c>
      <c r="N14" s="4">
        <f t="shared" si="1"/>
        <v>100.24000000000001</v>
      </c>
      <c r="O14" s="5">
        <v>0.98943267225240927</v>
      </c>
      <c r="P14" s="5">
        <v>2.4337841617815353E-4</v>
      </c>
      <c r="Q14" s="5">
        <v>7.426873840504622E-2</v>
      </c>
      <c r="R14" s="5">
        <v>4.5734355190418406E-3</v>
      </c>
      <c r="S14" s="5">
        <v>1.9295280142412603</v>
      </c>
      <c r="T14" s="5">
        <v>1.3662948524891458E-3</v>
      </c>
      <c r="U14" s="5">
        <v>4.6982496834698271E-4</v>
      </c>
      <c r="V14" s="4">
        <f t="shared" si="2"/>
        <v>2.999882358654772</v>
      </c>
      <c r="W14" s="4">
        <v>2.0100975027792436</v>
      </c>
      <c r="X14" s="4">
        <v>0.98990249722075629</v>
      </c>
      <c r="Y14" s="4">
        <v>3.9904311607862444</v>
      </c>
      <c r="AI14"/>
      <c r="AJ14"/>
    </row>
    <row r="15" spans="1:36" x14ac:dyDescent="0.5">
      <c r="A15" s="78"/>
      <c r="C15" s="2" t="s">
        <v>1</v>
      </c>
      <c r="D15" s="2">
        <v>3</v>
      </c>
      <c r="E15" s="3">
        <f t="shared" si="0"/>
        <v>96.1676734009786</v>
      </c>
      <c r="F15" s="4">
        <v>41.65</v>
      </c>
      <c r="G15" s="7">
        <v>1E-3</v>
      </c>
      <c r="H15" s="7">
        <v>3.5000000000000001E-3</v>
      </c>
      <c r="I15" s="4">
        <v>3.87</v>
      </c>
      <c r="J15" s="4">
        <v>0.2298</v>
      </c>
      <c r="K15" s="4">
        <v>54.48</v>
      </c>
      <c r="L15" s="5">
        <v>6.1100000000000002E-2</v>
      </c>
      <c r="M15" s="5">
        <v>4.4000000000000003E-3</v>
      </c>
      <c r="N15" s="4">
        <f t="shared" si="1"/>
        <v>100.29979999999999</v>
      </c>
      <c r="O15" s="5">
        <v>0.98873038302071392</v>
      </c>
      <c r="P15" s="5">
        <v>1.3747031304672698E-5</v>
      </c>
      <c r="Q15" s="5">
        <v>7.6832601251107149E-2</v>
      </c>
      <c r="R15" s="5">
        <v>4.6206412597815331E-3</v>
      </c>
      <c r="S15" s="5">
        <v>1.9280226548412849</v>
      </c>
      <c r="T15" s="5">
        <v>1.4414753035160717E-3</v>
      </c>
      <c r="U15" s="5">
        <v>1.5423541230184806E-4</v>
      </c>
      <c r="V15" s="4">
        <f t="shared" si="2"/>
        <v>2.9998157381200099</v>
      </c>
      <c r="W15" s="4">
        <v>2.0111153815669844</v>
      </c>
      <c r="X15" s="4">
        <v>0.98888461843301578</v>
      </c>
      <c r="Y15" s="4">
        <v>3.9890244453340298</v>
      </c>
      <c r="AI15"/>
      <c r="AJ15"/>
    </row>
    <row r="16" spans="1:36" x14ac:dyDescent="0.5">
      <c r="A16" s="78"/>
      <c r="C16" s="2">
        <v>74607</v>
      </c>
      <c r="D16" s="2">
        <v>1</v>
      </c>
      <c r="E16" s="3">
        <f t="shared" si="0"/>
        <v>99.764623464503615</v>
      </c>
      <c r="F16" s="4">
        <v>42.38</v>
      </c>
      <c r="G16" s="7">
        <v>2.8E-3</v>
      </c>
      <c r="H16" s="7">
        <v>5.0000000000000001E-4</v>
      </c>
      <c r="I16" s="4">
        <v>0.2422</v>
      </c>
      <c r="J16" s="4">
        <v>4.6199999999999998E-2</v>
      </c>
      <c r="K16" s="4">
        <v>57.59</v>
      </c>
      <c r="L16" s="5">
        <v>0.18479999999999999</v>
      </c>
      <c r="M16" s="5">
        <v>3.5999999999999999E-3</v>
      </c>
      <c r="N16" s="4">
        <f t="shared" si="1"/>
        <v>100.45010000000001</v>
      </c>
      <c r="O16" s="5">
        <v>0.98811447030877164</v>
      </c>
      <c r="P16" s="5">
        <v>3.7805099525568676E-5</v>
      </c>
      <c r="Q16" s="5">
        <v>4.7227194076373486E-3</v>
      </c>
      <c r="R16" s="5">
        <v>9.1238394761930584E-4</v>
      </c>
      <c r="S16" s="5">
        <v>2.0017302168111524</v>
      </c>
      <c r="T16" s="5">
        <v>4.2820466614836251E-3</v>
      </c>
      <c r="U16" s="5">
        <v>1.2394167348289892E-4</v>
      </c>
      <c r="V16" s="4">
        <f t="shared" si="2"/>
        <v>2.999923583909673</v>
      </c>
      <c r="W16" s="4">
        <v>2.0117615880177451</v>
      </c>
      <c r="X16" s="4">
        <v>0.98823841198225459</v>
      </c>
      <c r="Y16" s="4">
        <v>3.9883450577485666</v>
      </c>
      <c r="AI16"/>
      <c r="AJ16"/>
    </row>
    <row r="17" spans="1:36" x14ac:dyDescent="0.5">
      <c r="A17" s="78"/>
      <c r="C17" s="2">
        <v>74607</v>
      </c>
      <c r="D17" s="2">
        <v>2</v>
      </c>
      <c r="E17" s="3">
        <f t="shared" si="0"/>
        <v>99.739105512243555</v>
      </c>
      <c r="F17" s="4">
        <v>42.47</v>
      </c>
      <c r="G17" s="7">
        <v>1.1999999999999999E-3</v>
      </c>
      <c r="H17" s="7">
        <v>1E-3</v>
      </c>
      <c r="I17" s="4">
        <v>0.26819999999999999</v>
      </c>
      <c r="J17" s="4">
        <v>4.2299999999999997E-2</v>
      </c>
      <c r="K17" s="4">
        <v>57.52</v>
      </c>
      <c r="L17" s="5">
        <v>0.20039999999999999</v>
      </c>
      <c r="M17" s="5">
        <v>2.0999999999999999E-3</v>
      </c>
      <c r="N17" s="4">
        <f t="shared" si="1"/>
        <v>100.50519999999999</v>
      </c>
      <c r="O17" s="5">
        <v>0.99010245254246743</v>
      </c>
      <c r="P17" s="5">
        <v>1.6200378776909768E-5</v>
      </c>
      <c r="Q17" s="5">
        <v>5.2291168481764872E-3</v>
      </c>
      <c r="R17" s="5">
        <v>8.352713705103384E-4</v>
      </c>
      <c r="S17" s="5">
        <v>1.9990741910307674</v>
      </c>
      <c r="T17" s="5">
        <v>4.6430003260778249E-3</v>
      </c>
      <c r="U17" s="5">
        <v>7.2291247309214533E-5</v>
      </c>
      <c r="V17" s="4">
        <f t="shared" si="2"/>
        <v>2.999972523744086</v>
      </c>
      <c r="W17" s="4">
        <v>2.009825256210223</v>
      </c>
      <c r="X17" s="4">
        <v>0.99017474378977666</v>
      </c>
      <c r="Y17" s="4">
        <v>3.9902408279201653</v>
      </c>
      <c r="AI17"/>
      <c r="AJ17"/>
    </row>
    <row r="18" spans="1:36" x14ac:dyDescent="0.5">
      <c r="A18" s="78"/>
      <c r="C18" s="2">
        <v>74607</v>
      </c>
      <c r="D18" s="2">
        <v>3</v>
      </c>
      <c r="E18" s="3">
        <f t="shared" si="0"/>
        <v>99.754796108683578</v>
      </c>
      <c r="F18" s="4">
        <v>42.51</v>
      </c>
      <c r="G18" s="7" t="s">
        <v>79</v>
      </c>
      <c r="H18" s="7">
        <v>1.2999999999999999E-3</v>
      </c>
      <c r="I18" s="4">
        <v>0.25259999999999999</v>
      </c>
      <c r="J18" s="4">
        <v>4.1599999999999998E-2</v>
      </c>
      <c r="K18" s="4">
        <v>57.65</v>
      </c>
      <c r="L18" s="5">
        <v>0.1951</v>
      </c>
      <c r="M18" s="5">
        <v>5.4999999999999997E-3</v>
      </c>
      <c r="N18" s="4">
        <f t="shared" si="1"/>
        <v>100.6561</v>
      </c>
      <c r="O18" s="5">
        <v>0.98932682175404074</v>
      </c>
      <c r="P18" s="5">
        <v>0</v>
      </c>
      <c r="Q18" s="5">
        <v>4.9164737240496824E-3</v>
      </c>
      <c r="R18" s="5">
        <v>8.2003306159668333E-4</v>
      </c>
      <c r="S18" s="5">
        <v>2.0001388692618876</v>
      </c>
      <c r="T18" s="5">
        <v>4.5124153670660187E-3</v>
      </c>
      <c r="U18" s="5">
        <v>1.890078822452627E-4</v>
      </c>
      <c r="V18" s="4">
        <f t="shared" si="2"/>
        <v>2.999903621050886</v>
      </c>
      <c r="W18" s="4">
        <v>2.0104841703637142</v>
      </c>
      <c r="X18" s="4">
        <v>0.98951582963628604</v>
      </c>
      <c r="Y18" s="4">
        <v>3.9896281623609631</v>
      </c>
      <c r="AI18"/>
      <c r="AJ18"/>
    </row>
    <row r="19" spans="1:36" x14ac:dyDescent="0.5">
      <c r="A19" s="78"/>
      <c r="C19" s="2">
        <v>75567</v>
      </c>
      <c r="D19" s="2">
        <v>1</v>
      </c>
      <c r="E19" s="3">
        <f t="shared" si="0"/>
        <v>95.93372048206912</v>
      </c>
      <c r="F19" s="4">
        <v>41.62</v>
      </c>
      <c r="G19" s="7">
        <v>2.3E-3</v>
      </c>
      <c r="H19" s="7">
        <v>6.9999999999999999E-4</v>
      </c>
      <c r="I19" s="4">
        <v>4.08</v>
      </c>
      <c r="J19" s="4">
        <v>0.23849999999999999</v>
      </c>
      <c r="K19" s="4">
        <v>54</v>
      </c>
      <c r="L19" s="5">
        <v>7.4099999999999999E-2</v>
      </c>
      <c r="M19" s="5">
        <v>4.5999999999999999E-3</v>
      </c>
      <c r="N19" s="4">
        <f t="shared" si="1"/>
        <v>100.02019999999999</v>
      </c>
      <c r="O19" s="5">
        <v>0.99238075411936588</v>
      </c>
      <c r="P19" s="5">
        <v>3.1757780356777285E-5</v>
      </c>
      <c r="Q19" s="5">
        <v>8.1359471363154648E-2</v>
      </c>
      <c r="R19" s="5">
        <v>4.8167487559250734E-3</v>
      </c>
      <c r="S19" s="5">
        <v>1.9194737474155226</v>
      </c>
      <c r="T19" s="5">
        <v>1.755891137828147E-3</v>
      </c>
      <c r="U19" s="5">
        <v>1.6195808649227005E-4</v>
      </c>
      <c r="V19" s="4">
        <f t="shared" si="2"/>
        <v>2.9999803286586455</v>
      </c>
      <c r="W19" s="4">
        <v>2.0074572877941419</v>
      </c>
      <c r="X19" s="4">
        <v>0.9925427122058581</v>
      </c>
      <c r="Y19" s="4">
        <v>3.9926652847001383</v>
      </c>
      <c r="AI19"/>
      <c r="AJ19"/>
    </row>
    <row r="20" spans="1:36" x14ac:dyDescent="0.5">
      <c r="A20" s="78"/>
      <c r="C20" s="2">
        <v>75567</v>
      </c>
      <c r="D20" s="2">
        <v>2</v>
      </c>
      <c r="E20" s="3">
        <f t="shared" si="0"/>
        <v>95.932109026400184</v>
      </c>
      <c r="F20" s="4">
        <v>41.61</v>
      </c>
      <c r="G20" s="7">
        <v>4.8999999999999998E-3</v>
      </c>
      <c r="H20" s="7">
        <v>5.0000000000000001E-4</v>
      </c>
      <c r="I20" s="4">
        <v>4.09</v>
      </c>
      <c r="J20" s="4">
        <v>0.24060000000000001</v>
      </c>
      <c r="K20" s="4">
        <v>54.11</v>
      </c>
      <c r="L20" s="5">
        <v>8.9900000000000008E-2</v>
      </c>
      <c r="M20" s="5">
        <v>1.6000000000000001E-3</v>
      </c>
      <c r="N20" s="4">
        <f t="shared" si="1"/>
        <v>100.14749999999999</v>
      </c>
      <c r="O20" s="5">
        <v>0.9907511431588687</v>
      </c>
      <c r="P20" s="5">
        <v>6.7563010654177427E-5</v>
      </c>
      <c r="Q20" s="5">
        <v>8.1444520742988205E-2</v>
      </c>
      <c r="R20" s="5">
        <v>4.8523469116740735E-3</v>
      </c>
      <c r="S20" s="5">
        <v>1.9206868360597047</v>
      </c>
      <c r="T20" s="5">
        <v>2.127304602588532E-3</v>
      </c>
      <c r="U20" s="5">
        <v>5.6254257531198197E-5</v>
      </c>
      <c r="V20" s="4">
        <f t="shared" si="2"/>
        <v>2.9999859687440096</v>
      </c>
      <c r="W20" s="4">
        <v>2.0091926025836</v>
      </c>
      <c r="X20" s="4">
        <v>0.99080739741639989</v>
      </c>
      <c r="Y20" s="4">
        <v>3.9909101031838148</v>
      </c>
      <c r="AI20"/>
      <c r="AJ20"/>
    </row>
    <row r="21" spans="1:36" x14ac:dyDescent="0.5">
      <c r="A21" s="78"/>
      <c r="C21" s="2">
        <v>75567</v>
      </c>
      <c r="D21" s="2">
        <v>3</v>
      </c>
      <c r="E21" s="3">
        <f t="shared" si="0"/>
        <v>95.906499750161473</v>
      </c>
      <c r="F21" s="4">
        <v>41.4</v>
      </c>
      <c r="G21" s="7">
        <v>2.3999999999999998E-3</v>
      </c>
      <c r="H21" s="7" t="s">
        <v>79</v>
      </c>
      <c r="I21" s="4">
        <v>4.1100000000000003</v>
      </c>
      <c r="J21" s="4">
        <v>0.24970000000000001</v>
      </c>
      <c r="K21" s="4">
        <v>54.02</v>
      </c>
      <c r="L21" s="5">
        <v>0.10979999999999999</v>
      </c>
      <c r="M21" s="5">
        <v>4.0000000000000001E-3</v>
      </c>
      <c r="N21" s="4">
        <f t="shared" si="1"/>
        <v>99.895900000000012</v>
      </c>
      <c r="O21" s="5">
        <v>0.98806284904249886</v>
      </c>
      <c r="P21" s="5">
        <v>3.3169698064008677E-5</v>
      </c>
      <c r="Q21" s="5">
        <v>8.2034729180876897E-2</v>
      </c>
      <c r="R21" s="5">
        <v>5.0476836018117088E-3</v>
      </c>
      <c r="S21" s="5">
        <v>1.9219893131802457</v>
      </c>
      <c r="T21" s="5">
        <v>2.604292084158133E-3</v>
      </c>
      <c r="U21" s="5">
        <v>1.4096547805559414E-4</v>
      </c>
      <c r="V21" s="4">
        <f t="shared" si="2"/>
        <v>2.999913002265711</v>
      </c>
      <c r="W21" s="4">
        <v>2.0117961854794455</v>
      </c>
      <c r="X21" s="4">
        <v>0.9882038145205545</v>
      </c>
      <c r="Y21" s="4">
        <v>3.9883132265757673</v>
      </c>
      <c r="AI21"/>
      <c r="AJ21"/>
    </row>
    <row r="22" spans="1:36" x14ac:dyDescent="0.5">
      <c r="A22" s="78"/>
      <c r="C22" s="2">
        <v>62949</v>
      </c>
      <c r="D22" s="2">
        <v>1</v>
      </c>
      <c r="E22" s="3">
        <f t="shared" ref="E22:E38" si="3">S22/(S22+Q22)*100</f>
        <v>98.763349990370983</v>
      </c>
      <c r="F22" s="4">
        <v>42.29</v>
      </c>
      <c r="G22" s="7">
        <v>7.4000000000000012E-3</v>
      </c>
      <c r="H22" s="7">
        <v>2E-3</v>
      </c>
      <c r="I22" s="4">
        <v>1.27</v>
      </c>
      <c r="J22" s="4">
        <v>3.32E-2</v>
      </c>
      <c r="K22" s="4">
        <v>56.9</v>
      </c>
      <c r="L22" s="5">
        <v>7.4000000000000003E-3</v>
      </c>
      <c r="M22" s="5">
        <v>1.46E-2</v>
      </c>
      <c r="N22" s="4">
        <f t="shared" si="1"/>
        <v>100.52460000000001</v>
      </c>
      <c r="O22" s="5">
        <v>0.98930182245020581</v>
      </c>
      <c r="P22" s="5">
        <v>1.0024642440932201E-4</v>
      </c>
      <c r="Q22" s="5">
        <v>2.4846575641005429E-2</v>
      </c>
      <c r="R22" s="5">
        <v>6.5783740023530549E-4</v>
      </c>
      <c r="S22" s="5">
        <v>1.9843375465876494</v>
      </c>
      <c r="T22" s="5">
        <v>1.7203862600330649E-4</v>
      </c>
      <c r="U22" s="5">
        <v>5.043273580826892E-4</v>
      </c>
      <c r="V22" s="4">
        <f t="shared" si="2"/>
        <v>2.9999203944875914</v>
      </c>
      <c r="W22" s="4">
        <v>2.0101938501917114</v>
      </c>
      <c r="X22" s="4">
        <v>0.98980614980828852</v>
      </c>
      <c r="Y22" s="4">
        <v>3.9901983626679431</v>
      </c>
      <c r="AI22"/>
      <c r="AJ22"/>
    </row>
    <row r="23" spans="1:36" x14ac:dyDescent="0.5">
      <c r="A23" s="78"/>
      <c r="C23" s="2">
        <v>62949</v>
      </c>
      <c r="D23" s="2">
        <v>2</v>
      </c>
      <c r="E23" s="3">
        <f t="shared" si="3"/>
        <v>98.950426719108549</v>
      </c>
      <c r="F23" s="4">
        <v>42.45</v>
      </c>
      <c r="G23" s="7">
        <v>7.7999999999999996E-3</v>
      </c>
      <c r="H23" s="7">
        <v>1.6999999999999999E-3</v>
      </c>
      <c r="I23" s="4">
        <v>1.08</v>
      </c>
      <c r="J23" s="4">
        <v>3.1699999999999999E-2</v>
      </c>
      <c r="K23" s="4">
        <v>57.12</v>
      </c>
      <c r="L23" s="5">
        <v>6.8999999999999999E-3</v>
      </c>
      <c r="M23" s="5">
        <v>1.3599999999999999E-2</v>
      </c>
      <c r="N23" s="4">
        <f t="shared" si="1"/>
        <v>100.71170000000001</v>
      </c>
      <c r="O23" s="5">
        <v>0.99053709617458796</v>
      </c>
      <c r="P23" s="5">
        <v>1.0539832287090454E-4</v>
      </c>
      <c r="Q23" s="5">
        <v>2.107601521356442E-2</v>
      </c>
      <c r="R23" s="5">
        <v>6.26529703665671E-4</v>
      </c>
      <c r="S23" s="5">
        <v>1.9869796010330218</v>
      </c>
      <c r="T23" s="5">
        <v>1.6000931374165797E-4</v>
      </c>
      <c r="U23" s="5">
        <v>4.685980819433922E-4</v>
      </c>
      <c r="V23" s="4">
        <f t="shared" si="2"/>
        <v>2.9999532478433952</v>
      </c>
      <c r="W23" s="4">
        <v>2.0089943057434692</v>
      </c>
      <c r="X23" s="4">
        <v>0.9910056942565314</v>
      </c>
      <c r="Y23" s="4">
        <v>3.9913687676986767</v>
      </c>
      <c r="AI23"/>
      <c r="AJ23"/>
    </row>
    <row r="24" spans="1:36" x14ac:dyDescent="0.5">
      <c r="A24" s="78"/>
      <c r="C24" s="2">
        <v>62949</v>
      </c>
      <c r="D24" s="2">
        <v>3</v>
      </c>
      <c r="E24" s="3">
        <f t="shared" si="3"/>
        <v>98.879667555257626</v>
      </c>
      <c r="F24" s="4">
        <v>42.42</v>
      </c>
      <c r="G24" s="7">
        <v>7.0000000000000001E-3</v>
      </c>
      <c r="H24" s="7">
        <v>2E-3</v>
      </c>
      <c r="I24" s="4">
        <v>1.1499999999999999</v>
      </c>
      <c r="J24" s="4">
        <v>3.3000000000000002E-2</v>
      </c>
      <c r="K24" s="4">
        <v>56.94</v>
      </c>
      <c r="L24" s="5">
        <v>4.7999999999999996E-3</v>
      </c>
      <c r="M24" s="5">
        <v>1.3599999999999999E-2</v>
      </c>
      <c r="N24" s="4">
        <f t="shared" si="1"/>
        <v>100.57039999999999</v>
      </c>
      <c r="O24" s="5">
        <v>0.99168959551389813</v>
      </c>
      <c r="P24" s="5">
        <v>9.4765264708163597E-5</v>
      </c>
      <c r="Q24" s="5">
        <v>2.2484054570425509E-2</v>
      </c>
      <c r="R24" s="5">
        <v>6.5344401678740143E-4</v>
      </c>
      <c r="S24" s="5">
        <v>1.9844251156442843</v>
      </c>
      <c r="T24" s="5">
        <v>1.1151915027766743E-4</v>
      </c>
      <c r="U24" s="5">
        <v>4.6947508478405484E-4</v>
      </c>
      <c r="V24" s="4">
        <f t="shared" si="2"/>
        <v>2.9999279692451655</v>
      </c>
      <c r="W24" s="4">
        <v>2.0078409294013184</v>
      </c>
      <c r="X24" s="4">
        <v>0.99215907059868214</v>
      </c>
      <c r="Y24" s="4">
        <v>3.9925245887832013</v>
      </c>
      <c r="AI24"/>
      <c r="AJ24"/>
    </row>
    <row r="25" spans="1:36" x14ac:dyDescent="0.5">
      <c r="A25" s="78"/>
      <c r="C25" s="2">
        <v>82188</v>
      </c>
      <c r="D25" s="2">
        <v>1</v>
      </c>
      <c r="E25" s="3">
        <f>S25/(S25+Q25)*100</f>
        <v>99.778182625892725</v>
      </c>
      <c r="F25" s="4">
        <v>42.67</v>
      </c>
      <c r="G25" s="7">
        <v>5.7999999999999996E-3</v>
      </c>
      <c r="H25" s="7">
        <v>1.6999999999999999E-3</v>
      </c>
      <c r="I25" s="4">
        <v>0.23</v>
      </c>
      <c r="J25" s="4">
        <v>1.8200000000000001E-2</v>
      </c>
      <c r="K25" s="4">
        <v>58.04</v>
      </c>
      <c r="L25" s="5">
        <v>6.4999999999999997E-3</v>
      </c>
      <c r="M25" s="5">
        <v>4.0599999999999997E-2</v>
      </c>
      <c r="N25" s="4">
        <f t="shared" si="1"/>
        <v>101.0128</v>
      </c>
      <c r="O25" s="5">
        <v>0.98868745850363049</v>
      </c>
      <c r="P25" s="5">
        <v>7.78234399052232E-5</v>
      </c>
      <c r="Q25" s="5">
        <v>4.4569310559572474E-3</v>
      </c>
      <c r="R25" s="5">
        <v>3.5718821674679188E-4</v>
      </c>
      <c r="S25" s="5">
        <v>2.0048225827308452</v>
      </c>
      <c r="T25" s="5">
        <v>1.496762385734512E-4</v>
      </c>
      <c r="U25" s="5">
        <v>1.3890918522623434E-3</v>
      </c>
      <c r="V25" s="4">
        <f t="shared" si="2"/>
        <v>2.9999407520379209</v>
      </c>
      <c r="W25" s="4">
        <v>2.0099234496441074</v>
      </c>
      <c r="X25" s="4">
        <v>0.99007655035589281</v>
      </c>
      <c r="Y25" s="4">
        <v>3.9908721318514644</v>
      </c>
      <c r="AI25"/>
      <c r="AJ25"/>
    </row>
    <row r="26" spans="1:36" x14ac:dyDescent="0.5">
      <c r="A26" s="78"/>
      <c r="C26" s="2">
        <v>82188</v>
      </c>
      <c r="D26" s="2">
        <v>2</v>
      </c>
      <c r="E26" s="3">
        <f>S26/(S26+Q26)*100</f>
        <v>99.779169678360347</v>
      </c>
      <c r="F26" s="4">
        <v>42.92</v>
      </c>
      <c r="G26" s="7">
        <v>4.3E-3</v>
      </c>
      <c r="H26" s="7">
        <v>2.9999999999999997E-4</v>
      </c>
      <c r="I26" s="4">
        <v>0.23</v>
      </c>
      <c r="J26" s="4">
        <v>1.7000000000000001E-2</v>
      </c>
      <c r="K26" s="4">
        <v>58.3</v>
      </c>
      <c r="L26" s="5">
        <v>2.8E-3</v>
      </c>
      <c r="M26" s="5">
        <v>8.8999999999999999E-3</v>
      </c>
      <c r="N26" s="4">
        <f t="shared" si="1"/>
        <v>101.48329999999999</v>
      </c>
      <c r="O26" s="5">
        <v>0.99002200759561876</v>
      </c>
      <c r="P26" s="5">
        <v>5.7438043544740955E-5</v>
      </c>
      <c r="Q26" s="5">
        <v>4.4369513750210209E-3</v>
      </c>
      <c r="R26" s="5">
        <v>3.3214170456281818E-4</v>
      </c>
      <c r="S26" s="5">
        <v>2.0047759782974133</v>
      </c>
      <c r="T26" s="5">
        <v>6.4186883333081673E-5</v>
      </c>
      <c r="U26" s="5">
        <v>3.0314030988786675E-4</v>
      </c>
      <c r="V26" s="4">
        <f t="shared" si="2"/>
        <v>2.9999918442093811</v>
      </c>
      <c r="W26" s="4">
        <v>2.0096748520944927</v>
      </c>
      <c r="X26" s="4">
        <v>0.99032514790550663</v>
      </c>
      <c r="Y26" s="4">
        <v>3.9905382339993039</v>
      </c>
      <c r="AI26"/>
      <c r="AJ26"/>
    </row>
    <row r="27" spans="1:36" x14ac:dyDescent="0.5">
      <c r="A27" s="78"/>
      <c r="C27" s="2">
        <v>82188</v>
      </c>
      <c r="D27" s="2">
        <v>3</v>
      </c>
      <c r="E27" s="3">
        <f>S27/(S27+Q27)*100</f>
        <v>99.788388510783179</v>
      </c>
      <c r="F27" s="4">
        <v>42.49</v>
      </c>
      <c r="G27" s="7">
        <v>1.46E-2</v>
      </c>
      <c r="H27" s="7">
        <v>2.0000000000000001E-4</v>
      </c>
      <c r="I27" s="4">
        <v>0.22</v>
      </c>
      <c r="J27" s="4">
        <v>1.7899999999999999E-2</v>
      </c>
      <c r="K27" s="4">
        <v>58.2</v>
      </c>
      <c r="L27" s="5">
        <v>6.4999999999999997E-3</v>
      </c>
      <c r="M27" s="5">
        <v>1.2E-2</v>
      </c>
      <c r="N27" s="4">
        <f t="shared" si="1"/>
        <v>100.96120000000001</v>
      </c>
      <c r="O27" s="5">
        <v>0.98443730366866011</v>
      </c>
      <c r="P27" s="5">
        <v>1.9588457306325325E-4</v>
      </c>
      <c r="Q27" s="5">
        <v>4.2628073870603191E-3</v>
      </c>
      <c r="R27" s="5">
        <v>3.5127214717077071E-4</v>
      </c>
      <c r="S27" s="5">
        <v>2.010187070942957</v>
      </c>
      <c r="T27" s="5">
        <v>1.496641589480179E-4</v>
      </c>
      <c r="U27" s="5">
        <v>4.1053588538770132E-4</v>
      </c>
      <c r="V27" s="4">
        <f t="shared" si="2"/>
        <v>2.9999945387632474</v>
      </c>
      <c r="W27" s="4">
        <v>2.0151521604459526</v>
      </c>
      <c r="X27" s="4">
        <v>0.98484783955404787</v>
      </c>
      <c r="Y27" s="4">
        <v>3.9852517226881816</v>
      </c>
      <c r="AI27"/>
      <c r="AJ27"/>
    </row>
    <row r="28" spans="1:36" x14ac:dyDescent="0.5">
      <c r="A28" s="78"/>
      <c r="C28" s="2">
        <v>67723</v>
      </c>
      <c r="D28" s="2">
        <v>1</v>
      </c>
      <c r="E28" s="3">
        <f t="shared" si="3"/>
        <v>97.096731371766268</v>
      </c>
      <c r="F28" s="4">
        <v>41.58</v>
      </c>
      <c r="G28" s="7">
        <v>1.4899999999999998E-2</v>
      </c>
      <c r="H28" s="7">
        <v>2.8E-3</v>
      </c>
      <c r="I28" s="4">
        <v>2.94</v>
      </c>
      <c r="J28" s="4">
        <v>0.1212</v>
      </c>
      <c r="K28" s="4">
        <v>55.16</v>
      </c>
      <c r="L28" s="5">
        <v>2.24E-2</v>
      </c>
      <c r="M28" s="5">
        <v>3.8999999999999998E-3</v>
      </c>
      <c r="N28" s="4">
        <f t="shared" si="1"/>
        <v>99.845199999999991</v>
      </c>
      <c r="O28" s="5">
        <v>0.98676917012494481</v>
      </c>
      <c r="P28" s="5">
        <v>2.0476861984487999E-4</v>
      </c>
      <c r="Q28" s="5">
        <v>5.8351243480208974E-2</v>
      </c>
      <c r="R28" s="5">
        <v>2.436256777740984E-3</v>
      </c>
      <c r="S28" s="5">
        <v>1.9514952761547395</v>
      </c>
      <c r="T28" s="5">
        <v>5.28301966509811E-4</v>
      </c>
      <c r="U28" s="5">
        <v>1.3666718286867827E-4</v>
      </c>
      <c r="V28" s="4">
        <f t="shared" si="2"/>
        <v>2.9999216843068575</v>
      </c>
      <c r="W28" s="4">
        <v>2.0130941626921861</v>
      </c>
      <c r="X28" s="4">
        <v>0.98690583730781345</v>
      </c>
      <c r="Y28" s="4">
        <v>3.9872180973656635</v>
      </c>
      <c r="AI28"/>
      <c r="AJ28"/>
    </row>
    <row r="29" spans="1:36" x14ac:dyDescent="0.5">
      <c r="A29" s="78"/>
      <c r="C29" s="2">
        <v>67723</v>
      </c>
      <c r="D29" s="2">
        <v>2</v>
      </c>
      <c r="E29" s="3">
        <f t="shared" si="3"/>
        <v>97.015360339247863</v>
      </c>
      <c r="F29" s="4">
        <v>41.49</v>
      </c>
      <c r="G29" s="7">
        <v>1.9400000000000001E-2</v>
      </c>
      <c r="H29" s="7">
        <v>2.8E-3</v>
      </c>
      <c r="I29" s="4">
        <v>3.02</v>
      </c>
      <c r="J29" s="4">
        <v>0.1285</v>
      </c>
      <c r="K29" s="4">
        <v>55.07</v>
      </c>
      <c r="L29" s="5">
        <v>3.44E-2</v>
      </c>
      <c r="M29" s="5">
        <v>3.0000000000000001E-3</v>
      </c>
      <c r="N29" s="4">
        <f t="shared" si="1"/>
        <v>99.768100000000018</v>
      </c>
      <c r="O29" s="5">
        <v>0.98568895464274164</v>
      </c>
      <c r="P29" s="5">
        <v>2.6689733205997575E-4</v>
      </c>
      <c r="Q29" s="5">
        <v>6.0003294464644343E-2</v>
      </c>
      <c r="R29" s="5">
        <v>2.5857643057033324E-3</v>
      </c>
      <c r="S29" s="5">
        <v>1.9504000133009456</v>
      </c>
      <c r="T29" s="5">
        <v>8.1219071333169131E-4</v>
      </c>
      <c r="U29" s="5">
        <v>1.0524131305333417E-4</v>
      </c>
      <c r="V29" s="4">
        <f t="shared" si="2"/>
        <v>2.9998623560724793</v>
      </c>
      <c r="W29" s="4">
        <v>2.0142058040442046</v>
      </c>
      <c r="X29" s="4">
        <v>0.98579419595579498</v>
      </c>
      <c r="Y29" s="4">
        <v>3.9861825359081413</v>
      </c>
      <c r="AI29"/>
      <c r="AJ29"/>
    </row>
    <row r="30" spans="1:36" x14ac:dyDescent="0.5">
      <c r="A30" s="78"/>
      <c r="C30" s="2">
        <v>67723</v>
      </c>
      <c r="D30" s="2">
        <v>3</v>
      </c>
      <c r="E30" s="3">
        <f t="shared" si="3"/>
        <v>97.040797033301018</v>
      </c>
      <c r="F30" s="4">
        <v>41.56</v>
      </c>
      <c r="G30" s="7">
        <v>2.3599999999999999E-2</v>
      </c>
      <c r="H30" s="7">
        <v>1.8E-3</v>
      </c>
      <c r="I30" s="4">
        <v>3</v>
      </c>
      <c r="J30" s="4">
        <v>0.13270000000000001</v>
      </c>
      <c r="K30" s="4">
        <v>55.19</v>
      </c>
      <c r="L30" s="5">
        <v>4.1000000000000002E-2</v>
      </c>
      <c r="M30" s="5">
        <v>4.8999999999999998E-3</v>
      </c>
      <c r="N30" s="4">
        <f t="shared" si="1"/>
        <v>99.954000000000008</v>
      </c>
      <c r="O30" s="5">
        <v>0.98544900274231906</v>
      </c>
      <c r="P30" s="5">
        <v>3.2405346222667472E-4</v>
      </c>
      <c r="Q30" s="5">
        <v>5.9491040923407922E-2</v>
      </c>
      <c r="R30" s="5">
        <v>2.6651330292469001E-3</v>
      </c>
      <c r="S30" s="5">
        <v>1.9508827520499925</v>
      </c>
      <c r="T30" s="5">
        <v>9.661523039244253E-4</v>
      </c>
      <c r="U30" s="5">
        <v>1.715628466164499E-4</v>
      </c>
      <c r="V30" s="4">
        <f t="shared" si="2"/>
        <v>2.9999496973577338</v>
      </c>
      <c r="W30" s="4">
        <v>2.0143794344110644</v>
      </c>
      <c r="X30" s="4">
        <v>0.98562056558893552</v>
      </c>
      <c r="Y30" s="4">
        <v>3.9860555517956038</v>
      </c>
      <c r="AI30"/>
      <c r="AJ30"/>
    </row>
    <row r="31" spans="1:36" x14ac:dyDescent="0.5">
      <c r="A31" s="78"/>
      <c r="C31" s="2">
        <v>67792</v>
      </c>
      <c r="D31" s="2">
        <v>1</v>
      </c>
      <c r="E31" s="3">
        <f t="shared" si="3"/>
        <v>91.966937549241351</v>
      </c>
      <c r="F31" s="4">
        <v>40.69</v>
      </c>
      <c r="G31" s="7">
        <v>6.7999999999999996E-3</v>
      </c>
      <c r="H31" s="7">
        <v>5.0000000000000001E-4</v>
      </c>
      <c r="I31" s="4">
        <v>7.88</v>
      </c>
      <c r="J31" s="4">
        <v>0.14749999999999999</v>
      </c>
      <c r="K31" s="4">
        <v>50.61</v>
      </c>
      <c r="L31" s="5">
        <v>1.6E-2</v>
      </c>
      <c r="M31" s="5">
        <v>5.8999999999999999E-3</v>
      </c>
      <c r="N31" s="4">
        <f t="shared" si="1"/>
        <v>99.356700000000004</v>
      </c>
      <c r="O31" s="5">
        <v>0.99338243440469387</v>
      </c>
      <c r="P31" s="5">
        <v>9.6135490516508745E-5</v>
      </c>
      <c r="Q31" s="5">
        <v>0.16088912939715033</v>
      </c>
      <c r="R31" s="5">
        <v>3.0500724814885097E-3</v>
      </c>
      <c r="S31" s="5">
        <v>1.8419476515114281</v>
      </c>
      <c r="T31" s="5">
        <v>3.8819674607592385E-4</v>
      </c>
      <c r="U31" s="5">
        <v>2.1269111409466979E-4</v>
      </c>
      <c r="V31" s="4">
        <f t="shared" si="2"/>
        <v>2.9999663111454478</v>
      </c>
      <c r="W31" s="4">
        <v>2.0064048744812113</v>
      </c>
      <c r="X31" s="4">
        <v>0.99359512551878859</v>
      </c>
      <c r="Y31" s="4">
        <v>3.9938047998713109</v>
      </c>
      <c r="AI31"/>
      <c r="AJ31"/>
    </row>
    <row r="32" spans="1:36" x14ac:dyDescent="0.5">
      <c r="A32" s="78"/>
      <c r="C32" s="2">
        <v>67792</v>
      </c>
      <c r="D32" s="2">
        <v>2</v>
      </c>
      <c r="E32" s="3">
        <f t="shared" si="3"/>
        <v>91.957208903346938</v>
      </c>
      <c r="F32" s="4">
        <v>40.85</v>
      </c>
      <c r="G32" s="7">
        <v>6.7999999999999996E-3</v>
      </c>
      <c r="H32" s="7">
        <v>1.6000000000000001E-3</v>
      </c>
      <c r="I32" s="4">
        <v>7.92</v>
      </c>
      <c r="J32" s="4">
        <v>0.14449999999999999</v>
      </c>
      <c r="K32" s="4">
        <v>50.8</v>
      </c>
      <c r="L32" s="5">
        <v>1.49E-2</v>
      </c>
      <c r="M32" s="5">
        <v>7.3000000000000001E-3</v>
      </c>
      <c r="N32" s="4">
        <f t="shared" si="1"/>
        <v>99.745100000000008</v>
      </c>
      <c r="O32" s="5">
        <v>0.99341783484839541</v>
      </c>
      <c r="P32" s="5">
        <v>9.5762362531285003E-5</v>
      </c>
      <c r="Q32" s="5">
        <v>0.16107820119667668</v>
      </c>
      <c r="R32" s="5">
        <v>2.9764397242898403E-3</v>
      </c>
      <c r="S32" s="5">
        <v>1.8416867501857876</v>
      </c>
      <c r="T32" s="5">
        <v>3.6010510806072974E-4</v>
      </c>
      <c r="U32" s="5">
        <v>2.6213879573701722E-4</v>
      </c>
      <c r="V32" s="4">
        <f t="shared" si="2"/>
        <v>2.9998772322214782</v>
      </c>
      <c r="W32" s="4">
        <v>2.0063200263558678</v>
      </c>
      <c r="X32" s="4">
        <v>0.99367997364413241</v>
      </c>
      <c r="Y32" s="4">
        <v>3.9939297346390474</v>
      </c>
      <c r="AI32"/>
      <c r="AJ32"/>
    </row>
    <row r="33" spans="1:36" x14ac:dyDescent="0.5">
      <c r="A33" s="78"/>
      <c r="C33" s="2">
        <v>67792</v>
      </c>
      <c r="D33" s="2">
        <v>3</v>
      </c>
      <c r="E33" s="3">
        <f t="shared" si="3"/>
        <v>92.005244736883412</v>
      </c>
      <c r="F33" s="4">
        <v>40.67</v>
      </c>
      <c r="G33" s="7">
        <v>8.6E-3</v>
      </c>
      <c r="H33" s="7">
        <v>2.5999999999999999E-3</v>
      </c>
      <c r="I33" s="4">
        <v>7.85</v>
      </c>
      <c r="J33" s="4">
        <v>0.14480000000000001</v>
      </c>
      <c r="K33" s="4">
        <v>50.68</v>
      </c>
      <c r="L33" s="5">
        <v>1.7100000000000001E-2</v>
      </c>
      <c r="M33" s="5">
        <v>1.0500000000000001E-2</v>
      </c>
      <c r="N33" s="4">
        <f t="shared" si="1"/>
        <v>99.383599999999987</v>
      </c>
      <c r="O33" s="5">
        <v>0.99234833864353234</v>
      </c>
      <c r="P33" s="5">
        <v>1.2151628204578186E-4</v>
      </c>
      <c r="Q33" s="5">
        <v>0.1601884979118719</v>
      </c>
      <c r="R33" s="5">
        <v>2.9925946118675821E-3</v>
      </c>
      <c r="S33" s="5">
        <v>1.8434813161084991</v>
      </c>
      <c r="T33" s="5">
        <v>4.1465719603905481E-4</v>
      </c>
      <c r="U33" s="5">
        <v>3.7831000033741518E-4</v>
      </c>
      <c r="V33" s="4">
        <f t="shared" si="2"/>
        <v>2.9999252307541933</v>
      </c>
      <c r="W33" s="4">
        <v>2.0072733513561305</v>
      </c>
      <c r="X33" s="4">
        <v>0.99272664864386972</v>
      </c>
      <c r="Y33" s="4">
        <v>3.9930747045489881</v>
      </c>
      <c r="AI33"/>
      <c r="AJ33"/>
    </row>
    <row r="34" spans="1:36" x14ac:dyDescent="0.5">
      <c r="A34" s="78"/>
      <c r="C34" s="2">
        <v>74186</v>
      </c>
      <c r="D34" s="2">
        <v>1</v>
      </c>
      <c r="E34" s="3">
        <f>S34/(S34+Q34)*100</f>
        <v>86.403321950791494</v>
      </c>
      <c r="F34" s="4">
        <v>39.54</v>
      </c>
      <c r="G34" s="7" t="s">
        <v>79</v>
      </c>
      <c r="H34" s="7">
        <v>5.9999999999999995E-4</v>
      </c>
      <c r="I34" s="4">
        <v>12.85</v>
      </c>
      <c r="J34" s="4">
        <v>0.5343</v>
      </c>
      <c r="K34" s="4">
        <v>45.81</v>
      </c>
      <c r="L34" s="5">
        <v>1.32E-2</v>
      </c>
      <c r="M34" s="5">
        <v>6.4000000000000003E-3</v>
      </c>
      <c r="N34" s="4">
        <f t="shared" si="1"/>
        <v>98.754500000000007</v>
      </c>
      <c r="O34" s="5">
        <v>0.99634539387527399</v>
      </c>
      <c r="P34" s="5">
        <v>0</v>
      </c>
      <c r="Q34" s="5">
        <v>0.27079963697533888</v>
      </c>
      <c r="R34" s="5">
        <v>1.1403752415173558E-2</v>
      </c>
      <c r="S34" s="5">
        <v>1.7208606494216223</v>
      </c>
      <c r="T34" s="5">
        <v>3.3056000415228846E-4</v>
      </c>
      <c r="U34" s="5">
        <v>2.3813420149984435E-4</v>
      </c>
      <c r="V34" s="4">
        <f t="shared" si="2"/>
        <v>2.9999781268930605</v>
      </c>
      <c r="W34" s="4">
        <v>2.0034164719232259</v>
      </c>
      <c r="X34" s="4">
        <v>0.99658352807677386</v>
      </c>
      <c r="Y34" s="4">
        <v>3.9967135317309936</v>
      </c>
      <c r="AI34"/>
      <c r="AJ34"/>
    </row>
    <row r="35" spans="1:36" x14ac:dyDescent="0.5">
      <c r="A35" s="78"/>
      <c r="C35" s="2">
        <v>74186</v>
      </c>
      <c r="D35" s="2">
        <v>2</v>
      </c>
      <c r="E35" s="3">
        <f>S35/(S35+Q35)*100</f>
        <v>86.536054460653517</v>
      </c>
      <c r="F35" s="4">
        <v>39.57</v>
      </c>
      <c r="G35" s="7">
        <v>1.2999999999999997E-3</v>
      </c>
      <c r="H35" s="7" t="s">
        <v>79</v>
      </c>
      <c r="I35" s="4">
        <v>12.73</v>
      </c>
      <c r="J35" s="4">
        <v>0.53420000000000001</v>
      </c>
      <c r="K35" s="4">
        <v>45.9</v>
      </c>
      <c r="L35" s="5">
        <v>1.46E-2</v>
      </c>
      <c r="M35" s="5">
        <v>4.1999999999999997E-3</v>
      </c>
      <c r="N35" s="4">
        <f t="shared" si="1"/>
        <v>98.754300000000001</v>
      </c>
      <c r="O35" s="5">
        <v>0.99656893441943484</v>
      </c>
      <c r="P35" s="5">
        <v>1.8959666527570081E-5</v>
      </c>
      <c r="Q35" s="5">
        <v>0.26812752298574299</v>
      </c>
      <c r="R35" s="5">
        <v>1.1395530075288903E-2</v>
      </c>
      <c r="S35" s="5">
        <v>1.7233208396222155</v>
      </c>
      <c r="T35" s="5">
        <v>3.6542417250067975E-4</v>
      </c>
      <c r="U35" s="5">
        <v>1.5619212487493002E-4</v>
      </c>
      <c r="V35" s="4">
        <f t="shared" si="2"/>
        <v>2.9999534030665851</v>
      </c>
      <c r="W35" s="4">
        <v>2.0032748734556898</v>
      </c>
      <c r="X35" s="4">
        <v>0.99672512654430978</v>
      </c>
      <c r="Y35" s="4">
        <v>3.9968454807399816</v>
      </c>
      <c r="AI35"/>
      <c r="AJ35"/>
    </row>
    <row r="36" spans="1:36" x14ac:dyDescent="0.5">
      <c r="A36" s="78"/>
      <c r="C36" s="2">
        <v>68009</v>
      </c>
      <c r="D36" s="2">
        <v>1</v>
      </c>
      <c r="E36" s="3">
        <f t="shared" si="3"/>
        <v>87.087723263524921</v>
      </c>
      <c r="F36" s="4">
        <v>39.68</v>
      </c>
      <c r="G36" s="7">
        <v>5.0000000000000001E-4</v>
      </c>
      <c r="H36" s="7">
        <v>2.0000000000000001E-4</v>
      </c>
      <c r="I36" s="4">
        <v>12.25</v>
      </c>
      <c r="J36" s="4">
        <v>0.4879</v>
      </c>
      <c r="K36" s="4">
        <v>46.35</v>
      </c>
      <c r="L36" s="5">
        <v>7.7700000000000005E-2</v>
      </c>
      <c r="M36" s="5">
        <v>6.3E-3</v>
      </c>
      <c r="N36" s="4">
        <f t="shared" si="1"/>
        <v>98.852599999999995</v>
      </c>
      <c r="O36" s="5">
        <v>0.99593050088018809</v>
      </c>
      <c r="P36" s="5">
        <v>7.2673055685299425E-6</v>
      </c>
      <c r="Q36" s="5">
        <v>0.25713734536223359</v>
      </c>
      <c r="R36" s="5">
        <v>1.0372359026984591E-2</v>
      </c>
      <c r="S36" s="5">
        <v>1.7342802071741248</v>
      </c>
      <c r="T36" s="5">
        <v>1.9381237793557257E-3</v>
      </c>
      <c r="U36" s="5">
        <v>2.3348902255916214E-4</v>
      </c>
      <c r="V36" s="4">
        <f t="shared" si="2"/>
        <v>2.9998992925510146</v>
      </c>
      <c r="W36" s="4">
        <v>2.0038360100972525</v>
      </c>
      <c r="X36" s="4">
        <v>0.99616398990274724</v>
      </c>
      <c r="Y36" s="4">
        <v>3.9963353787948743</v>
      </c>
      <c r="AI36"/>
      <c r="AJ36"/>
    </row>
    <row r="37" spans="1:36" x14ac:dyDescent="0.5">
      <c r="A37" s="78"/>
      <c r="C37" s="2">
        <v>68009</v>
      </c>
      <c r="D37" s="2">
        <v>2</v>
      </c>
      <c r="E37" s="3">
        <f t="shared" si="3"/>
        <v>87.081277560961851</v>
      </c>
      <c r="F37" s="4">
        <v>39.58</v>
      </c>
      <c r="G37" s="7">
        <v>2.9999999999999997E-4</v>
      </c>
      <c r="H37" s="7">
        <v>2.5999999999999999E-3</v>
      </c>
      <c r="I37" s="4">
        <v>12.22</v>
      </c>
      <c r="J37" s="4">
        <v>0.48159999999999997</v>
      </c>
      <c r="K37" s="4">
        <v>46.21</v>
      </c>
      <c r="L37" s="5">
        <v>7.7899999999999997E-2</v>
      </c>
      <c r="M37" s="5">
        <v>5.5999999999999999E-3</v>
      </c>
      <c r="N37" s="4">
        <f t="shared" si="1"/>
        <v>98.578000000000003</v>
      </c>
      <c r="O37" s="5">
        <v>0.99623141385735936</v>
      </c>
      <c r="P37" s="5">
        <v>4.3727207600349998E-6</v>
      </c>
      <c r="Q37" s="5">
        <v>0.25723339275589641</v>
      </c>
      <c r="R37" s="5">
        <v>1.0267395082843822E-2</v>
      </c>
      <c r="S37" s="5">
        <v>1.7339340308786686</v>
      </c>
      <c r="T37" s="5">
        <v>1.9486104244766326E-3</v>
      </c>
      <c r="U37" s="5">
        <v>2.0813303506434012E-4</v>
      </c>
      <c r="V37" s="4">
        <f t="shared" si="2"/>
        <v>2.9998273487550695</v>
      </c>
      <c r="W37" s="4">
        <v>2.0035604531075766</v>
      </c>
      <c r="X37" s="4">
        <v>0.99643954689242376</v>
      </c>
      <c r="Y37" s="4">
        <v>3.9965865506100258</v>
      </c>
      <c r="AI37"/>
      <c r="AJ37"/>
    </row>
    <row r="38" spans="1:36" x14ac:dyDescent="0.5">
      <c r="A38" s="78"/>
      <c r="C38" s="2">
        <v>68009</v>
      </c>
      <c r="D38" s="2">
        <v>3</v>
      </c>
      <c r="E38" s="3">
        <f t="shared" si="3"/>
        <v>87.009544291093562</v>
      </c>
      <c r="F38" s="4">
        <v>39.58</v>
      </c>
      <c r="G38" s="7" t="s">
        <v>79</v>
      </c>
      <c r="H38" s="7">
        <v>5.9999999999999995E-4</v>
      </c>
      <c r="I38" s="4">
        <v>12.29</v>
      </c>
      <c r="J38" s="4">
        <v>0.48759999999999998</v>
      </c>
      <c r="K38" s="4">
        <v>46.18</v>
      </c>
      <c r="L38" s="5">
        <v>7.7899999999999997E-2</v>
      </c>
      <c r="M38" s="5">
        <v>2E-3</v>
      </c>
      <c r="N38" s="4">
        <f t="shared" si="1"/>
        <v>98.618099999999984</v>
      </c>
      <c r="O38" s="5">
        <v>0.99616872439223791</v>
      </c>
      <c r="P38" s="5">
        <v>0</v>
      </c>
      <c r="Q38" s="5">
        <v>0.25869062691388395</v>
      </c>
      <c r="R38" s="5">
        <v>1.0394656992856303E-2</v>
      </c>
      <c r="S38" s="5">
        <v>1.7326993035911888</v>
      </c>
      <c r="T38" s="5">
        <v>1.9484878050294427E-3</v>
      </c>
      <c r="U38" s="5">
        <v>7.4328549270758878E-5</v>
      </c>
      <c r="V38" s="4">
        <f t="shared" si="2"/>
        <v>2.9999761282444668</v>
      </c>
      <c r="W38" s="4">
        <v>2.0037569470584917</v>
      </c>
      <c r="X38" s="4">
        <v>0.99624305294150872</v>
      </c>
      <c r="Y38" s="4">
        <v>3.9962921530939104</v>
      </c>
    </row>
    <row r="39" spans="1:36" x14ac:dyDescent="0.5">
      <c r="A39" s="78"/>
      <c r="C39" s="2">
        <v>77329</v>
      </c>
      <c r="D39" s="2">
        <v>1</v>
      </c>
      <c r="E39" s="3">
        <f t="shared" ref="E39:E50" si="4">S39/(S39+Q39)*100</f>
        <v>86.801950926206842</v>
      </c>
      <c r="F39" s="4">
        <v>39.520000000000003</v>
      </c>
      <c r="G39" s="7" t="s">
        <v>79</v>
      </c>
      <c r="H39" s="7">
        <v>1.5E-3</v>
      </c>
      <c r="I39" s="4">
        <v>12.5</v>
      </c>
      <c r="J39" s="4">
        <v>0.5091</v>
      </c>
      <c r="K39" s="4">
        <v>46.12</v>
      </c>
      <c r="L39" s="5">
        <v>2.0400000000000001E-2</v>
      </c>
      <c r="M39" s="5">
        <v>4.4999999999999997E-3</v>
      </c>
      <c r="N39" s="4">
        <f t="shared" ref="N39:N50" si="5">SUM(F39:M39)</f>
        <v>98.675499999999985</v>
      </c>
      <c r="O39" s="5">
        <v>0.99469059956542283</v>
      </c>
      <c r="P39" s="5">
        <v>0</v>
      </c>
      <c r="Q39" s="5">
        <v>0.26311935050082713</v>
      </c>
      <c r="R39" s="5">
        <v>1.0853342992027807E-2</v>
      </c>
      <c r="S39" s="5">
        <v>1.7305037147694229</v>
      </c>
      <c r="T39" s="5">
        <v>5.1027508861197759E-4</v>
      </c>
      <c r="U39" s="5">
        <v>1.672446136317001E-4</v>
      </c>
      <c r="V39" s="4">
        <f t="shared" si="2"/>
        <v>2.999844527529945</v>
      </c>
      <c r="W39" s="4">
        <v>2.0051421558209457</v>
      </c>
      <c r="X39" s="4">
        <v>0.99485784417905454</v>
      </c>
      <c r="Y39" s="4">
        <v>3.9950082577957371</v>
      </c>
      <c r="AI39"/>
      <c r="AJ39"/>
    </row>
    <row r="40" spans="1:36" x14ac:dyDescent="0.5">
      <c r="A40" s="78"/>
      <c r="C40" s="2">
        <v>77329</v>
      </c>
      <c r="D40" s="2">
        <v>2</v>
      </c>
      <c r="E40" s="3">
        <f t="shared" si="4"/>
        <v>86.669559323068711</v>
      </c>
      <c r="F40" s="4">
        <v>39.47</v>
      </c>
      <c r="G40" s="7">
        <v>1.0000000000000002E-4</v>
      </c>
      <c r="H40" s="7">
        <v>1.1000000000000001E-3</v>
      </c>
      <c r="I40" s="4">
        <v>12.62</v>
      </c>
      <c r="J40" s="4">
        <v>0.5232</v>
      </c>
      <c r="K40" s="4">
        <v>46.03</v>
      </c>
      <c r="L40" s="5">
        <v>0.01</v>
      </c>
      <c r="M40" s="5">
        <v>5.4999999999999997E-3</v>
      </c>
      <c r="N40" s="4">
        <f t="shared" si="5"/>
        <v>98.659900000000007</v>
      </c>
      <c r="O40" s="5">
        <v>0.99413695215222819</v>
      </c>
      <c r="P40" s="5">
        <v>1.4585628168953334E-6</v>
      </c>
      <c r="Q40" s="5">
        <v>0.26583376553722277</v>
      </c>
      <c r="R40" s="5">
        <v>1.1161849926443384E-2</v>
      </c>
      <c r="S40" s="5">
        <v>1.7283521130830974</v>
      </c>
      <c r="T40" s="5">
        <v>2.5031231232108798E-4</v>
      </c>
      <c r="U40" s="5">
        <v>2.0455510761397137E-4</v>
      </c>
      <c r="V40" s="4">
        <f t="shared" si="2"/>
        <v>2.9999410066817438</v>
      </c>
      <c r="W40" s="4">
        <v>2.0056584927401579</v>
      </c>
      <c r="X40" s="4">
        <v>0.99434150725984216</v>
      </c>
      <c r="Y40" s="4">
        <v>3.9944747400355949</v>
      </c>
      <c r="AI40"/>
      <c r="AJ40"/>
    </row>
    <row r="41" spans="1:36" x14ac:dyDescent="0.5">
      <c r="A41" s="78"/>
      <c r="C41" s="2">
        <v>77329</v>
      </c>
      <c r="D41" s="2">
        <v>3</v>
      </c>
      <c r="E41" s="3">
        <f t="shared" si="4"/>
        <v>86.906713318396058</v>
      </c>
      <c r="F41" s="4">
        <v>39.619999999999997</v>
      </c>
      <c r="G41" s="7">
        <v>4.0000000000000007E-4</v>
      </c>
      <c r="H41" s="7" t="s">
        <v>79</v>
      </c>
      <c r="I41" s="4">
        <v>12.41</v>
      </c>
      <c r="J41" s="4">
        <v>0.50290000000000001</v>
      </c>
      <c r="K41" s="4">
        <v>46.21</v>
      </c>
      <c r="L41" s="5">
        <v>8.0999999999999996E-3</v>
      </c>
      <c r="M41" s="5">
        <v>7.1000000000000004E-3</v>
      </c>
      <c r="N41" s="4">
        <f t="shared" si="5"/>
        <v>98.758499999999998</v>
      </c>
      <c r="O41" s="5">
        <v>0.9960117388558114</v>
      </c>
      <c r="P41" s="5">
        <v>5.823123816414899E-6</v>
      </c>
      <c r="Q41" s="5">
        <v>0.26091164624208635</v>
      </c>
      <c r="R41" s="5">
        <v>1.0708310970607603E-2</v>
      </c>
      <c r="S41" s="5">
        <v>1.7318015096431134</v>
      </c>
      <c r="T41" s="5">
        <v>2.0236626975078743E-4</v>
      </c>
      <c r="U41" s="5">
        <v>2.6355841225539622E-4</v>
      </c>
      <c r="V41" s="4">
        <f t="shared" si="2"/>
        <v>2.9999049535174414</v>
      </c>
      <c r="W41" s="4">
        <v>2.0037247027319336</v>
      </c>
      <c r="X41" s="4">
        <v>0.99627529726806685</v>
      </c>
      <c r="Y41" s="4">
        <v>3.996460422839291</v>
      </c>
      <c r="AI41"/>
      <c r="AJ41"/>
    </row>
    <row r="42" spans="1:36" x14ac:dyDescent="0.5">
      <c r="A42" s="78"/>
      <c r="C42" s="2">
        <v>32900</v>
      </c>
      <c r="D42" s="2">
        <v>1</v>
      </c>
      <c r="E42" s="3">
        <f t="shared" si="4"/>
        <v>98.820194413772853</v>
      </c>
      <c r="F42" s="4">
        <v>42.28</v>
      </c>
      <c r="G42" s="7" t="s">
        <v>79</v>
      </c>
      <c r="H42" s="7" t="s">
        <v>79</v>
      </c>
      <c r="I42" s="4">
        <v>1.2104999999999999</v>
      </c>
      <c r="J42" s="4">
        <v>8.7599999999999997E-2</v>
      </c>
      <c r="K42" s="4">
        <v>56.88</v>
      </c>
      <c r="L42" s="5">
        <v>2.5000000000000001E-2</v>
      </c>
      <c r="M42" s="5">
        <v>1.2999999999999999E-3</v>
      </c>
      <c r="N42" s="4">
        <f t="shared" si="5"/>
        <v>100.48440000000001</v>
      </c>
      <c r="O42" s="5">
        <v>0.98947757843008066</v>
      </c>
      <c r="P42" s="5">
        <v>0</v>
      </c>
      <c r="Q42" s="5">
        <v>2.3692313486941396E-2</v>
      </c>
      <c r="R42" s="5">
        <v>1.7364586193582081E-3</v>
      </c>
      <c r="S42" s="5">
        <v>1.9844617216796649</v>
      </c>
      <c r="T42" s="5">
        <v>5.8145232207867513E-4</v>
      </c>
      <c r="U42" s="5">
        <v>4.4924461424281209E-5</v>
      </c>
      <c r="V42" s="4">
        <f t="shared" si="2"/>
        <v>2.9999944489995483</v>
      </c>
      <c r="W42" s="4">
        <v>2.0104774971084955</v>
      </c>
      <c r="X42" s="4">
        <v>0.9895225028915049</v>
      </c>
      <c r="Y42" s="4">
        <v>3.9895449651222177</v>
      </c>
      <c r="AI42"/>
      <c r="AJ42"/>
    </row>
    <row r="43" spans="1:36" x14ac:dyDescent="0.5">
      <c r="A43" s="78"/>
      <c r="C43" s="2">
        <v>32900</v>
      </c>
      <c r="D43" s="2">
        <v>2</v>
      </c>
      <c r="E43" s="3">
        <f t="shared" si="4"/>
        <v>98.843337122674583</v>
      </c>
      <c r="F43" s="4">
        <v>42.26</v>
      </c>
      <c r="G43" s="7">
        <v>1.7999999999999997E-3</v>
      </c>
      <c r="H43" s="7">
        <v>2.0000000000000001E-4</v>
      </c>
      <c r="I43" s="4">
        <v>1.1846000000000001</v>
      </c>
      <c r="J43" s="4">
        <v>8.5400000000000004E-2</v>
      </c>
      <c r="K43" s="4">
        <v>56.79</v>
      </c>
      <c r="L43" s="5">
        <v>2.2100000000000002E-2</v>
      </c>
      <c r="M43" s="5" t="s">
        <v>79</v>
      </c>
      <c r="N43" s="4">
        <f t="shared" si="5"/>
        <v>100.3441</v>
      </c>
      <c r="O43" s="5">
        <v>0.99039495539013711</v>
      </c>
      <c r="P43" s="5">
        <v>2.4428538187972978E-5</v>
      </c>
      <c r="Q43" s="5">
        <v>2.3217868808739932E-2</v>
      </c>
      <c r="R43" s="5">
        <v>1.6952203252633257E-3</v>
      </c>
      <c r="S43" s="5">
        <v>1.9840972498736587</v>
      </c>
      <c r="T43" s="5">
        <v>5.1472388585648715E-4</v>
      </c>
      <c r="U43" s="5">
        <v>0</v>
      </c>
      <c r="V43" s="4">
        <f t="shared" si="2"/>
        <v>2.9999444468218432</v>
      </c>
      <c r="W43" s="4">
        <v>2.0096050446098634</v>
      </c>
      <c r="X43" s="4">
        <v>0.99039495539013711</v>
      </c>
      <c r="Y43" s="4">
        <v>3.990422146023278</v>
      </c>
      <c r="AI43"/>
      <c r="AJ43"/>
    </row>
    <row r="44" spans="1:36" x14ac:dyDescent="0.5">
      <c r="A44" s="78"/>
      <c r="C44" s="2">
        <v>32900</v>
      </c>
      <c r="D44" s="2">
        <v>3</v>
      </c>
      <c r="E44" s="3">
        <f t="shared" si="4"/>
        <v>98.771755997270745</v>
      </c>
      <c r="F44" s="4">
        <v>42.32</v>
      </c>
      <c r="G44" s="7" t="s">
        <v>79</v>
      </c>
      <c r="H44" s="7">
        <v>2.0000000000000001E-4</v>
      </c>
      <c r="I44" s="4">
        <v>1.2585999999999999</v>
      </c>
      <c r="J44" s="4">
        <v>9.0399999999999994E-2</v>
      </c>
      <c r="K44" s="4">
        <v>56.78</v>
      </c>
      <c r="L44" s="5">
        <v>2.1399999999999999E-2</v>
      </c>
      <c r="M44" s="5" t="s">
        <v>79</v>
      </c>
      <c r="N44" s="4">
        <f t="shared" si="5"/>
        <v>100.4706</v>
      </c>
      <c r="O44" s="5">
        <v>0.9909658226209449</v>
      </c>
      <c r="P44" s="5">
        <v>0</v>
      </c>
      <c r="Q44" s="5">
        <v>2.4647475437925059E-2</v>
      </c>
      <c r="R44" s="5">
        <v>1.7929608269031158E-3</v>
      </c>
      <c r="S44" s="5">
        <v>1.9820771967897957</v>
      </c>
      <c r="T44" s="5">
        <v>4.9800065317372427E-4</v>
      </c>
      <c r="U44" s="5">
        <v>0</v>
      </c>
      <c r="V44" s="4">
        <f t="shared" si="2"/>
        <v>2.9999814563287428</v>
      </c>
      <c r="W44" s="4">
        <v>2.0090341773790548</v>
      </c>
      <c r="X44" s="4">
        <v>0.9909658226209449</v>
      </c>
      <c r="Y44" s="4">
        <v>3.9909704660441023</v>
      </c>
      <c r="AI44"/>
      <c r="AJ44"/>
    </row>
    <row r="45" spans="1:36" x14ac:dyDescent="0.5">
      <c r="A45" s="78"/>
      <c r="C45" s="2">
        <v>50363</v>
      </c>
      <c r="D45" s="2">
        <v>1</v>
      </c>
      <c r="E45" s="3">
        <f t="shared" si="4"/>
        <v>97.505529101568087</v>
      </c>
      <c r="F45" s="4">
        <v>41.52</v>
      </c>
      <c r="G45" s="7">
        <v>3.1E-2</v>
      </c>
      <c r="H45" s="7">
        <v>1.6199999999999999E-2</v>
      </c>
      <c r="I45" s="4">
        <v>2.52</v>
      </c>
      <c r="J45" s="4">
        <v>5.2400000000000002E-2</v>
      </c>
      <c r="K45" s="4">
        <v>55.26</v>
      </c>
      <c r="L45" s="5">
        <v>9.7100000000000006E-2</v>
      </c>
      <c r="M45" s="5">
        <v>6.3399999999999998E-2</v>
      </c>
      <c r="N45" s="4">
        <f t="shared" si="5"/>
        <v>99.560099999999991</v>
      </c>
      <c r="O45" s="5">
        <v>0.98637502198899729</v>
      </c>
      <c r="P45" s="5">
        <v>4.264739047244732E-4</v>
      </c>
      <c r="Q45" s="5">
        <v>5.0067621424232656E-2</v>
      </c>
      <c r="R45" s="5">
        <v>1.0543999131299789E-3</v>
      </c>
      <c r="S45" s="5">
        <v>1.9570763166231764</v>
      </c>
      <c r="T45" s="5">
        <v>2.29248800937723E-3</v>
      </c>
      <c r="U45" s="5">
        <v>2.2240396584106373E-3</v>
      </c>
      <c r="V45" s="4">
        <f t="shared" si="2"/>
        <v>2.999516361522049</v>
      </c>
      <c r="W45" s="4">
        <v>2.0114009383525926</v>
      </c>
      <c r="X45" s="4">
        <v>0.98859906164740796</v>
      </c>
      <c r="Y45" s="4">
        <v>3.9903643482621165</v>
      </c>
      <c r="AI45"/>
      <c r="AJ45"/>
    </row>
    <row r="46" spans="1:36" x14ac:dyDescent="0.5">
      <c r="A46" s="78"/>
      <c r="C46" s="2">
        <v>50363</v>
      </c>
      <c r="D46" s="2">
        <v>2</v>
      </c>
      <c r="E46" s="3">
        <f t="shared" si="4"/>
        <v>96.824776772785398</v>
      </c>
      <c r="F46" s="4">
        <v>41.37</v>
      </c>
      <c r="G46" s="7">
        <v>2.2800000000000001E-2</v>
      </c>
      <c r="H46" s="7">
        <v>5.3E-3</v>
      </c>
      <c r="I46" s="4">
        <v>3.18</v>
      </c>
      <c r="J46" s="4">
        <v>5.9400000000000001E-2</v>
      </c>
      <c r="K46" s="4">
        <v>54.4</v>
      </c>
      <c r="L46" s="5">
        <v>7.4899999999999994E-2</v>
      </c>
      <c r="M46" s="5">
        <v>1.9900000000000001E-2</v>
      </c>
      <c r="N46" s="4">
        <f t="shared" si="5"/>
        <v>99.132300000000001</v>
      </c>
      <c r="O46" s="5">
        <v>0.99048415337596574</v>
      </c>
      <c r="P46" s="5">
        <v>3.1611339952953345E-4</v>
      </c>
      <c r="Q46" s="5">
        <v>6.3673808732029866E-2</v>
      </c>
      <c r="R46" s="5">
        <v>1.2045859935254028E-3</v>
      </c>
      <c r="S46" s="5">
        <v>1.9416594914997893</v>
      </c>
      <c r="T46" s="5">
        <v>1.7821610601477459E-3</v>
      </c>
      <c r="U46" s="5">
        <v>7.0353164246279626E-4</v>
      </c>
      <c r="V46" s="4">
        <f t="shared" si="2"/>
        <v>2.9998238457034501</v>
      </c>
      <c r="W46" s="4">
        <v>2.0088123149815718</v>
      </c>
      <c r="X46" s="4">
        <v>0.99118768501842858</v>
      </c>
      <c r="Y46" s="4">
        <v>3.9919332301169841</v>
      </c>
      <c r="AI46"/>
      <c r="AJ46"/>
    </row>
    <row r="47" spans="1:36" x14ac:dyDescent="0.5">
      <c r="A47" s="78"/>
      <c r="C47" s="2">
        <v>50363</v>
      </c>
      <c r="D47" s="2">
        <v>3</v>
      </c>
      <c r="E47" s="3">
        <f t="shared" si="4"/>
        <v>97.169010396055342</v>
      </c>
      <c r="F47" s="4">
        <v>41.48</v>
      </c>
      <c r="G47" s="7">
        <v>2.9000000000000001E-2</v>
      </c>
      <c r="H47" s="7">
        <v>1.04E-2</v>
      </c>
      <c r="I47" s="4">
        <v>2.86</v>
      </c>
      <c r="J47" s="4">
        <v>5.2400000000000002E-2</v>
      </c>
      <c r="K47" s="4">
        <v>55.07</v>
      </c>
      <c r="L47" s="5">
        <v>8.1500000000000003E-2</v>
      </c>
      <c r="M47" s="5">
        <v>4.1599999999999998E-2</v>
      </c>
      <c r="N47" s="4">
        <f t="shared" si="5"/>
        <v>99.624900000000011</v>
      </c>
      <c r="O47" s="5">
        <v>0.98616341324759127</v>
      </c>
      <c r="P47" s="5">
        <v>3.9925851190643618E-4</v>
      </c>
      <c r="Q47" s="5">
        <v>5.686537000053063E-2</v>
      </c>
      <c r="R47" s="5">
        <v>1.0551902718464255E-3</v>
      </c>
      <c r="S47" s="5">
        <v>1.9518092617005336</v>
      </c>
      <c r="T47" s="5">
        <v>1.9256212452184187E-3</v>
      </c>
      <c r="U47" s="5">
        <v>1.4604006484509882E-3</v>
      </c>
      <c r="V47" s="4">
        <f t="shared" si="2"/>
        <v>2.9996785156260777</v>
      </c>
      <c r="W47" s="4">
        <v>2.0123761861039577</v>
      </c>
      <c r="X47" s="4">
        <v>0.98762381389604226</v>
      </c>
      <c r="Y47" s="4">
        <v>3.9888989772974561</v>
      </c>
      <c r="AI47"/>
      <c r="AJ47"/>
    </row>
    <row r="48" spans="1:36" x14ac:dyDescent="0.5">
      <c r="A48" s="78"/>
      <c r="C48" s="2">
        <v>81924</v>
      </c>
      <c r="D48" s="2">
        <v>1</v>
      </c>
      <c r="E48" s="3">
        <f t="shared" si="4"/>
        <v>94.477748318195054</v>
      </c>
      <c r="F48" s="4">
        <v>41.25</v>
      </c>
      <c r="G48" s="7">
        <v>6.9999999999999999E-4</v>
      </c>
      <c r="H48" s="7">
        <v>1.1000000000000001E-3</v>
      </c>
      <c r="I48" s="4">
        <v>5.52</v>
      </c>
      <c r="J48" s="4">
        <v>0.1464</v>
      </c>
      <c r="K48" s="4">
        <v>52.98</v>
      </c>
      <c r="L48" s="5">
        <v>2.0299999999999999E-2</v>
      </c>
      <c r="M48" s="5">
        <v>8.8000000000000005E-3</v>
      </c>
      <c r="N48" s="4">
        <f t="shared" si="5"/>
        <v>99.927300000000002</v>
      </c>
      <c r="O48" s="5">
        <v>0.98994756389381333</v>
      </c>
      <c r="P48" s="5">
        <v>9.7281963092752175E-6</v>
      </c>
      <c r="Q48" s="5">
        <v>0.11078960496159782</v>
      </c>
      <c r="R48" s="5">
        <v>2.9759022950969515E-3</v>
      </c>
      <c r="S48" s="5">
        <v>1.8954500839434629</v>
      </c>
      <c r="T48" s="5">
        <v>4.8415831841971306E-4</v>
      </c>
      <c r="U48" s="5">
        <v>3.1184548357295641E-4</v>
      </c>
      <c r="V48" s="4">
        <f t="shared" si="2"/>
        <v>2.9999688870922734</v>
      </c>
      <c r="W48" s="4">
        <v>2.0097405906226133</v>
      </c>
      <c r="X48" s="4">
        <v>0.99025940937738632</v>
      </c>
      <c r="Y48" s="4">
        <v>3.9904406167693454</v>
      </c>
      <c r="AI48"/>
      <c r="AJ48"/>
    </row>
    <row r="49" spans="1:36" x14ac:dyDescent="0.5">
      <c r="A49" s="78"/>
      <c r="C49" s="2">
        <v>81924</v>
      </c>
      <c r="D49" s="2">
        <v>2</v>
      </c>
      <c r="E49" s="3">
        <f t="shared" si="4"/>
        <v>94.487578464937499</v>
      </c>
      <c r="F49" s="4">
        <v>41.34</v>
      </c>
      <c r="G49" s="7">
        <v>1.5E-3</v>
      </c>
      <c r="H49" s="7">
        <v>2.8E-3</v>
      </c>
      <c r="I49" s="4">
        <v>5.52</v>
      </c>
      <c r="J49" s="4">
        <v>0.151</v>
      </c>
      <c r="K49" s="4">
        <v>53.08</v>
      </c>
      <c r="L49" s="5">
        <v>1.1599999999999999E-2</v>
      </c>
      <c r="M49" s="5">
        <v>2.3999999999999998E-3</v>
      </c>
      <c r="N49" s="4">
        <f t="shared" si="5"/>
        <v>100.1093</v>
      </c>
      <c r="O49" s="5">
        <v>0.99030196929811187</v>
      </c>
      <c r="P49" s="5">
        <v>2.0808198247437683E-5</v>
      </c>
      <c r="Q49" s="5">
        <v>0.11058798523071001</v>
      </c>
      <c r="R49" s="5">
        <v>3.0638215810304672E-3</v>
      </c>
      <c r="S49" s="5">
        <v>1.8955718218032758</v>
      </c>
      <c r="T49" s="5">
        <v>2.7615841491515652E-4</v>
      </c>
      <c r="U49" s="5">
        <v>8.4893992807973448E-5</v>
      </c>
      <c r="V49" s="4">
        <f t="shared" si="2"/>
        <v>2.9999074585190986</v>
      </c>
      <c r="W49" s="4">
        <v>2.0096131367090799</v>
      </c>
      <c r="X49" s="4">
        <v>0.99038686329091985</v>
      </c>
      <c r="Y49" s="4">
        <v>3.9904963892260219</v>
      </c>
      <c r="AI49"/>
      <c r="AJ49"/>
    </row>
    <row r="50" spans="1:36" x14ac:dyDescent="0.5">
      <c r="A50" s="78"/>
      <c r="C50" s="2">
        <v>81924</v>
      </c>
      <c r="D50" s="2">
        <v>3</v>
      </c>
      <c r="E50" s="3">
        <f t="shared" si="4"/>
        <v>94.441938440230928</v>
      </c>
      <c r="F50" s="4">
        <v>41.44</v>
      </c>
      <c r="G50" s="7">
        <v>1.7999999999999997E-3</v>
      </c>
      <c r="H50" s="7">
        <v>2E-3</v>
      </c>
      <c r="I50" s="4">
        <v>5.56</v>
      </c>
      <c r="J50" s="4">
        <v>0.14149999999999999</v>
      </c>
      <c r="K50" s="4">
        <v>53</v>
      </c>
      <c r="L50" s="5">
        <v>3.1E-2</v>
      </c>
      <c r="M50" s="5">
        <v>6.7999999999999996E-3</v>
      </c>
      <c r="N50" s="4">
        <f t="shared" si="5"/>
        <v>100.18310000000001</v>
      </c>
      <c r="O50" s="5">
        <v>0.99244554845618249</v>
      </c>
      <c r="P50" s="5">
        <v>2.4963501062377097E-5</v>
      </c>
      <c r="Q50" s="5">
        <v>0.11136107910261685</v>
      </c>
      <c r="R50" s="5">
        <v>2.8703359766265755E-3</v>
      </c>
      <c r="S50" s="5">
        <v>1.8922345613034195</v>
      </c>
      <c r="T50" s="5">
        <v>7.3782226535800419E-4</v>
      </c>
      <c r="U50" s="5">
        <v>2.4047193726815065E-4</v>
      </c>
      <c r="V50" s="4">
        <f t="shared" si="2"/>
        <v>2.9999147825425339</v>
      </c>
      <c r="W50" s="4">
        <v>2.0073139796065496</v>
      </c>
      <c r="X50" s="4">
        <v>0.99268602039345066</v>
      </c>
      <c r="Y50" s="4">
        <v>3.9928700415861167</v>
      </c>
      <c r="AI50"/>
      <c r="AJ50"/>
    </row>
    <row r="51" spans="1:36" x14ac:dyDescent="0.5">
      <c r="A51" s="78"/>
      <c r="E51" s="3"/>
      <c r="F51" s="4"/>
      <c r="G51" s="7"/>
      <c r="H51" s="7"/>
      <c r="I51" s="4"/>
      <c r="J51" s="4"/>
      <c r="K51" s="4"/>
      <c r="L51" s="5"/>
      <c r="M51" s="5"/>
      <c r="N51" s="4"/>
      <c r="O51" s="5"/>
      <c r="P51" s="5"/>
      <c r="Q51" s="5"/>
      <c r="R51" s="5"/>
      <c r="S51" s="5"/>
      <c r="T51" s="5"/>
      <c r="U51" s="5"/>
      <c r="V51" s="4"/>
      <c r="W51" s="4"/>
      <c r="X51" s="4"/>
    </row>
    <row r="52" spans="1:36" x14ac:dyDescent="0.5">
      <c r="A52" s="78"/>
      <c r="C52" s="34" t="s">
        <v>80</v>
      </c>
      <c r="F52" s="4"/>
      <c r="G52" s="4"/>
      <c r="H52" s="4"/>
      <c r="I52" s="4"/>
      <c r="J52" s="4"/>
      <c r="K52" s="4"/>
      <c r="L52" s="4"/>
      <c r="M52" s="4"/>
      <c r="N52" s="4"/>
      <c r="O52" s="3"/>
      <c r="P52" s="3"/>
      <c r="Q52" s="3"/>
      <c r="R52" s="3"/>
      <c r="S52" s="3"/>
      <c r="T52" s="3"/>
      <c r="U52" s="3"/>
      <c r="V52" s="3"/>
      <c r="W52" s="3"/>
    </row>
    <row r="53" spans="1:36" x14ac:dyDescent="0.5">
      <c r="A53" s="78"/>
    </row>
    <row r="54" spans="1:36" x14ac:dyDescent="0.5">
      <c r="A54" s="78"/>
      <c r="C54" s="8" t="s">
        <v>165</v>
      </c>
      <c r="X54" s="8"/>
      <c r="AI54"/>
      <c r="AJ54"/>
    </row>
    <row r="55" spans="1:36" ht="18" x14ac:dyDescent="0.7">
      <c r="A55" s="78"/>
      <c r="C55" s="2" t="s">
        <v>47</v>
      </c>
      <c r="E55" s="2" t="s">
        <v>166</v>
      </c>
      <c r="F55" s="3" t="s">
        <v>160</v>
      </c>
      <c r="G55" s="2" t="s">
        <v>40</v>
      </c>
      <c r="H55" s="3" t="s">
        <v>160</v>
      </c>
      <c r="I55" s="2" t="s">
        <v>41</v>
      </c>
      <c r="J55" s="3" t="s">
        <v>160</v>
      </c>
      <c r="K55" s="2" t="s">
        <v>42</v>
      </c>
      <c r="L55" s="3" t="s">
        <v>160</v>
      </c>
      <c r="M55" s="2" t="s">
        <v>3</v>
      </c>
      <c r="N55" s="3" t="s">
        <v>160</v>
      </c>
      <c r="O55" s="2" t="s">
        <v>4</v>
      </c>
      <c r="P55" s="3" t="s">
        <v>160</v>
      </c>
      <c r="Q55" s="2" t="s">
        <v>5</v>
      </c>
      <c r="R55" s="3" t="s">
        <v>160</v>
      </c>
      <c r="S55" s="2" t="s">
        <v>6</v>
      </c>
      <c r="T55" s="3" t="s">
        <v>160</v>
      </c>
      <c r="U55" s="2" t="s">
        <v>44</v>
      </c>
      <c r="V55" s="3" t="s">
        <v>160</v>
      </c>
      <c r="W55" s="2" t="s">
        <v>53</v>
      </c>
      <c r="X55" s="2" t="s">
        <v>9</v>
      </c>
      <c r="Y55" s="3" t="s">
        <v>160</v>
      </c>
      <c r="Z55" s="2" t="s">
        <v>10</v>
      </c>
      <c r="AA55" s="3" t="s">
        <v>160</v>
      </c>
      <c r="AB55" s="83" t="s">
        <v>12</v>
      </c>
      <c r="AC55" s="3" t="s">
        <v>160</v>
      </c>
      <c r="AD55" s="83" t="s">
        <v>14</v>
      </c>
      <c r="AE55" s="3" t="s">
        <v>160</v>
      </c>
      <c r="AF55" s="83" t="s">
        <v>17</v>
      </c>
      <c r="AG55" s="3" t="s">
        <v>160</v>
      </c>
      <c r="AH55" s="82"/>
      <c r="AI55" s="82"/>
      <c r="AJ55" s="82"/>
    </row>
    <row r="56" spans="1:36" x14ac:dyDescent="0.5">
      <c r="A56" s="78"/>
      <c r="C56" s="2" t="s">
        <v>176</v>
      </c>
      <c r="E56" s="2" t="s">
        <v>181</v>
      </c>
      <c r="F56" s="2" t="s">
        <v>79</v>
      </c>
      <c r="G56" s="14" t="s">
        <v>180</v>
      </c>
      <c r="H56" s="14" t="s">
        <v>180</v>
      </c>
      <c r="I56" s="14" t="s">
        <v>180</v>
      </c>
      <c r="J56" s="14" t="s">
        <v>180</v>
      </c>
      <c r="K56" s="14" t="s">
        <v>180</v>
      </c>
      <c r="L56" s="14" t="s">
        <v>180</v>
      </c>
      <c r="M56" s="14" t="s">
        <v>180</v>
      </c>
      <c r="N56" s="14" t="s">
        <v>180</v>
      </c>
      <c r="O56" s="14" t="s">
        <v>180</v>
      </c>
      <c r="P56" s="14" t="s">
        <v>180</v>
      </c>
      <c r="Q56" s="14" t="s">
        <v>180</v>
      </c>
      <c r="R56" s="14" t="s">
        <v>180</v>
      </c>
      <c r="S56" s="14" t="s">
        <v>180</v>
      </c>
      <c r="T56" s="14" t="s">
        <v>180</v>
      </c>
      <c r="U56" s="14" t="s">
        <v>180</v>
      </c>
      <c r="V56" s="14" t="s">
        <v>180</v>
      </c>
      <c r="W56" s="14" t="s">
        <v>79</v>
      </c>
      <c r="X56" s="14" t="s">
        <v>177</v>
      </c>
      <c r="Y56" s="14" t="s">
        <v>177</v>
      </c>
      <c r="Z56" s="14" t="s">
        <v>177</v>
      </c>
      <c r="AA56" s="14" t="s">
        <v>177</v>
      </c>
      <c r="AB56" s="14" t="s">
        <v>177</v>
      </c>
      <c r="AC56" s="14" t="s">
        <v>177</v>
      </c>
      <c r="AD56" s="14" t="s">
        <v>177</v>
      </c>
      <c r="AE56" s="14" t="s">
        <v>177</v>
      </c>
      <c r="AF56" s="14" t="s">
        <v>177</v>
      </c>
      <c r="AG56" s="14" t="s">
        <v>177</v>
      </c>
      <c r="AH56" s="82"/>
      <c r="AI56" s="82"/>
      <c r="AJ56" s="82"/>
    </row>
    <row r="57" spans="1:36" x14ac:dyDescent="0.5">
      <c r="A57" s="78"/>
      <c r="C57" s="2" t="s">
        <v>161</v>
      </c>
      <c r="E57" s="3">
        <f>AVERAGE(E7:E9)</f>
        <v>96.431458352691706</v>
      </c>
      <c r="F57" s="3">
        <f>2*_xlfn.STDEV.S(E7:E9)</f>
        <v>6.9533228012697595E-2</v>
      </c>
      <c r="G57" s="3">
        <f>AVERAGE(F7:F9)</f>
        <v>41.769999999999996</v>
      </c>
      <c r="H57" s="3">
        <f>2*_xlfn.STDEV.S(F7:F9)</f>
        <v>7.211102550928121E-2</v>
      </c>
      <c r="I57" s="7">
        <f>AVERAGE(G7:G9)</f>
        <v>8.9999999999999987E-4</v>
      </c>
      <c r="J57" s="7"/>
      <c r="K57" s="7">
        <f>AVERAGE(H7:H9)</f>
        <v>6.0999999999999987E-3</v>
      </c>
      <c r="L57" s="7">
        <f>2*_xlfn.STDEV.S(H7:H9)</f>
        <v>1.1954915307102767E-2</v>
      </c>
      <c r="M57" s="4">
        <f>AVERAGE(I7:I9)</f>
        <v>3.6133333333333333</v>
      </c>
      <c r="N57" s="4">
        <f>2*_xlfn.STDEV.S(I7:I9)</f>
        <v>7.0237691685684778E-2</v>
      </c>
      <c r="O57" s="5">
        <f>AVERAGE(J7:J9)</f>
        <v>4.99E-2</v>
      </c>
      <c r="P57" s="5">
        <f>2*_xlfn.STDEV.S(J7:J9)</f>
        <v>4.7286361670147575E-3</v>
      </c>
      <c r="Q57" s="3">
        <f>AVERAGE(K7:K9)</f>
        <v>54.776666666666664</v>
      </c>
      <c r="R57" s="3">
        <f>2*_xlfn.STDEV.S(K7:K9)</f>
        <v>4.6188021535169078E-2</v>
      </c>
      <c r="S57" s="5">
        <f>AVERAGE(L7:L9)</f>
        <v>2.7700000000000002E-2</v>
      </c>
      <c r="T57" s="5">
        <f>2*_xlfn.STDEV.S(L7:L9)</f>
        <v>7.5973679652890326E-3</v>
      </c>
      <c r="U57" s="5">
        <f>AVERAGE(M7:M9)</f>
        <v>2.1666666666666667E-2</v>
      </c>
      <c r="V57" s="5">
        <f>2*_xlfn.STDEV.S(M7:M9)</f>
        <v>5.4418134232380039E-3</v>
      </c>
      <c r="W57" s="3">
        <f>SUM(G57,I57,K57,M57,O57,Q57,S57,U57)</f>
        <v>100.26626666666665</v>
      </c>
      <c r="X57" s="3">
        <f>I57/(47.867+16*2)*47.867*10000</f>
        <v>5.3940050333679732</v>
      </c>
      <c r="Y57" s="3"/>
      <c r="Z57" s="84">
        <f>K57/(26.9815386*2+16*3)*26.9815386*2*10000</f>
        <v>32.283722692512065</v>
      </c>
      <c r="AA57" s="84">
        <f>L57/(26.9815386*2+16*3)*26.9815386*2*10000</f>
        <v>63.270355833930083</v>
      </c>
      <c r="AB57" s="84">
        <f>O57/(54.938045+16)*54.938045*10000</f>
        <v>386.45108495730324</v>
      </c>
      <c r="AC57" s="84">
        <f>P57/(54.938045+16)*54.938045*10000</f>
        <v>36.620973489202342</v>
      </c>
      <c r="AD57" s="84">
        <f>S57/(40.078+16)*40.078*10000</f>
        <v>197.96722422340315</v>
      </c>
      <c r="AE57" s="84">
        <f>T57/(40.078+16)*40.078*10000</f>
        <v>54.297106407656088</v>
      </c>
      <c r="AF57" s="84">
        <f>U57/(30.973762*2+16*5)*30.973762*2*10000</f>
        <v>94.555812987152464</v>
      </c>
      <c r="AG57" s="84">
        <f>V57/(30.973762*2+16*5)*30.973762*2*10000</f>
        <v>23.748696570400092</v>
      </c>
      <c r="AH57" s="82"/>
      <c r="AI57" s="82"/>
      <c r="AJ57" s="82"/>
    </row>
    <row r="58" spans="1:36" x14ac:dyDescent="0.5">
      <c r="C58" s="2" t="s">
        <v>162</v>
      </c>
      <c r="E58" s="3">
        <f>AVERAGE(E10:E12)</f>
        <v>98.778098738021257</v>
      </c>
      <c r="F58" s="3">
        <f>2*_xlfn.STDEV.S(E10:E12)</f>
        <v>0.1148529759079648</v>
      </c>
      <c r="G58" s="3">
        <f>AVERAGE(F10:F12)</f>
        <v>42.17</v>
      </c>
      <c r="H58" s="3">
        <f>2*_xlfn.STDEV.S(F10:F12)</f>
        <v>0.19697715603592042</v>
      </c>
      <c r="I58" s="7">
        <f>AVERAGE(G10:G12)</f>
        <v>1.0033333333333333E-2</v>
      </c>
      <c r="J58" s="7">
        <f>2*_xlfn.STDEV.S(G10:G12)</f>
        <v>7.0720105580614964E-3</v>
      </c>
      <c r="K58" s="7">
        <f>AVERAGE(H10:H12)</f>
        <v>3.9999999999999996E-4</v>
      </c>
      <c r="L58" s="7">
        <f>2*_xlfn.STDEV.S(H10:H12)</f>
        <v>2.8284271247461907E-4</v>
      </c>
      <c r="M58" s="4">
        <f>AVERAGE(I10:I12)</f>
        <v>1.2533333333333332</v>
      </c>
      <c r="N58" s="4">
        <f>2*_xlfn.STDEV.S(I10:I12)</f>
        <v>0.11718930554164642</v>
      </c>
      <c r="O58" s="5">
        <f>AVERAGE(J10:J12)</f>
        <v>3.7100000000000001E-2</v>
      </c>
      <c r="P58" s="5">
        <f>2*_xlfn.STDEV.S(J10:J12)</f>
        <v>5.2421369688324627E-3</v>
      </c>
      <c r="Q58" s="3">
        <f>AVERAGE(K10:K12)</f>
        <v>56.839999999999996</v>
      </c>
      <c r="R58" s="3">
        <f>2*_xlfn.STDEV.S(K10:K12)</f>
        <v>0.10000000000000142</v>
      </c>
      <c r="S58" s="5">
        <f>AVERAGE(L10:L12)</f>
        <v>0.22303333333333333</v>
      </c>
      <c r="T58" s="5">
        <f>2*_xlfn.STDEV.S(L10:L12)</f>
        <v>4.1575152835958799E-2</v>
      </c>
      <c r="U58" s="5">
        <f>AVERAGE(M10:M12)</f>
        <v>6.8999999999999999E-3</v>
      </c>
      <c r="V58" s="5">
        <f>2*_xlfn.STDEV.S(M10:M12)</f>
        <v>2.1166010488516719E-3</v>
      </c>
      <c r="W58" s="3">
        <f t="shared" ref="W58:W71" si="6">SUM(G58,I58,K58,M58,O58,Q58,S58,U58)</f>
        <v>100.5408</v>
      </c>
      <c r="X58" s="3">
        <f t="shared" ref="X58:X71" si="7">I58/(47.867+16*2)*47.867*10000</f>
        <v>60.133167223842975</v>
      </c>
      <c r="Y58" s="3">
        <f t="shared" ref="Y58:Y71" si="8">J58/(47.867+16*2)*47.867*10000</f>
        <v>42.384956162461307</v>
      </c>
      <c r="Z58" s="84">
        <f t="shared" ref="Z58:Z71" si="9">K58/(26.9815386*2+16*3)*26.9815386*2*10000</f>
        <v>2.1169654224598076</v>
      </c>
      <c r="AA58" s="84">
        <f t="shared" ref="AA58:AA71" si="10">L58/(26.9815386*2+16*3)*26.9815386*2*10000</f>
        <v>1.4969206057587747</v>
      </c>
      <c r="AB58" s="84">
        <f t="shared" ref="AB58:AB71" si="11">O58/(54.938045+16)*54.938045*10000</f>
        <v>287.32134773378658</v>
      </c>
      <c r="AC58" s="84">
        <f t="shared" ref="AC58:AC71" si="12">P58/(54.938045+16)*54.938045*10000</f>
        <v>40.5977859539097</v>
      </c>
      <c r="AD58" s="84">
        <f t="shared" ref="AD58:AD71" si="13">S58/(40.078+16)*40.078*10000</f>
        <v>1593.981585173033</v>
      </c>
      <c r="AE58" s="84">
        <f t="shared" ref="AE58:AE71" si="14">T58/(40.078+16)*40.078*10000</f>
        <v>297.13059940788844</v>
      </c>
      <c r="AF58" s="84">
        <f t="shared" ref="AF58:AF71" si="15">U58/(30.973762*2+16*5)*30.973762*2*10000</f>
        <v>30.112389674370089</v>
      </c>
      <c r="AG58" s="84">
        <f t="shared" ref="AG58:AG71" si="16">V58/(30.973762*2+16*5)*30.973762*2*10000</f>
        <v>9.2370892127828981</v>
      </c>
      <c r="AH58" s="82"/>
      <c r="AI58" s="82"/>
      <c r="AJ58" s="82"/>
    </row>
    <row r="59" spans="1:36" x14ac:dyDescent="0.5">
      <c r="C59" s="2" t="s">
        <v>163</v>
      </c>
      <c r="E59" s="3">
        <f>AVERAGE(E13:E15)</f>
        <v>96.251405661532957</v>
      </c>
      <c r="F59" s="3">
        <f>2*_xlfn.STDEV.S(E13:E15)</f>
        <v>0.14503000799129456</v>
      </c>
      <c r="G59" s="3">
        <f>AVERAGE(F13:F15)</f>
        <v>41.616666666666667</v>
      </c>
      <c r="H59" s="3">
        <f>2*_xlfn.STDEV.S(F13:F15)</f>
        <v>0.15143755588800659</v>
      </c>
      <c r="I59" s="7">
        <f>AVERAGE(G13:G15)</f>
        <v>1.2233333333333332E-2</v>
      </c>
      <c r="J59" s="7">
        <f>2*_xlfn.STDEV.S(G13:G15)</f>
        <v>1.9459016761731143E-2</v>
      </c>
      <c r="K59" s="7">
        <f>AVERAGE(H13:H15)</f>
        <v>2.8E-3</v>
      </c>
      <c r="L59" s="7">
        <f>2*_xlfn.STDEV.S(H13:H15)</f>
        <v>2.5999999999999999E-3</v>
      </c>
      <c r="M59" s="4">
        <f>AVERAGE(I13:I15)</f>
        <v>3.7833333333333337</v>
      </c>
      <c r="N59" s="4">
        <f>2*_xlfn.STDEV.S(I13:I15)</f>
        <v>0.15011106998930257</v>
      </c>
      <c r="O59" s="5">
        <f>AVERAGE(J13:J15)</f>
        <v>0.22419999999999998</v>
      </c>
      <c r="P59" s="5">
        <f>2*_xlfn.STDEV.S(J13:J15)</f>
        <v>1.5429841217588718E-2</v>
      </c>
      <c r="Q59" s="3">
        <f>AVERAGE(K13:K15)</f>
        <v>54.496666666666663</v>
      </c>
      <c r="R59" s="3">
        <f>2*_xlfn.STDEV.S(K13:K15)</f>
        <v>3.0550504633040605E-2</v>
      </c>
      <c r="S59" s="5">
        <f>AVERAGE(L13:L15)</f>
        <v>6.4566666666666661E-2</v>
      </c>
      <c r="T59" s="5">
        <f>2*_xlfn.STDEV.S(L13:L15)</f>
        <v>1.7840777262589692E-2</v>
      </c>
      <c r="U59" s="5">
        <f>AVERAGE(M13:M15)</f>
        <v>7.7333333333333342E-3</v>
      </c>
      <c r="V59" s="5">
        <f>2*_xlfn.STDEV.S(M13:M15)</f>
        <v>9.8657657246324949E-3</v>
      </c>
      <c r="W59" s="3">
        <f t="shared" si="6"/>
        <v>100.20819999999999</v>
      </c>
      <c r="X59" s="3">
        <f t="shared" si="7"/>
        <v>73.318512860964688</v>
      </c>
      <c r="Y59" s="3">
        <f t="shared" si="8"/>
        <v>116.6244826190773</v>
      </c>
      <c r="Z59" s="84">
        <f t="shared" si="9"/>
        <v>14.818757957218654</v>
      </c>
      <c r="AA59" s="84">
        <f t="shared" si="10"/>
        <v>13.760275245988749</v>
      </c>
      <c r="AB59" s="84">
        <f t="shared" si="11"/>
        <v>1736.3193035556587</v>
      </c>
      <c r="AC59" s="84">
        <f t="shared" si="12"/>
        <v>119.49657072657469</v>
      </c>
      <c r="AD59" s="84">
        <f t="shared" si="13"/>
        <v>461.44706777464717</v>
      </c>
      <c r="AE59" s="84">
        <f t="shared" si="14"/>
        <v>127.50502356183702</v>
      </c>
      <c r="AF59" s="84">
        <f t="shared" si="15"/>
        <v>33.749151712337493</v>
      </c>
      <c r="AG59" s="84">
        <f t="shared" si="16"/>
        <v>43.055330715388102</v>
      </c>
      <c r="AH59" s="82"/>
      <c r="AI59" s="82"/>
      <c r="AJ59" s="82"/>
    </row>
    <row r="60" spans="1:36" x14ac:dyDescent="0.5">
      <c r="C60" s="2">
        <v>74607</v>
      </c>
      <c r="E60" s="3">
        <f>AVERAGE(E16:E18)</f>
        <v>99.752841695143573</v>
      </c>
      <c r="F60" s="3">
        <f>2*_xlfn.STDEV.S(E16:E18)</f>
        <v>2.5741505092023182E-2</v>
      </c>
      <c r="G60" s="3">
        <f>AVERAGE(F16:F18)</f>
        <v>42.453333333333326</v>
      </c>
      <c r="H60" s="3">
        <f>2*_xlfn.STDEV.S(F16:F18)</f>
        <v>0.13316656236958307</v>
      </c>
      <c r="I60" s="7">
        <f>AVERAGE(G16:G18)</f>
        <v>2E-3</v>
      </c>
      <c r="J60" s="7">
        <f>2*_xlfn.STDEV.S(G16:G18)</f>
        <v>2.2627416997969521E-3</v>
      </c>
      <c r="K60" s="7">
        <f>AVERAGE(H16:H18)</f>
        <v>9.3333333333333332E-4</v>
      </c>
      <c r="L60" s="7">
        <f>2*_xlfn.STDEV.S(H16:H18)</f>
        <v>8.0829037686547592E-4</v>
      </c>
      <c r="M60" s="4">
        <f>AVERAGE(I16:I18)</f>
        <v>0.2543333333333333</v>
      </c>
      <c r="N60" s="4">
        <f>2*_xlfn.STDEV.S(I16:I18)</f>
        <v>2.6172759375605262E-2</v>
      </c>
      <c r="O60" s="5">
        <f>AVERAGE(J16:J18)</f>
        <v>4.3366666666666664E-2</v>
      </c>
      <c r="P60" s="5">
        <f>2*_xlfn.STDEV.S(J16:J18)</f>
        <v>4.9571497186723474E-3</v>
      </c>
      <c r="Q60" s="3">
        <f>AVERAGE(K16:K18)</f>
        <v>57.586666666666673</v>
      </c>
      <c r="R60" s="3">
        <f>2*_xlfn.STDEV.S(K16:K18)</f>
        <v>0.13012814197294983</v>
      </c>
      <c r="S60" s="5">
        <f>AVERAGE(L16:L18)</f>
        <v>0.19343333333333335</v>
      </c>
      <c r="T60" s="5">
        <f>2*_xlfn.STDEV.S(L16:L18)</f>
        <v>1.5864845833897457E-2</v>
      </c>
      <c r="U60" s="5">
        <f>AVERAGE(M16:M18)</f>
        <v>3.7333333333333333E-3</v>
      </c>
      <c r="V60" s="5">
        <f>2*_xlfn.STDEV.S(M16:M18)</f>
        <v>3.4078341117685486E-3</v>
      </c>
      <c r="W60" s="3">
        <f t="shared" si="6"/>
        <v>100.53779999999999</v>
      </c>
      <c r="X60" s="3">
        <f t="shared" si="7"/>
        <v>11.986677851928832</v>
      </c>
      <c r="Y60" s="3">
        <f t="shared" si="8"/>
        <v>13.561377908795963</v>
      </c>
      <c r="Z60" s="84">
        <f t="shared" si="9"/>
        <v>4.9395859857395514</v>
      </c>
      <c r="AA60" s="84">
        <f t="shared" si="10"/>
        <v>4.2778069478280489</v>
      </c>
      <c r="AB60" s="84">
        <f t="shared" si="11"/>
        <v>335.85361491613327</v>
      </c>
      <c r="AC60" s="84">
        <f t="shared" si="12"/>
        <v>38.390699139814011</v>
      </c>
      <c r="AD60" s="84">
        <f t="shared" si="13"/>
        <v>1382.4353816707683</v>
      </c>
      <c r="AE60" s="84">
        <f t="shared" si="14"/>
        <v>113.3833751793827</v>
      </c>
      <c r="AF60" s="84">
        <f t="shared" si="15"/>
        <v>16.292693930093961</v>
      </c>
      <c r="AG60" s="84">
        <f t="shared" si="16"/>
        <v>14.87217807524426</v>
      </c>
      <c r="AH60" s="82"/>
      <c r="AI60" s="82"/>
      <c r="AJ60" s="82"/>
    </row>
    <row r="61" spans="1:36" x14ac:dyDescent="0.5">
      <c r="C61" s="2">
        <v>75567</v>
      </c>
      <c r="E61" s="3">
        <f>AVERAGE(E19:E21)</f>
        <v>95.924109752876916</v>
      </c>
      <c r="F61" s="3">
        <f>2*_xlfn.STDEV.S(E19:E21)</f>
        <v>3.0543958097923575E-2</v>
      </c>
      <c r="G61" s="3">
        <f>AVERAGE(F19:F21)</f>
        <v>41.543333333333329</v>
      </c>
      <c r="H61" s="3">
        <f>2*_xlfn.STDEV.S(F19:F21)</f>
        <v>0.24846193538112274</v>
      </c>
      <c r="I61" s="7">
        <f>AVERAGE(G19:G21)</f>
        <v>3.1999999999999997E-3</v>
      </c>
      <c r="J61" s="7">
        <f>2*_xlfn.STDEV.S(G19:G21)</f>
        <v>2.9461839725312472E-3</v>
      </c>
      <c r="K61" s="7">
        <f>AVERAGE(H19:H21)</f>
        <v>6.0000000000000006E-4</v>
      </c>
      <c r="L61" s="7">
        <f>2*_xlfn.STDEV.S(H19:H21)</f>
        <v>2.8284271247461896E-4</v>
      </c>
      <c r="M61" s="4">
        <f>AVERAGE(I19:I21)</f>
        <v>4.0933333333333337</v>
      </c>
      <c r="N61" s="4">
        <f>2*_xlfn.STDEV.S(I19:I21)</f>
        <v>3.0550504633039252E-2</v>
      </c>
      <c r="O61" s="5">
        <f>AVERAGE(J19:J21)</f>
        <v>0.24293333333333333</v>
      </c>
      <c r="P61" s="5">
        <f>2*_xlfn.STDEV.S(J19:J21)</f>
        <v>1.1906860767361546E-2</v>
      </c>
      <c r="Q61" s="3">
        <f>AVERAGE(K19:K21)</f>
        <v>54.043333333333329</v>
      </c>
      <c r="R61" s="3">
        <f>2*_xlfn.STDEV.S(K19:K21)</f>
        <v>0.11718930554164442</v>
      </c>
      <c r="S61" s="5">
        <f>AVERAGE(L19:L21)</f>
        <v>9.1266666666666663E-2</v>
      </c>
      <c r="T61" s="5">
        <f>2*_xlfn.STDEV.S(L19:L21)</f>
        <v>3.5778391989206688E-2</v>
      </c>
      <c r="U61" s="5">
        <f>AVERAGE(M19:M21)</f>
        <v>3.4000000000000002E-3</v>
      </c>
      <c r="V61" s="5">
        <f>2*_xlfn.STDEV.S(M19:M21)</f>
        <v>3.1749015732775087E-3</v>
      </c>
      <c r="W61" s="3">
        <f t="shared" si="6"/>
        <v>100.02139999999999</v>
      </c>
      <c r="X61" s="3">
        <f t="shared" si="7"/>
        <v>19.178684563086129</v>
      </c>
      <c r="Y61" s="3">
        <f t="shared" si="8"/>
        <v>17.657479085624001</v>
      </c>
      <c r="Z61" s="84">
        <f t="shared" si="9"/>
        <v>3.175448133689712</v>
      </c>
      <c r="AA61" s="84">
        <f t="shared" si="10"/>
        <v>1.4969206057587743</v>
      </c>
      <c r="AB61" s="84">
        <f t="shared" si="11"/>
        <v>1881.3998043879931</v>
      </c>
      <c r="AC61" s="84">
        <f t="shared" si="12"/>
        <v>92.212810861371096</v>
      </c>
      <c r="AD61" s="84">
        <f t="shared" si="13"/>
        <v>652.26746079864949</v>
      </c>
      <c r="AE61" s="84">
        <f t="shared" si="14"/>
        <v>255.70212813285525</v>
      </c>
      <c r="AF61" s="84">
        <f t="shared" si="15"/>
        <v>14.837989114907002</v>
      </c>
      <c r="AG61" s="84">
        <f t="shared" si="16"/>
        <v>13.855633819174347</v>
      </c>
      <c r="AH61" s="82"/>
      <c r="AI61" s="82"/>
      <c r="AJ61" s="82"/>
    </row>
    <row r="62" spans="1:36" x14ac:dyDescent="0.5">
      <c r="C62" s="2">
        <v>62949</v>
      </c>
      <c r="E62" s="3">
        <f>AVERAGE(E22:E24)</f>
        <v>98.864481421579057</v>
      </c>
      <c r="F62" s="3">
        <f>2*_xlfn.STDEV.S(E22:E24)</f>
        <v>0.18891680286162799</v>
      </c>
      <c r="G62" s="3">
        <f>AVERAGE(F22:F24)</f>
        <v>42.38666666666667</v>
      </c>
      <c r="H62" s="3">
        <f>2*_xlfn.STDEV.S(F22:F24)</f>
        <v>0.17009801096231142</v>
      </c>
      <c r="I62" s="7">
        <f>AVERAGE(G22:G24)</f>
        <v>7.4000000000000003E-3</v>
      </c>
      <c r="J62" s="7">
        <f>2*_xlfn.STDEV.S(G22:G24)</f>
        <v>7.999999999999995E-4</v>
      </c>
      <c r="K62" s="7">
        <f>AVERAGE(H22:H24)</f>
        <v>1.9E-3</v>
      </c>
      <c r="L62" s="7">
        <f>2*_xlfn.STDEV.S(H22:H24)</f>
        <v>3.4641016151377562E-4</v>
      </c>
      <c r="M62" s="4">
        <f>AVERAGE(I22:I24)</f>
        <v>1.1666666666666667</v>
      </c>
      <c r="N62" s="4">
        <f>2*_xlfn.STDEV.S(I22:I24)</f>
        <v>0.19218047073866096</v>
      </c>
      <c r="O62" s="5">
        <f>AVERAGE(J22:J24)</f>
        <v>3.2633333333333334E-2</v>
      </c>
      <c r="P62" s="5">
        <f>2*_xlfn.STDEV.S(J22:J24)</f>
        <v>1.6289055630494176E-3</v>
      </c>
      <c r="Q62" s="3">
        <f>AVERAGE(K22:K24)</f>
        <v>56.986666666666657</v>
      </c>
      <c r="R62" s="3">
        <f>2*_xlfn.STDEV.S(K22:K24)</f>
        <v>0.23437861108329167</v>
      </c>
      <c r="S62" s="5">
        <f>AVERAGE(L22:L24)</f>
        <v>6.3666666666666663E-3</v>
      </c>
      <c r="T62" s="5">
        <f>2*_xlfn.STDEV.S(L22:L24)</f>
        <v>2.7592269448766509E-3</v>
      </c>
      <c r="U62" s="5">
        <f>AVERAGE(M22:M24)</f>
        <v>1.3933333333333332E-2</v>
      </c>
      <c r="V62" s="5">
        <f>2*_xlfn.STDEV.S(M22:M24)</f>
        <v>1.1547005383792525E-3</v>
      </c>
      <c r="W62" s="3">
        <f t="shared" si="6"/>
        <v>100.60223333333332</v>
      </c>
      <c r="X62" s="3">
        <f t="shared" si="7"/>
        <v>44.350708052136682</v>
      </c>
      <c r="Y62" s="3">
        <f t="shared" si="8"/>
        <v>4.7946711407715306</v>
      </c>
      <c r="Z62" s="84">
        <f t="shared" si="9"/>
        <v>10.055585756684087</v>
      </c>
      <c r="AA62" s="84">
        <f t="shared" si="10"/>
        <v>1.8333458347834508</v>
      </c>
      <c r="AB62" s="84">
        <f t="shared" si="11"/>
        <v>252.72919984849693</v>
      </c>
      <c r="AC62" s="84">
        <f t="shared" si="12"/>
        <v>12.615076595860408</v>
      </c>
      <c r="AD62" s="84">
        <f t="shared" si="13"/>
        <v>45.501491969518646</v>
      </c>
      <c r="AE62" s="84">
        <f t="shared" si="14"/>
        <v>19.719729215871897</v>
      </c>
      <c r="AF62" s="84">
        <f t="shared" si="15"/>
        <v>60.806661274814964</v>
      </c>
      <c r="AG62" s="84">
        <f t="shared" si="16"/>
        <v>5.0392452998378241</v>
      </c>
      <c r="AH62" s="82"/>
      <c r="AI62" s="82"/>
      <c r="AJ62" s="82"/>
    </row>
    <row r="63" spans="1:36" x14ac:dyDescent="0.5">
      <c r="C63" s="2">
        <v>82188</v>
      </c>
      <c r="E63" s="3">
        <f>AVERAGE(E25:E27)</f>
        <v>99.781913605012093</v>
      </c>
      <c r="F63" s="3">
        <f>2*_xlfn.STDEV.S(E25:E27)</f>
        <v>1.1258218633847777E-2</v>
      </c>
      <c r="G63" s="3">
        <f>AVERAGE(F25:F27)</f>
        <v>42.693333333333335</v>
      </c>
      <c r="H63" s="3">
        <f>2*_xlfn.STDEV.S(F25:F27)</f>
        <v>0.43189504897988018</v>
      </c>
      <c r="I63" s="7">
        <f>AVERAGE(G25:G27)</f>
        <v>8.2333333333333338E-3</v>
      </c>
      <c r="J63" s="7">
        <f>2*_xlfn.STDEV.S(G25:G27)</f>
        <v>1.112894124943309E-2</v>
      </c>
      <c r="K63" s="7">
        <f>AVERAGE(H25:H27)</f>
        <v>7.3333333333333334E-4</v>
      </c>
      <c r="L63" s="7">
        <f>2*_xlfn.STDEV.S(H25:H27)</f>
        <v>1.6772994167212165E-3</v>
      </c>
      <c r="M63" s="4">
        <f>AVERAGE(I25:I27)</f>
        <v>0.22666666666666668</v>
      </c>
      <c r="N63" s="4">
        <f>2*_xlfn.STDEV.S(I25:I27)</f>
        <v>1.1547005383792526E-2</v>
      </c>
      <c r="O63" s="5">
        <f>AVERAGE(J25:J27)</f>
        <v>1.77E-2</v>
      </c>
      <c r="P63" s="5">
        <f>2*_xlfn.STDEV.S(J25:J27)</f>
        <v>1.2489995996796787E-3</v>
      </c>
      <c r="Q63" s="3">
        <f>AVERAGE(K25:K27)</f>
        <v>58.180000000000007</v>
      </c>
      <c r="R63" s="3">
        <f>2*_xlfn.STDEV.S(K25:K27)</f>
        <v>0.26229754097207875</v>
      </c>
      <c r="S63" s="5">
        <f>AVERAGE(L25:L27)</f>
        <v>5.266666666666666E-3</v>
      </c>
      <c r="T63" s="5">
        <f>2*_xlfn.STDEV.S(L25:L27)</f>
        <v>4.2723919920032299E-3</v>
      </c>
      <c r="U63" s="5">
        <f>AVERAGE(M25:M27)</f>
        <v>2.0500000000000001E-2</v>
      </c>
      <c r="V63" s="5">
        <f>2*_xlfn.STDEV.S(M25:M27)</f>
        <v>3.4951967040497155E-2</v>
      </c>
      <c r="W63" s="3">
        <f t="shared" si="6"/>
        <v>101.15243333333335</v>
      </c>
      <c r="X63" s="3">
        <f t="shared" si="7"/>
        <v>49.345157157107032</v>
      </c>
      <c r="Y63" s="3">
        <f t="shared" si="8"/>
        <v>66.699516794998402</v>
      </c>
      <c r="Z63" s="84">
        <f t="shared" si="9"/>
        <v>3.8811032745096479</v>
      </c>
      <c r="AA63" s="84">
        <f t="shared" si="10"/>
        <v>8.8769621707770501</v>
      </c>
      <c r="AB63" s="84">
        <f t="shared" si="11"/>
        <v>137.07783975439415</v>
      </c>
      <c r="AC63" s="84">
        <f t="shared" si="12"/>
        <v>9.6728907897284433</v>
      </c>
      <c r="AD63" s="84">
        <f t="shared" si="13"/>
        <v>37.639977650177727</v>
      </c>
      <c r="AE63" s="84">
        <f t="shared" si="14"/>
        <v>30.534064384518967</v>
      </c>
      <c r="AF63" s="84">
        <f t="shared" si="15"/>
        <v>89.464346133998092</v>
      </c>
      <c r="AG63" s="84">
        <f t="shared" si="16"/>
        <v>152.53438426220148</v>
      </c>
      <c r="AH63" s="82"/>
      <c r="AI63" s="82"/>
      <c r="AJ63" s="82"/>
    </row>
    <row r="64" spans="1:36" x14ac:dyDescent="0.5">
      <c r="C64" s="2">
        <v>67723</v>
      </c>
      <c r="E64" s="3">
        <f>AVERAGE(E28:E30)</f>
        <v>97.050962914771716</v>
      </c>
      <c r="F64" s="3">
        <f>2*_xlfn.STDEV.S(E28:E30)</f>
        <v>8.3254311427938182E-2</v>
      </c>
      <c r="G64" s="3">
        <f>AVERAGE(F28:F30)</f>
        <v>41.543333333333329</v>
      </c>
      <c r="H64" s="3">
        <f>2*_xlfn.STDEV.S(F28:F30)</f>
        <v>9.4516312525049398E-2</v>
      </c>
      <c r="I64" s="7">
        <f>AVERAGE(G28:G30)</f>
        <v>1.9299999999999998E-2</v>
      </c>
      <c r="J64" s="7">
        <f>2*_xlfn.STDEV.S(G28:G30)</f>
        <v>8.7017239671228382E-3</v>
      </c>
      <c r="K64" s="7">
        <f>AVERAGE(H28:H30)</f>
        <v>2.4666666666666669E-3</v>
      </c>
      <c r="L64" s="7">
        <f>2*_xlfn.STDEV.S(H28:H30)</f>
        <v>1.1547005383792516E-3</v>
      </c>
      <c r="M64" s="4">
        <f>AVERAGE(I28:I30)</f>
        <v>2.9866666666666668</v>
      </c>
      <c r="N64" s="4">
        <f>2*_xlfn.STDEV.S(I28:I30)</f>
        <v>8.3266639978645376E-2</v>
      </c>
      <c r="O64" s="5">
        <f>AVERAGE(J28:J30)</f>
        <v>0.12746666666666667</v>
      </c>
      <c r="P64" s="5">
        <f>2*_xlfn.STDEV.S(J28:J30)</f>
        <v>1.1638442049232086E-2</v>
      </c>
      <c r="Q64" s="3">
        <f>AVERAGE(K28:K30)</f>
        <v>55.139999999999993</v>
      </c>
      <c r="R64" s="3">
        <f>2*_xlfn.STDEV.S(K28:K30)</f>
        <v>0.12489995996796473</v>
      </c>
      <c r="S64" s="5">
        <f>AVERAGE(L28:L30)</f>
        <v>3.2599999999999997E-2</v>
      </c>
      <c r="T64" s="5">
        <f>2*_xlfn.STDEV.S(L28:L30)</f>
        <v>1.8859480374602069E-2</v>
      </c>
      <c r="U64" s="5">
        <f>AVERAGE(M28:M30)</f>
        <v>3.933333333333333E-3</v>
      </c>
      <c r="V64" s="5">
        <f>2*_xlfn.STDEV.S(M28:M30)</f>
        <v>1.9008769905844334E-3</v>
      </c>
      <c r="W64" s="3">
        <f t="shared" si="6"/>
        <v>99.855766666666653</v>
      </c>
      <c r="X64" s="3">
        <f t="shared" si="7"/>
        <v>115.67144127111321</v>
      </c>
      <c r="Y64" s="3">
        <f t="shared" si="8"/>
        <v>52.152380975154813</v>
      </c>
      <c r="Z64" s="84">
        <f t="shared" si="9"/>
        <v>13.054620105168818</v>
      </c>
      <c r="AA64" s="84">
        <f t="shared" si="10"/>
        <v>6.1111527826114997</v>
      </c>
      <c r="AB64" s="84">
        <f t="shared" si="11"/>
        <v>987.16696651752022</v>
      </c>
      <c r="AC64" s="84">
        <f t="shared" si="12"/>
        <v>90.134039221211211</v>
      </c>
      <c r="AD64" s="84">
        <f t="shared" si="13"/>
        <v>232.98669710046721</v>
      </c>
      <c r="AE64" s="84">
        <f t="shared" si="14"/>
        <v>134.78552274569381</v>
      </c>
      <c r="AF64" s="84">
        <f t="shared" si="15"/>
        <v>17.165516819206136</v>
      </c>
      <c r="AG64" s="84">
        <f t="shared" si="16"/>
        <v>8.2956447338438242</v>
      </c>
      <c r="AH64" s="82"/>
      <c r="AI64" s="82"/>
      <c r="AJ64" s="82"/>
    </row>
    <row r="65" spans="3:36" x14ac:dyDescent="0.5">
      <c r="C65" s="2">
        <v>67792</v>
      </c>
      <c r="E65" s="3">
        <f>AVERAGE(E31:E33)</f>
        <v>91.976463729823891</v>
      </c>
      <c r="F65" s="3">
        <f>2*_xlfn.STDEV.S(E31:E33)</f>
        <v>5.0790605952458268E-2</v>
      </c>
      <c r="G65" s="3">
        <f>AVERAGE(F31:F33)</f>
        <v>40.736666666666665</v>
      </c>
      <c r="H65" s="3">
        <f>2*_xlfn.STDEV.S(F31:F33)</f>
        <v>0.19731531449265144</v>
      </c>
      <c r="I65" s="7">
        <f>AVERAGE(G31:G33)</f>
        <v>7.3999999999999995E-3</v>
      </c>
      <c r="J65" s="7">
        <f>2*_xlfn.STDEV.S(G31:G33)</f>
        <v>2.0784609690826534E-3</v>
      </c>
      <c r="K65" s="7">
        <f>AVERAGE(H31:H33)</f>
        <v>1.5666666666666667E-3</v>
      </c>
      <c r="L65" s="7">
        <f>2*_xlfn.STDEV.S(H31:H33)</f>
        <v>2.1007935008784972E-3</v>
      </c>
      <c r="M65" s="4">
        <f>AVERAGE(I31:I33)</f>
        <v>7.8833333333333329</v>
      </c>
      <c r="N65" s="4">
        <f>2*_xlfn.STDEV.S(I31:I33)</f>
        <v>7.0237691685685194E-2</v>
      </c>
      <c r="O65" s="5">
        <f>AVERAGE(J31:J33)</f>
        <v>0.14559999999999998</v>
      </c>
      <c r="P65" s="5">
        <f>2*_xlfn.STDEV.S(J31:J33)</f>
        <v>3.3045423283716538E-3</v>
      </c>
      <c r="Q65" s="3">
        <f>AVERAGE(K31:K33)</f>
        <v>50.696666666666665</v>
      </c>
      <c r="R65" s="3">
        <f>2*_xlfn.STDEV.S(K31:K33)</f>
        <v>0.19218047073865849</v>
      </c>
      <c r="S65" s="5">
        <f>AVERAGE(L31:L33)</f>
        <v>1.6E-2</v>
      </c>
      <c r="T65" s="5">
        <f>2*_xlfn.STDEV.S(L31:L33)</f>
        <v>2.2000000000000006E-3</v>
      </c>
      <c r="U65" s="5">
        <f>AVERAGE(M31:M33)</f>
        <v>7.899999999999999E-3</v>
      </c>
      <c r="V65" s="5">
        <f>2*_xlfn.STDEV.S(M31:M33)</f>
        <v>4.7159304490206394E-3</v>
      </c>
      <c r="W65" s="3">
        <f t="shared" si="6"/>
        <v>99.495133333333342</v>
      </c>
      <c r="X65" s="3">
        <f t="shared" si="7"/>
        <v>44.350708052136675</v>
      </c>
      <c r="Y65" s="3">
        <f t="shared" si="8"/>
        <v>12.456921032100791</v>
      </c>
      <c r="Z65" s="84">
        <f t="shared" si="9"/>
        <v>8.2914479046342464</v>
      </c>
      <c r="AA65" s="84">
        <f t="shared" si="10"/>
        <v>11.118268002720166</v>
      </c>
      <c r="AB65" s="84">
        <f t="shared" si="11"/>
        <v>1127.6007609175022</v>
      </c>
      <c r="AC65" s="84">
        <f t="shared" si="12"/>
        <v>25.59206348870859</v>
      </c>
      <c r="AD65" s="84">
        <f t="shared" si="13"/>
        <v>114.34929919041335</v>
      </c>
      <c r="AE65" s="84">
        <f t="shared" si="14"/>
        <v>15.723028638681841</v>
      </c>
      <c r="AF65" s="84">
        <f t="shared" si="15"/>
        <v>34.476504119930965</v>
      </c>
      <c r="AG65" s="84">
        <f t="shared" si="16"/>
        <v>20.580860196831395</v>
      </c>
      <c r="AH65" s="82"/>
      <c r="AI65" s="82"/>
      <c r="AJ65" s="82"/>
    </row>
    <row r="66" spans="3:36" x14ac:dyDescent="0.5">
      <c r="C66" s="2">
        <v>74186</v>
      </c>
      <c r="E66" s="3">
        <f>AVERAGE(E34:E35)</f>
        <v>86.469688205722505</v>
      </c>
      <c r="F66" s="3">
        <f>2*_xlfn.STDEV.S(E34:E35)</f>
        <v>0.18771211561469431</v>
      </c>
      <c r="G66" s="3">
        <f>AVERAGE(F34:F35)</f>
        <v>39.555</v>
      </c>
      <c r="H66" s="3">
        <f>2*_xlfn.STDEV.S(F34:F35)</f>
        <v>4.2426406871194457E-2</v>
      </c>
      <c r="I66" s="7">
        <f>AVERAGE(G34:G35)</f>
        <v>1.2999999999999997E-3</v>
      </c>
      <c r="J66" s="7"/>
      <c r="K66" s="7">
        <f>AVERAGE(H34:H35)</f>
        <v>5.9999999999999995E-4</v>
      </c>
      <c r="L66" s="7"/>
      <c r="M66" s="4">
        <f>AVERAGE(I34:I35)</f>
        <v>12.79</v>
      </c>
      <c r="N66" s="4">
        <f>2*_xlfn.STDEV.S(I34:I35)</f>
        <v>0.16970562748477031</v>
      </c>
      <c r="O66" s="5">
        <f>AVERAGE(J34:J35)</f>
        <v>0.53425</v>
      </c>
      <c r="P66" s="5">
        <f>2*_xlfn.STDEV.S(J34:J35)</f>
        <v>1.4142135623729392E-4</v>
      </c>
      <c r="Q66" s="3">
        <f>AVERAGE(K34:K35)</f>
        <v>45.855000000000004</v>
      </c>
      <c r="R66" s="3">
        <f>2*_xlfn.STDEV.S(K34:K35)</f>
        <v>0.12727922061357333</v>
      </c>
      <c r="S66" s="5">
        <f>AVERAGE(L34:L35)</f>
        <v>1.3899999999999999E-2</v>
      </c>
      <c r="T66" s="5">
        <f>2*_xlfn.STDEV.S(L34:L35)</f>
        <v>1.9798989873223336E-3</v>
      </c>
      <c r="U66" s="5">
        <f>AVERAGE(M34:M35)</f>
        <v>5.3E-3</v>
      </c>
      <c r="V66" s="5">
        <f>2*_xlfn.STDEV.S(M34:M35)</f>
        <v>3.1112698372208099E-3</v>
      </c>
      <c r="W66" s="3">
        <f t="shared" si="6"/>
        <v>98.755350000000021</v>
      </c>
      <c r="X66" s="3">
        <f t="shared" si="7"/>
        <v>7.7913406037537385</v>
      </c>
      <c r="Y66" s="3"/>
      <c r="Z66" s="84">
        <f t="shared" si="9"/>
        <v>3.1754481336897116</v>
      </c>
      <c r="AA66" s="84"/>
      <c r="AB66" s="84">
        <f t="shared" si="11"/>
        <v>4137.5048524737322</v>
      </c>
      <c r="AC66" s="84">
        <f t="shared" si="12"/>
        <v>1.0952392094997097</v>
      </c>
      <c r="AD66" s="84">
        <f t="shared" si="13"/>
        <v>99.340953671671585</v>
      </c>
      <c r="AE66" s="84">
        <f t="shared" si="14"/>
        <v>14.150003854257372</v>
      </c>
      <c r="AF66" s="84">
        <f t="shared" si="15"/>
        <v>23.129806561472677</v>
      </c>
      <c r="AG66" s="84">
        <f t="shared" si="16"/>
        <v>13.577937640653191</v>
      </c>
      <c r="AH66" s="82"/>
      <c r="AI66" s="82"/>
      <c r="AJ66" s="82"/>
    </row>
    <row r="67" spans="3:36" x14ac:dyDescent="0.5">
      <c r="C67" s="2">
        <v>68009</v>
      </c>
      <c r="E67" s="3">
        <f>AVERAGE(E36:E38)</f>
        <v>87.059515038526783</v>
      </c>
      <c r="F67" s="3">
        <f>2*_xlfn.STDEV.S(E36:E38)</f>
        <v>8.6791554189532105E-2</v>
      </c>
      <c r="G67" s="3">
        <f>AVERAGE(F36:F38)</f>
        <v>39.61333333333333</v>
      </c>
      <c r="H67" s="3">
        <f>2*_xlfn.STDEV.S(F36:F38)</f>
        <v>0.1154700538379268</v>
      </c>
      <c r="I67" s="7">
        <f>AVERAGE(G36:G38)</f>
        <v>3.9999999999999996E-4</v>
      </c>
      <c r="J67" s="7">
        <f>2*_xlfn.STDEV.S(G36:G38)</f>
        <v>2.8284271247461907E-4</v>
      </c>
      <c r="K67" s="7">
        <f>AVERAGE(H36:H38)</f>
        <v>1.1333333333333332E-3</v>
      </c>
      <c r="L67" s="7">
        <f>2*_xlfn.STDEV.S(H36:H38)</f>
        <v>2.5716402029314542E-3</v>
      </c>
      <c r="M67" s="4">
        <f>AVERAGE(I36:I38)</f>
        <v>12.253333333333332</v>
      </c>
      <c r="N67" s="4">
        <f>2*_xlfn.STDEV.S(I36:I38)</f>
        <v>7.0237691685683432E-2</v>
      </c>
      <c r="O67" s="5">
        <f>AVERAGE(J36:J38)</f>
        <v>0.48570000000000002</v>
      </c>
      <c r="P67" s="5">
        <f>2*_xlfn.STDEV.S(J36:J38)</f>
        <v>7.1077422575667642E-3</v>
      </c>
      <c r="Q67" s="3">
        <f>AVERAGE(K36:K38)</f>
        <v>46.24666666666667</v>
      </c>
      <c r="R67" s="3">
        <f>2*_xlfn.STDEV.S(K36:K38)</f>
        <v>0.1814754345175508</v>
      </c>
      <c r="S67" s="5">
        <f>AVERAGE(L36:L38)</f>
        <v>7.7833333333333338E-2</v>
      </c>
      <c r="T67" s="5">
        <f>2*_xlfn.STDEV.S(L36:L38)</f>
        <v>2.3094010767584091E-4</v>
      </c>
      <c r="U67" s="5">
        <f>AVERAGE(M36:M38)</f>
        <v>4.6333333333333339E-3</v>
      </c>
      <c r="V67" s="5">
        <f>2*_xlfn.STDEV.S(M36:M38)</f>
        <v>4.6144699948459187E-3</v>
      </c>
      <c r="W67" s="3">
        <f t="shared" si="6"/>
        <v>98.683033333333327</v>
      </c>
      <c r="X67" s="3">
        <f t="shared" si="7"/>
        <v>2.3973355703857662</v>
      </c>
      <c r="Y67" s="3">
        <f t="shared" si="8"/>
        <v>1.6951722385994956</v>
      </c>
      <c r="Z67" s="84">
        <f t="shared" si="9"/>
        <v>5.9980686969694545</v>
      </c>
      <c r="AA67" s="84">
        <f t="shared" si="10"/>
        <v>13.61018347153353</v>
      </c>
      <c r="AB67" s="84">
        <f t="shared" si="11"/>
        <v>3761.5088569892223</v>
      </c>
      <c r="AC67" s="84">
        <f t="shared" si="12"/>
        <v>55.045986112896749</v>
      </c>
      <c r="AD67" s="84">
        <f t="shared" si="13"/>
        <v>556.26169502003165</v>
      </c>
      <c r="AE67" s="84">
        <f t="shared" si="14"/>
        <v>1.650489966730688</v>
      </c>
      <c r="AF67" s="84">
        <f t="shared" si="15"/>
        <v>20.220396931098762</v>
      </c>
      <c r="AG67" s="84">
        <f t="shared" si="16"/>
        <v>20.138075163114326</v>
      </c>
      <c r="AH67" s="82"/>
      <c r="AI67" s="82"/>
      <c r="AJ67" s="82"/>
    </row>
    <row r="68" spans="3:36" x14ac:dyDescent="0.5">
      <c r="C68" s="2">
        <v>77329</v>
      </c>
      <c r="E68" s="3">
        <f>AVERAGE(E39:E41)</f>
        <v>86.792741189223875</v>
      </c>
      <c r="F68" s="3">
        <f>2*_xlfn.STDEV.S(E39:E41)</f>
        <v>0.23768987202994127</v>
      </c>
      <c r="G68" s="3">
        <f>AVERAGE(F39:F41)</f>
        <v>39.536666666666669</v>
      </c>
      <c r="H68" s="3">
        <f>2*_xlfn.STDEV.S(F39:F41)</f>
        <v>0.15275252316519219</v>
      </c>
      <c r="I68" s="7">
        <f>AVERAGE(G39:G41)</f>
        <v>2.5000000000000006E-4</v>
      </c>
      <c r="J68" s="7">
        <f>2*_xlfn.STDEV.S(G39:G41)</f>
        <v>4.2426406871192861E-4</v>
      </c>
      <c r="K68" s="7">
        <f>AVERAGE(H39:H41)</f>
        <v>1.2999999999999999E-3</v>
      </c>
      <c r="L68" s="7">
        <f>2*_xlfn.STDEV.S(H39:H41)</f>
        <v>5.6568542494923792E-4</v>
      </c>
      <c r="M68" s="4">
        <f>AVERAGE(I39:I41)</f>
        <v>12.51</v>
      </c>
      <c r="N68" s="4">
        <f>2*_xlfn.STDEV.S(I39:I41)</f>
        <v>0.21071307505705383</v>
      </c>
      <c r="O68" s="5">
        <f>AVERAGE(J39:J41)</f>
        <v>0.51173333333333337</v>
      </c>
      <c r="P68" s="5">
        <f>2*_xlfn.STDEV.S(J39:J41)</f>
        <v>2.080608885238484E-2</v>
      </c>
      <c r="Q68" s="3">
        <f>AVERAGE(K39:K41)</f>
        <v>46.120000000000005</v>
      </c>
      <c r="R68" s="3">
        <f>2*_xlfn.STDEV.S(K39:K41)</f>
        <v>0.17999999999999972</v>
      </c>
      <c r="S68" s="5">
        <f>AVERAGE(L39:L41)</f>
        <v>1.2833333333333335E-2</v>
      </c>
      <c r="T68" s="5">
        <f>2*_xlfn.STDEV.S(L39:L41)</f>
        <v>1.3242859711306064E-2</v>
      </c>
      <c r="U68" s="5">
        <f>AVERAGE(M39:M41)</f>
        <v>5.6999999999999993E-3</v>
      </c>
      <c r="V68" s="5">
        <f>2*_xlfn.STDEV.S(M39:M41)</f>
        <v>2.6229754097208007E-3</v>
      </c>
      <c r="W68" s="3">
        <f t="shared" si="6"/>
        <v>98.698483333333343</v>
      </c>
      <c r="X68" s="3">
        <f t="shared" si="7"/>
        <v>1.4983347314911046</v>
      </c>
      <c r="Y68" s="3">
        <f t="shared" si="8"/>
        <v>2.5427583578992436</v>
      </c>
      <c r="Z68" s="84">
        <f t="shared" si="9"/>
        <v>6.8801376229943747</v>
      </c>
      <c r="AA68" s="84">
        <f t="shared" si="10"/>
        <v>2.9938412115175486</v>
      </c>
      <c r="AB68" s="84">
        <f t="shared" si="11"/>
        <v>3963.1242860818434</v>
      </c>
      <c r="AC68" s="84">
        <f t="shared" si="12"/>
        <v>161.13297817078504</v>
      </c>
      <c r="AD68" s="84">
        <f t="shared" si="13"/>
        <v>91.717667058977398</v>
      </c>
      <c r="AE68" s="84">
        <f t="shared" si="14"/>
        <v>94.644482954050517</v>
      </c>
      <c r="AF68" s="84">
        <f t="shared" si="15"/>
        <v>24.875452339697027</v>
      </c>
      <c r="AG68" s="84">
        <f t="shared" si="16"/>
        <v>11.446964875913521</v>
      </c>
      <c r="AH68" s="82"/>
      <c r="AI68" s="82"/>
      <c r="AJ68" s="82"/>
    </row>
    <row r="69" spans="3:36" x14ac:dyDescent="0.5">
      <c r="C69" s="2">
        <v>32900</v>
      </c>
      <c r="E69" s="3">
        <f>AVERAGE(E42:E44)</f>
        <v>98.811762511239394</v>
      </c>
      <c r="F69" s="3">
        <f>2*_xlfn.STDEV.S(E42:E44)</f>
        <v>7.305579001750194E-2</v>
      </c>
      <c r="G69" s="3">
        <f>AVERAGE(F42:F44)</f>
        <v>42.286666666666662</v>
      </c>
      <c r="H69" s="3">
        <f>2*_xlfn.STDEV.S(F42:F44)</f>
        <v>6.1101009266079663E-2</v>
      </c>
      <c r="I69" s="7">
        <f>AVERAGE(G42:G44)</f>
        <v>1.7999999999999997E-3</v>
      </c>
      <c r="J69" s="7"/>
      <c r="K69" s="7">
        <f>AVERAGE(H42:H44)</f>
        <v>2.0000000000000001E-4</v>
      </c>
      <c r="L69" s="7">
        <f>2*_xlfn.STDEV.S(H42:H44)</f>
        <v>0</v>
      </c>
      <c r="M69" s="4">
        <f>AVERAGE(I42:I44)</f>
        <v>1.2179</v>
      </c>
      <c r="N69" s="4">
        <f>2*_xlfn.STDEV.S(I42:I44)</f>
        <v>7.5101797581682297E-2</v>
      </c>
      <c r="O69" s="5">
        <f>AVERAGE(J42:J44)</f>
        <v>8.7799999999999989E-2</v>
      </c>
      <c r="P69" s="5">
        <f>2*_xlfn.STDEV.S(J42:J44)</f>
        <v>5.0119856344566583E-3</v>
      </c>
      <c r="Q69" s="3">
        <f>AVERAGE(K42:K44)</f>
        <v>56.816666666666663</v>
      </c>
      <c r="R69" s="3">
        <f>2*_xlfn.STDEV.S(K42:K44)</f>
        <v>0.11015141094572464</v>
      </c>
      <c r="S69" s="5">
        <f>AVERAGE(L42:L44)</f>
        <v>2.2833333333333334E-2</v>
      </c>
      <c r="T69" s="5">
        <f>2*_xlfn.STDEV.S(L42:L44)</f>
        <v>3.8175035472587772E-3</v>
      </c>
      <c r="U69" s="5">
        <f>AVERAGE(M42:M44)</f>
        <v>1.2999999999999999E-3</v>
      </c>
      <c r="V69" s="5"/>
      <c r="W69" s="3">
        <f t="shared" si="6"/>
        <v>100.43516666666667</v>
      </c>
      <c r="X69" s="3">
        <f t="shared" si="7"/>
        <v>10.788010066735946</v>
      </c>
      <c r="Y69" s="3">
        <f t="shared" si="8"/>
        <v>0</v>
      </c>
      <c r="Z69" s="84">
        <f t="shared" si="9"/>
        <v>1.058482711229904</v>
      </c>
      <c r="AA69" s="84"/>
      <c r="AB69" s="84">
        <f t="shared" si="11"/>
        <v>679.96804126755944</v>
      </c>
      <c r="AC69" s="84">
        <f t="shared" si="12"/>
        <v>38.815376477478821</v>
      </c>
      <c r="AD69" s="84">
        <f t="shared" si="13"/>
        <v>163.18597905298572</v>
      </c>
      <c r="AE69" s="84">
        <f t="shared" si="14"/>
        <v>27.283053455372386</v>
      </c>
      <c r="AF69" s="84">
        <f t="shared" si="15"/>
        <v>5.6733487792291477</v>
      </c>
      <c r="AG69" s="84">
        <f t="shared" si="16"/>
        <v>0</v>
      </c>
      <c r="AH69" s="82"/>
      <c r="AI69" s="82"/>
      <c r="AJ69" s="82"/>
    </row>
    <row r="70" spans="3:36" x14ac:dyDescent="0.5">
      <c r="C70" s="2">
        <v>50363</v>
      </c>
      <c r="E70" s="3">
        <f>AVERAGE(E45:E47)</f>
        <v>97.166438756802947</v>
      </c>
      <c r="F70" s="3">
        <f>2*_xlfn.STDEV.S(E45:E47)</f>
        <v>0.68076690072916046</v>
      </c>
      <c r="G70" s="3">
        <f>AVERAGE(F45:F47)</f>
        <v>41.456666666666671</v>
      </c>
      <c r="H70" s="3">
        <f>2*_xlfn.STDEV.S(F45:F47)</f>
        <v>0.15534906930308504</v>
      </c>
      <c r="I70" s="7">
        <f>AVERAGE(G45:G47)</f>
        <v>2.76E-2</v>
      </c>
      <c r="J70" s="7">
        <f>2*_xlfn.STDEV.S(G45:G47)</f>
        <v>8.5510233305727788E-3</v>
      </c>
      <c r="K70" s="7">
        <f>AVERAGE(H45:H47)</f>
        <v>1.0633333333333333E-2</v>
      </c>
      <c r="L70" s="7">
        <f>2*_xlfn.STDEV.S(H45:H47)</f>
        <v>1.0907489781491121E-2</v>
      </c>
      <c r="M70" s="4">
        <f>AVERAGE(I45:I47)</f>
        <v>2.8533333333333335</v>
      </c>
      <c r="N70" s="4">
        <f>2*_xlfn.STDEV.S(I45:I47)</f>
        <v>0.66010100237261682</v>
      </c>
      <c r="O70" s="5">
        <f>AVERAGE(J45:J47)</f>
        <v>5.4733333333333335E-2</v>
      </c>
      <c r="P70" s="5">
        <f>2*_xlfn.STDEV.S(J45:J47)</f>
        <v>8.0829037686547603E-3</v>
      </c>
      <c r="Q70" s="3">
        <f>AVERAGE(K45:K47)</f>
        <v>54.91</v>
      </c>
      <c r="R70" s="3">
        <f>2*_xlfn.STDEV.S(K45:K47)</f>
        <v>0.90354855984612148</v>
      </c>
      <c r="S70" s="5">
        <f>AVERAGE(L45:L47)</f>
        <v>8.4500000000000006E-2</v>
      </c>
      <c r="T70" s="5">
        <f>2*_xlfn.STDEV.S(L45:L47)</f>
        <v>2.2799999999999862E-2</v>
      </c>
      <c r="U70" s="5">
        <f>AVERAGE(M45:M47)</f>
        <v>4.1633333333333335E-2</v>
      </c>
      <c r="V70" s="5">
        <f>2*_xlfn.STDEV.S(M45:M47)</f>
        <v>4.3500038314159391E-2</v>
      </c>
      <c r="W70" s="3">
        <f t="shared" si="6"/>
        <v>99.439099999999996</v>
      </c>
      <c r="X70" s="3">
        <f t="shared" si="7"/>
        <v>165.41615435661791</v>
      </c>
      <c r="Y70" s="3">
        <f t="shared" si="8"/>
        <v>51.249180983951724</v>
      </c>
      <c r="Z70" s="84">
        <f t="shared" si="9"/>
        <v>56.27599748038989</v>
      </c>
      <c r="AA70" s="84">
        <f t="shared" si="10"/>
        <v>57.726946783125975</v>
      </c>
      <c r="AB70" s="84">
        <f t="shared" si="11"/>
        <v>423.88288677347492</v>
      </c>
      <c r="AC70" s="84">
        <f t="shared" si="12"/>
        <v>62.598134889821786</v>
      </c>
      <c r="AD70" s="84">
        <f t="shared" si="13"/>
        <v>603.90723634937058</v>
      </c>
      <c r="AE70" s="84">
        <f t="shared" si="14"/>
        <v>162.94775134633804</v>
      </c>
      <c r="AF70" s="84">
        <f t="shared" si="15"/>
        <v>181.69263141685144</v>
      </c>
      <c r="AG70" s="84">
        <f t="shared" si="16"/>
        <v>189.83914558927486</v>
      </c>
      <c r="AH70" s="82"/>
      <c r="AI70" s="82"/>
      <c r="AJ70" s="82"/>
    </row>
    <row r="71" spans="3:36" x14ac:dyDescent="0.5">
      <c r="C71" s="2">
        <v>81924</v>
      </c>
      <c r="E71" s="3">
        <f>AVERAGE(E48:E50)</f>
        <v>94.469088407787822</v>
      </c>
      <c r="F71" s="3">
        <f>2*_xlfn.STDEV.S(E48:E50)</f>
        <v>4.8041586152000375E-2</v>
      </c>
      <c r="G71" s="3">
        <f>AVERAGE(F48:F50)</f>
        <v>41.343333333333334</v>
      </c>
      <c r="H71" s="3">
        <f>2*_xlfn.STDEV.S(F48:F50)</f>
        <v>0.19008769905844095</v>
      </c>
      <c r="I71" s="7">
        <f>AVERAGE(G48:G50)</f>
        <v>1.3333333333333333E-3</v>
      </c>
      <c r="J71" s="7">
        <f>2*_xlfn.STDEV.S(G48:G50)</f>
        <v>1.1372481406154652E-3</v>
      </c>
      <c r="K71" s="7">
        <f>AVERAGE(H48:H50)</f>
        <v>1.9666666666666665E-3</v>
      </c>
      <c r="L71" s="7">
        <f>2*_xlfn.STDEV.S(H48:H50)</f>
        <v>1.7009801096230764E-3</v>
      </c>
      <c r="M71" s="4">
        <f>AVERAGE(I48:I50)</f>
        <v>5.5333333333333323</v>
      </c>
      <c r="N71" s="4">
        <f>2*_xlfn.STDEV.S(I48:I50)</f>
        <v>4.6188021535170105E-2</v>
      </c>
      <c r="O71" s="5">
        <f>AVERAGE(J48:J50)</f>
        <v>0.14629999999999999</v>
      </c>
      <c r="P71" s="5">
        <f>2*_xlfn.STDEV.S(J48:J50)</f>
        <v>9.5015788161757712E-3</v>
      </c>
      <c r="Q71" s="3">
        <f>AVERAGE(K48:K50)</f>
        <v>53.02</v>
      </c>
      <c r="R71" s="3">
        <f>2*_xlfn.STDEV.S(K48:K50)</f>
        <v>0.10583005244258405</v>
      </c>
      <c r="S71" s="5">
        <f>AVERAGE(L48:L50)</f>
        <v>2.0966666666666665E-2</v>
      </c>
      <c r="T71" s="5">
        <f>2*_xlfn.STDEV.S(L48:L50)</f>
        <v>1.9434333879331519E-2</v>
      </c>
      <c r="U71" s="5">
        <f>AVERAGE(M48:M50)</f>
        <v>5.9999999999999993E-3</v>
      </c>
      <c r="V71" s="5">
        <f>2*_xlfn.STDEV.S(M48:M50)</f>
        <v>6.548282217497964E-3</v>
      </c>
      <c r="W71" s="3">
        <f t="shared" si="6"/>
        <v>100.07323333333333</v>
      </c>
      <c r="X71" s="3">
        <f t="shared" si="7"/>
        <v>7.9911185679525554</v>
      </c>
      <c r="Y71" s="3">
        <f t="shared" si="8"/>
        <v>6.8159135496313219</v>
      </c>
      <c r="Z71" s="84">
        <f t="shared" si="9"/>
        <v>10.408413327094054</v>
      </c>
      <c r="AA71" s="84">
        <f t="shared" si="10"/>
        <v>9.002290190909866</v>
      </c>
      <c r="AB71" s="84">
        <f t="shared" si="11"/>
        <v>1133.0219184219129</v>
      </c>
      <c r="AC71" s="84">
        <f t="shared" si="12"/>
        <v>73.58507900437786</v>
      </c>
      <c r="AD71" s="84">
        <f t="shared" si="13"/>
        <v>149.8452274807708</v>
      </c>
      <c r="AE71" s="84">
        <f t="shared" si="14"/>
        <v>138.89390370837916</v>
      </c>
      <c r="AF71" s="84">
        <f t="shared" si="15"/>
        <v>26.184686673365292</v>
      </c>
      <c r="AG71" s="84">
        <f t="shared" si="16"/>
        <v>28.577453018992315</v>
      </c>
      <c r="AH71" s="82"/>
      <c r="AI71" s="82"/>
      <c r="AJ71" s="82"/>
    </row>
    <row r="74" spans="3:36" x14ac:dyDescent="0.5">
      <c r="D74" s="82"/>
      <c r="E74" s="82"/>
      <c r="F74" s="82"/>
      <c r="G74" s="82"/>
      <c r="H74" s="82"/>
      <c r="I74" s="82"/>
      <c r="J74" s="82"/>
      <c r="K74" s="82"/>
      <c r="L74" s="82"/>
      <c r="M74" s="82"/>
      <c r="O74" s="82"/>
      <c r="P74" s="82"/>
      <c r="Q74" s="82"/>
      <c r="R74" s="82"/>
      <c r="S74" s="82"/>
      <c r="T74" s="82"/>
      <c r="U74" s="82"/>
      <c r="V74" s="82"/>
      <c r="W74" s="82"/>
      <c r="X74" s="82"/>
    </row>
    <row r="75" spans="3:36" x14ac:dyDescent="0.5">
      <c r="D75" s="82"/>
      <c r="E75" s="82"/>
      <c r="F75" s="82"/>
      <c r="G75" s="82"/>
      <c r="H75" s="82"/>
      <c r="I75" s="82"/>
      <c r="J75" s="82"/>
      <c r="K75" s="82"/>
      <c r="L75" s="82"/>
      <c r="M75" s="82"/>
    </row>
    <row r="76" spans="3:36" x14ac:dyDescent="0.5">
      <c r="D76" s="82"/>
      <c r="E76" s="82"/>
      <c r="F76" s="82"/>
      <c r="G76" s="82"/>
      <c r="H76" s="82"/>
      <c r="I76" s="82"/>
      <c r="J76" s="82"/>
      <c r="K76" s="82"/>
      <c r="L76" s="82"/>
      <c r="M76" s="82"/>
    </row>
    <row r="77" spans="3:36" x14ac:dyDescent="0.5">
      <c r="D77" s="82"/>
      <c r="E77" s="82"/>
      <c r="F77" s="82"/>
      <c r="G77" s="82"/>
      <c r="H77" s="82"/>
      <c r="I77" s="82"/>
      <c r="J77" s="82"/>
      <c r="K77" s="82"/>
      <c r="L77" s="82"/>
      <c r="M77" s="82"/>
    </row>
    <row r="78" spans="3:36" x14ac:dyDescent="0.5">
      <c r="D78" s="82"/>
      <c r="E78" s="82"/>
      <c r="F78" s="82"/>
      <c r="G78" s="82"/>
      <c r="H78" s="82"/>
      <c r="I78" s="82"/>
      <c r="J78" s="82"/>
      <c r="K78" s="82"/>
      <c r="L78" s="82"/>
      <c r="M78" s="82"/>
    </row>
    <row r="79" spans="3:36" x14ac:dyDescent="0.5">
      <c r="D79" s="82"/>
      <c r="E79" s="82"/>
      <c r="F79" s="82"/>
      <c r="G79" s="82"/>
      <c r="H79" s="82"/>
      <c r="I79" s="82"/>
      <c r="J79" s="82"/>
      <c r="K79" s="82"/>
      <c r="L79" s="82"/>
      <c r="M79" s="82"/>
    </row>
    <row r="80" spans="3:36" x14ac:dyDescent="0.5">
      <c r="D80" s="82"/>
      <c r="E80" s="82"/>
      <c r="F80" s="82"/>
      <c r="G80" s="82"/>
      <c r="H80" s="82"/>
      <c r="I80" s="82"/>
      <c r="J80" s="82"/>
      <c r="K80" s="82"/>
      <c r="L80" s="82"/>
      <c r="M80" s="82"/>
    </row>
    <row r="81" spans="4:13" x14ac:dyDescent="0.5">
      <c r="D81" s="82"/>
      <c r="E81" s="82"/>
      <c r="F81" s="82"/>
      <c r="G81" s="82"/>
      <c r="H81" s="82"/>
      <c r="I81" s="82"/>
      <c r="J81" s="82"/>
      <c r="K81" s="82"/>
      <c r="L81" s="82"/>
      <c r="M81" s="82"/>
    </row>
    <row r="82" spans="4:13" x14ac:dyDescent="0.5">
      <c r="D82" s="82"/>
      <c r="E82" s="82"/>
      <c r="F82" s="82"/>
      <c r="G82" s="82"/>
      <c r="H82" s="82"/>
      <c r="I82" s="82"/>
      <c r="J82" s="82"/>
      <c r="K82" s="82"/>
      <c r="L82" s="82"/>
      <c r="M82" s="82"/>
    </row>
    <row r="83" spans="4:13" x14ac:dyDescent="0.5">
      <c r="D83" s="82"/>
      <c r="E83" s="82"/>
      <c r="F83" s="82"/>
      <c r="G83" s="82"/>
      <c r="H83" s="82"/>
      <c r="I83" s="82"/>
      <c r="J83" s="82"/>
      <c r="K83" s="82"/>
      <c r="L83" s="82"/>
      <c r="M83" s="82"/>
    </row>
    <row r="84" spans="4:13" x14ac:dyDescent="0.5">
      <c r="D84" s="82"/>
      <c r="E84" s="82"/>
      <c r="F84" s="82"/>
      <c r="G84" s="82"/>
      <c r="H84" s="82"/>
      <c r="I84" s="82"/>
      <c r="J84" s="82"/>
      <c r="K84" s="82"/>
      <c r="L84" s="82"/>
      <c r="M84" s="82"/>
    </row>
    <row r="85" spans="4:13" x14ac:dyDescent="0.5">
      <c r="D85" s="82"/>
      <c r="E85" s="82"/>
      <c r="F85" s="82"/>
      <c r="G85" s="82"/>
      <c r="H85" s="82"/>
      <c r="I85" s="82"/>
      <c r="J85" s="82"/>
      <c r="K85" s="82"/>
      <c r="L85" s="82"/>
      <c r="M85" s="82"/>
    </row>
    <row r="86" spans="4:13" x14ac:dyDescent="0.5">
      <c r="D86" s="82"/>
      <c r="E86" s="82"/>
      <c r="F86" s="82"/>
      <c r="G86" s="82"/>
      <c r="H86" s="82"/>
      <c r="I86" s="82"/>
      <c r="J86" s="82"/>
      <c r="K86" s="82"/>
      <c r="L86" s="82"/>
      <c r="M86" s="82"/>
    </row>
    <row r="87" spans="4:13" x14ac:dyDescent="0.5">
      <c r="D87" s="82"/>
      <c r="E87" s="82"/>
      <c r="F87" s="82"/>
      <c r="G87" s="82"/>
      <c r="H87" s="82"/>
      <c r="I87" s="82"/>
      <c r="J87" s="82"/>
      <c r="K87" s="82"/>
      <c r="L87" s="82"/>
      <c r="M87" s="82"/>
    </row>
    <row r="88" spans="4:13" x14ac:dyDescent="0.5">
      <c r="D88" s="82"/>
      <c r="E88" s="82"/>
      <c r="F88" s="82"/>
      <c r="G88" s="82"/>
      <c r="H88" s="82"/>
      <c r="I88" s="82"/>
      <c r="J88" s="82"/>
      <c r="K88" s="82"/>
      <c r="L88" s="82"/>
      <c r="M88" s="82"/>
    </row>
    <row r="89" spans="4:13" x14ac:dyDescent="0.5">
      <c r="D89" s="82"/>
      <c r="E89" s="82"/>
      <c r="F89" s="82"/>
      <c r="G89" s="82"/>
      <c r="H89" s="82"/>
      <c r="I89" s="82"/>
      <c r="J89" s="82"/>
      <c r="K89" s="82"/>
      <c r="L89" s="82"/>
      <c r="M89" s="82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U88"/>
  <sheetViews>
    <sheetView topLeftCell="C1" zoomScale="80" zoomScaleNormal="80" workbookViewId="0">
      <selection activeCell="C1" sqref="C1:C2"/>
    </sheetView>
  </sheetViews>
  <sheetFormatPr defaultRowHeight="15.35" x14ac:dyDescent="0.5"/>
  <cols>
    <col min="1" max="1" width="9.1171875" style="1" customWidth="1"/>
    <col min="2" max="2" width="14" style="2" bestFit="1" customWidth="1"/>
    <col min="3" max="3" width="18.1171875" style="2" customWidth="1"/>
    <col min="4" max="4" width="12.5859375" style="2" bestFit="1" customWidth="1"/>
    <col min="5" max="5" width="10" style="2" customWidth="1"/>
    <col min="6" max="6" width="12.87890625" style="2" bestFit="1" customWidth="1"/>
    <col min="7" max="23" width="9.29296875" style="2" bestFit="1" customWidth="1"/>
    <col min="24" max="27" width="9.29296875" bestFit="1" customWidth="1"/>
    <col min="28" max="35" width="9.29296875" style="2" bestFit="1" customWidth="1"/>
    <col min="36" max="37" width="9.41015625" bestFit="1" customWidth="1"/>
    <col min="38" max="41" width="9.29296875" style="2" bestFit="1" customWidth="1"/>
    <col min="42" max="42" width="11" style="2" customWidth="1"/>
    <col min="43" max="43" width="8.703125" style="2" bestFit="1" customWidth="1"/>
    <col min="44" max="45" width="9.29296875" bestFit="1" customWidth="1"/>
    <col min="46" max="47" width="9.29296875" style="2" bestFit="1" customWidth="1"/>
    <col min="48" max="51" width="9.29296875" bestFit="1" customWidth="1"/>
    <col min="52" max="53" width="9.29296875" style="2" bestFit="1" customWidth="1"/>
    <col min="54" max="99" width="9.29296875" bestFit="1" customWidth="1"/>
  </cols>
  <sheetData>
    <row r="1" spans="1:99" x14ac:dyDescent="0.5">
      <c r="C1" s="35" t="s">
        <v>203</v>
      </c>
    </row>
    <row r="2" spans="1:99" s="1" customFormat="1" x14ac:dyDescent="0.5">
      <c r="B2" s="2"/>
      <c r="C2" s="35" t="s">
        <v>204</v>
      </c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AB2" s="2"/>
      <c r="AC2" s="2"/>
      <c r="AD2" s="2"/>
      <c r="AE2" s="2"/>
      <c r="AF2" s="2"/>
      <c r="AG2" s="2"/>
      <c r="AH2" s="2"/>
      <c r="AI2" s="2"/>
      <c r="AL2" s="2"/>
      <c r="AM2" s="2"/>
      <c r="AN2" s="2"/>
      <c r="AO2" s="2"/>
      <c r="AP2" s="2"/>
      <c r="AQ2" s="2"/>
      <c r="AT2" s="2"/>
      <c r="AU2" s="2"/>
      <c r="AZ2" s="2"/>
      <c r="BA2" s="2"/>
    </row>
    <row r="3" spans="1:99" s="1" customFormat="1" x14ac:dyDescent="0.5">
      <c r="B3" s="2"/>
      <c r="C3" s="77" t="s">
        <v>57</v>
      </c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AB3" s="2"/>
      <c r="AC3" s="2"/>
      <c r="AD3" s="2"/>
      <c r="AE3" s="2"/>
      <c r="AF3" s="2"/>
      <c r="AG3" s="2"/>
      <c r="AH3" s="2"/>
      <c r="AI3" s="2"/>
      <c r="AL3" s="2"/>
      <c r="AM3" s="2"/>
      <c r="AN3" s="2"/>
      <c r="AO3" s="2"/>
      <c r="AP3" s="2"/>
      <c r="AQ3" s="2"/>
      <c r="AT3" s="2"/>
      <c r="AU3" s="2"/>
      <c r="AZ3" s="2"/>
      <c r="BA3" s="2"/>
    </row>
    <row r="4" spans="1:99" s="1" customFormat="1" x14ac:dyDescent="0.5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AB4" s="2"/>
      <c r="AC4" s="2"/>
      <c r="AD4" s="2"/>
      <c r="AE4" s="2"/>
      <c r="AF4" s="2"/>
      <c r="AG4" s="2"/>
      <c r="AH4" s="2"/>
      <c r="AI4" s="2"/>
      <c r="AL4" s="2"/>
      <c r="AM4" s="2"/>
      <c r="AN4" s="2"/>
      <c r="AO4" s="2"/>
      <c r="AP4" s="2"/>
      <c r="AQ4" s="2"/>
      <c r="AT4" s="2"/>
      <c r="AU4" s="2"/>
      <c r="AZ4" s="2"/>
      <c r="BA4" s="2"/>
    </row>
    <row r="5" spans="1:99" s="1" customFormat="1" ht="18" x14ac:dyDescent="0.7">
      <c r="A5" s="2"/>
      <c r="B5" s="2"/>
      <c r="C5" s="2" t="s">
        <v>47</v>
      </c>
      <c r="D5" s="2" t="s">
        <v>45</v>
      </c>
      <c r="E5" s="2" t="s">
        <v>82</v>
      </c>
      <c r="F5" s="2" t="s">
        <v>166</v>
      </c>
      <c r="G5" s="2" t="s">
        <v>40</v>
      </c>
      <c r="H5" s="2" t="s">
        <v>78</v>
      </c>
      <c r="I5" s="2" t="s">
        <v>3</v>
      </c>
      <c r="J5" s="2" t="s">
        <v>78</v>
      </c>
      <c r="K5" s="2" t="s">
        <v>5</v>
      </c>
      <c r="L5" s="2" t="s">
        <v>78</v>
      </c>
      <c r="M5" s="2" t="s">
        <v>53</v>
      </c>
      <c r="N5" s="2" t="s">
        <v>25</v>
      </c>
      <c r="O5" s="2" t="s">
        <v>78</v>
      </c>
      <c r="P5" s="2" t="s">
        <v>60</v>
      </c>
      <c r="Q5" s="2" t="s">
        <v>78</v>
      </c>
      <c r="R5" s="2" t="s">
        <v>26</v>
      </c>
      <c r="S5" s="2" t="s">
        <v>78</v>
      </c>
      <c r="T5" s="2" t="s">
        <v>24</v>
      </c>
      <c r="U5" s="2" t="s">
        <v>78</v>
      </c>
      <c r="V5" s="2" t="s">
        <v>10</v>
      </c>
      <c r="W5" s="2" t="s">
        <v>78</v>
      </c>
      <c r="X5" s="1" t="s">
        <v>17</v>
      </c>
      <c r="Y5" s="1" t="s">
        <v>78</v>
      </c>
      <c r="Z5" s="1" t="s">
        <v>14</v>
      </c>
      <c r="AA5" s="1" t="s">
        <v>78</v>
      </c>
      <c r="AB5" s="2" t="s">
        <v>27</v>
      </c>
      <c r="AC5" s="2" t="s">
        <v>78</v>
      </c>
      <c r="AD5" s="2" t="s">
        <v>9</v>
      </c>
      <c r="AE5" s="2" t="s">
        <v>78</v>
      </c>
      <c r="AF5" s="2" t="s">
        <v>23</v>
      </c>
      <c r="AG5" s="2" t="s">
        <v>78</v>
      </c>
      <c r="AH5" s="2" t="s">
        <v>15</v>
      </c>
      <c r="AI5" s="2" t="s">
        <v>78</v>
      </c>
      <c r="AJ5" s="1" t="s">
        <v>12</v>
      </c>
      <c r="AK5" s="1" t="s">
        <v>78</v>
      </c>
      <c r="AL5" s="2" t="s">
        <v>28</v>
      </c>
      <c r="AM5" s="2" t="s">
        <v>78</v>
      </c>
      <c r="AN5" s="2" t="s">
        <v>16</v>
      </c>
      <c r="AO5" s="2" t="s">
        <v>78</v>
      </c>
      <c r="AP5" s="2" t="s">
        <v>29</v>
      </c>
      <c r="AQ5" s="2" t="s">
        <v>78</v>
      </c>
      <c r="AR5" s="1" t="s">
        <v>18</v>
      </c>
      <c r="AS5" s="1" t="s">
        <v>78</v>
      </c>
      <c r="AT5" s="2" t="s">
        <v>30</v>
      </c>
      <c r="AU5" s="2" t="s">
        <v>78</v>
      </c>
      <c r="AV5" s="1" t="s">
        <v>31</v>
      </c>
      <c r="AW5" s="1" t="s">
        <v>78</v>
      </c>
      <c r="AX5" s="1" t="s">
        <v>32</v>
      </c>
      <c r="AY5" s="1" t="s">
        <v>78</v>
      </c>
      <c r="AZ5" s="2" t="s">
        <v>33</v>
      </c>
      <c r="BA5" s="2" t="s">
        <v>78</v>
      </c>
      <c r="BB5" s="1" t="s">
        <v>61</v>
      </c>
      <c r="BC5" s="1" t="s">
        <v>78</v>
      </c>
      <c r="BD5" s="1" t="s">
        <v>62</v>
      </c>
      <c r="BE5" s="1" t="s">
        <v>78</v>
      </c>
      <c r="BF5" s="1" t="s">
        <v>63</v>
      </c>
      <c r="BG5" s="1" t="s">
        <v>78</v>
      </c>
      <c r="BH5" s="1" t="s">
        <v>64</v>
      </c>
      <c r="BI5" s="1" t="s">
        <v>78</v>
      </c>
      <c r="BJ5" s="1" t="s">
        <v>65</v>
      </c>
      <c r="BK5" s="1" t="s">
        <v>78</v>
      </c>
      <c r="BL5" s="1" t="s">
        <v>66</v>
      </c>
      <c r="BM5" s="1" t="s">
        <v>78</v>
      </c>
      <c r="BN5" s="1" t="s">
        <v>67</v>
      </c>
      <c r="BO5" s="1" t="s">
        <v>78</v>
      </c>
      <c r="BP5" s="1" t="s">
        <v>68</v>
      </c>
      <c r="BQ5" s="1" t="s">
        <v>78</v>
      </c>
      <c r="BR5" s="1" t="s">
        <v>69</v>
      </c>
      <c r="BS5" s="1" t="s">
        <v>78</v>
      </c>
      <c r="BT5" s="1" t="s">
        <v>70</v>
      </c>
      <c r="BU5" s="1" t="s">
        <v>78</v>
      </c>
      <c r="BV5" s="1" t="s">
        <v>71</v>
      </c>
      <c r="BW5" s="1" t="s">
        <v>78</v>
      </c>
      <c r="BX5" s="1" t="s">
        <v>34</v>
      </c>
      <c r="BY5" s="1" t="s">
        <v>78</v>
      </c>
      <c r="BZ5" s="1" t="s">
        <v>35</v>
      </c>
      <c r="CA5" s="1" t="s">
        <v>78</v>
      </c>
      <c r="CB5" s="1" t="s">
        <v>36</v>
      </c>
      <c r="CC5" s="1" t="s">
        <v>78</v>
      </c>
      <c r="CD5" s="1" t="s">
        <v>37</v>
      </c>
      <c r="CE5" s="1" t="s">
        <v>78</v>
      </c>
      <c r="CF5" s="1" t="s">
        <v>38</v>
      </c>
      <c r="CG5" s="1" t="s">
        <v>78</v>
      </c>
      <c r="CH5" s="1" t="s">
        <v>39</v>
      </c>
      <c r="CI5" s="1" t="s">
        <v>78</v>
      </c>
      <c r="CJ5" s="1" t="s">
        <v>72</v>
      </c>
      <c r="CK5" s="1" t="s">
        <v>78</v>
      </c>
      <c r="CL5" s="1" t="s">
        <v>73</v>
      </c>
      <c r="CM5" s="1" t="s">
        <v>78</v>
      </c>
      <c r="CN5" s="1" t="s">
        <v>74</v>
      </c>
      <c r="CO5" s="1" t="s">
        <v>78</v>
      </c>
      <c r="CP5" s="1" t="s">
        <v>75</v>
      </c>
      <c r="CQ5" s="1" t="s">
        <v>78</v>
      </c>
      <c r="CR5" s="1" t="s">
        <v>76</v>
      </c>
      <c r="CS5" s="1" t="s">
        <v>78</v>
      </c>
      <c r="CT5" s="1" t="s">
        <v>77</v>
      </c>
      <c r="CU5" s="1" t="s">
        <v>78</v>
      </c>
    </row>
    <row r="6" spans="1:99" s="1" customFormat="1" x14ac:dyDescent="0.5">
      <c r="A6" s="2"/>
      <c r="B6" s="2"/>
      <c r="C6" s="8" t="s">
        <v>173</v>
      </c>
      <c r="D6" s="2"/>
      <c r="E6" s="2" t="s">
        <v>79</v>
      </c>
      <c r="F6" s="2" t="s">
        <v>79</v>
      </c>
      <c r="G6" s="14" t="s">
        <v>157</v>
      </c>
      <c r="H6" s="2" t="s">
        <v>79</v>
      </c>
      <c r="I6" s="14" t="s">
        <v>157</v>
      </c>
      <c r="J6" s="2" t="s">
        <v>79</v>
      </c>
      <c r="K6" s="14" t="s">
        <v>157</v>
      </c>
      <c r="L6" s="2" t="s">
        <v>79</v>
      </c>
      <c r="M6" s="2" t="s">
        <v>79</v>
      </c>
      <c r="N6" s="14" t="s">
        <v>157</v>
      </c>
      <c r="O6" s="2" t="s">
        <v>79</v>
      </c>
      <c r="P6" s="2" t="s">
        <v>154</v>
      </c>
      <c r="Q6" s="2" t="s">
        <v>79</v>
      </c>
      <c r="R6" s="2" t="s">
        <v>154</v>
      </c>
      <c r="S6" s="2" t="s">
        <v>79</v>
      </c>
      <c r="T6" s="14" t="s">
        <v>157</v>
      </c>
      <c r="U6" s="2" t="s">
        <v>79</v>
      </c>
      <c r="V6" s="14" t="s">
        <v>157</v>
      </c>
      <c r="W6" s="2" t="s">
        <v>79</v>
      </c>
      <c r="X6" s="14" t="s">
        <v>157</v>
      </c>
      <c r="Y6" s="1" t="s">
        <v>79</v>
      </c>
      <c r="Z6" s="14" t="s">
        <v>157</v>
      </c>
      <c r="AA6" s="1" t="s">
        <v>79</v>
      </c>
      <c r="AB6" s="14" t="s">
        <v>157</v>
      </c>
      <c r="AC6" s="2" t="s">
        <v>79</v>
      </c>
      <c r="AD6" s="14" t="s">
        <v>157</v>
      </c>
      <c r="AE6" s="2" t="s">
        <v>79</v>
      </c>
      <c r="AF6" s="14" t="s">
        <v>157</v>
      </c>
      <c r="AG6" s="2" t="s">
        <v>79</v>
      </c>
      <c r="AH6" s="14" t="s">
        <v>157</v>
      </c>
      <c r="AI6" s="2" t="s">
        <v>79</v>
      </c>
      <c r="AJ6" s="14" t="s">
        <v>157</v>
      </c>
      <c r="AK6" s="1" t="s">
        <v>79</v>
      </c>
      <c r="AL6" s="14" t="s">
        <v>157</v>
      </c>
      <c r="AM6" s="2" t="s">
        <v>79</v>
      </c>
      <c r="AN6" s="14" t="s">
        <v>157</v>
      </c>
      <c r="AO6" s="2" t="s">
        <v>79</v>
      </c>
      <c r="AP6" s="14" t="s">
        <v>157</v>
      </c>
      <c r="AQ6" s="2" t="s">
        <v>79</v>
      </c>
      <c r="AR6" s="14" t="s">
        <v>157</v>
      </c>
      <c r="AS6" s="1" t="s">
        <v>79</v>
      </c>
      <c r="AT6" s="14" t="s">
        <v>157</v>
      </c>
      <c r="AU6" s="2" t="s">
        <v>79</v>
      </c>
      <c r="AV6" s="14" t="s">
        <v>157</v>
      </c>
      <c r="AW6" s="1" t="s">
        <v>79</v>
      </c>
      <c r="AX6" s="14" t="s">
        <v>157</v>
      </c>
      <c r="AY6" s="1" t="s">
        <v>79</v>
      </c>
      <c r="AZ6" s="14" t="s">
        <v>157</v>
      </c>
      <c r="BA6" s="2" t="s">
        <v>79</v>
      </c>
      <c r="BB6" s="1" t="s">
        <v>154</v>
      </c>
      <c r="BC6" s="1" t="s">
        <v>79</v>
      </c>
      <c r="BD6" s="1" t="s">
        <v>154</v>
      </c>
      <c r="BE6" s="1" t="s">
        <v>79</v>
      </c>
      <c r="BF6" s="1" t="s">
        <v>154</v>
      </c>
      <c r="BG6" s="1" t="s">
        <v>79</v>
      </c>
      <c r="BH6" s="1" t="s">
        <v>154</v>
      </c>
      <c r="BI6" s="1" t="s">
        <v>79</v>
      </c>
      <c r="BJ6" s="1" t="s">
        <v>154</v>
      </c>
      <c r="BK6" s="1" t="s">
        <v>79</v>
      </c>
      <c r="BL6" s="1" t="s">
        <v>154</v>
      </c>
      <c r="BM6" s="1" t="s">
        <v>79</v>
      </c>
      <c r="BN6" s="1" t="s">
        <v>154</v>
      </c>
      <c r="BO6" s="1" t="s">
        <v>79</v>
      </c>
      <c r="BP6" s="1" t="s">
        <v>154</v>
      </c>
      <c r="BQ6" s="1" t="s">
        <v>79</v>
      </c>
      <c r="BR6" s="1" t="s">
        <v>154</v>
      </c>
      <c r="BS6" s="1" t="s">
        <v>79</v>
      </c>
      <c r="BT6" s="1" t="s">
        <v>154</v>
      </c>
      <c r="BU6" s="1" t="s">
        <v>79</v>
      </c>
      <c r="BV6" s="1" t="s">
        <v>154</v>
      </c>
      <c r="BW6" s="1" t="s">
        <v>79</v>
      </c>
      <c r="BX6" s="14" t="s">
        <v>157</v>
      </c>
      <c r="BY6" s="1" t="s">
        <v>79</v>
      </c>
      <c r="BZ6" s="14" t="s">
        <v>157</v>
      </c>
      <c r="CA6" s="1" t="s">
        <v>79</v>
      </c>
      <c r="CB6" s="14" t="s">
        <v>157</v>
      </c>
      <c r="CC6" s="1" t="s">
        <v>79</v>
      </c>
      <c r="CD6" s="14" t="s">
        <v>157</v>
      </c>
      <c r="CE6" s="1" t="s">
        <v>79</v>
      </c>
      <c r="CF6" s="14" t="s">
        <v>157</v>
      </c>
      <c r="CG6" s="1" t="s">
        <v>79</v>
      </c>
      <c r="CH6" s="14" t="s">
        <v>157</v>
      </c>
      <c r="CI6" s="1" t="s">
        <v>79</v>
      </c>
      <c r="CJ6" s="1" t="s">
        <v>154</v>
      </c>
      <c r="CK6" s="1" t="s">
        <v>79</v>
      </c>
      <c r="CL6" s="1" t="s">
        <v>154</v>
      </c>
      <c r="CM6" s="1" t="s">
        <v>79</v>
      </c>
      <c r="CN6" s="1" t="s">
        <v>154</v>
      </c>
      <c r="CO6" s="1" t="s">
        <v>79</v>
      </c>
      <c r="CP6" s="1" t="s">
        <v>154</v>
      </c>
      <c r="CQ6" s="1" t="s">
        <v>79</v>
      </c>
      <c r="CR6" s="1" t="s">
        <v>154</v>
      </c>
      <c r="CS6" s="1" t="s">
        <v>79</v>
      </c>
      <c r="CT6" s="1" t="s">
        <v>154</v>
      </c>
      <c r="CU6" s="1" t="s">
        <v>79</v>
      </c>
    </row>
    <row r="7" spans="1:99" s="1" customFormat="1" x14ac:dyDescent="0.5">
      <c r="A7" s="2"/>
      <c r="B7" s="2"/>
      <c r="C7" s="2" t="s">
        <v>176</v>
      </c>
      <c r="D7" s="2" t="s">
        <v>79</v>
      </c>
      <c r="E7" s="2" t="s">
        <v>79</v>
      </c>
      <c r="F7" s="2" t="s">
        <v>181</v>
      </c>
      <c r="G7" s="14" t="s">
        <v>180</v>
      </c>
      <c r="H7" s="14" t="s">
        <v>180</v>
      </c>
      <c r="I7" s="14" t="s">
        <v>180</v>
      </c>
      <c r="J7" s="14" t="s">
        <v>180</v>
      </c>
      <c r="K7" s="14" t="s">
        <v>180</v>
      </c>
      <c r="L7" s="14" t="s">
        <v>180</v>
      </c>
      <c r="M7" s="2" t="s">
        <v>79</v>
      </c>
      <c r="N7" s="14" t="s">
        <v>177</v>
      </c>
      <c r="O7" s="14" t="s">
        <v>177</v>
      </c>
      <c r="P7" s="14" t="s">
        <v>177</v>
      </c>
      <c r="Q7" s="14" t="s">
        <v>177</v>
      </c>
      <c r="R7" s="14" t="s">
        <v>177</v>
      </c>
      <c r="S7" s="14" t="s">
        <v>177</v>
      </c>
      <c r="T7" s="14" t="s">
        <v>177</v>
      </c>
      <c r="U7" s="14" t="s">
        <v>177</v>
      </c>
      <c r="V7" s="14" t="s">
        <v>177</v>
      </c>
      <c r="W7" s="14" t="s">
        <v>177</v>
      </c>
      <c r="X7" s="14" t="s">
        <v>177</v>
      </c>
      <c r="Y7" s="14" t="s">
        <v>177</v>
      </c>
      <c r="Z7" s="14" t="s">
        <v>177</v>
      </c>
      <c r="AA7" s="14" t="s">
        <v>177</v>
      </c>
      <c r="AB7" s="14" t="s">
        <v>177</v>
      </c>
      <c r="AC7" s="14" t="s">
        <v>177</v>
      </c>
      <c r="AD7" s="14" t="s">
        <v>177</v>
      </c>
      <c r="AE7" s="14" t="s">
        <v>177</v>
      </c>
      <c r="AF7" s="14" t="s">
        <v>177</v>
      </c>
      <c r="AG7" s="14" t="s">
        <v>177</v>
      </c>
      <c r="AH7" s="14" t="s">
        <v>177</v>
      </c>
      <c r="AI7" s="14" t="s">
        <v>177</v>
      </c>
      <c r="AJ7" s="14" t="s">
        <v>177</v>
      </c>
      <c r="AK7" s="14" t="s">
        <v>177</v>
      </c>
      <c r="AL7" s="14" t="s">
        <v>177</v>
      </c>
      <c r="AM7" s="14" t="s">
        <v>177</v>
      </c>
      <c r="AN7" s="14" t="s">
        <v>177</v>
      </c>
      <c r="AO7" s="14" t="s">
        <v>177</v>
      </c>
      <c r="AP7" s="14" t="s">
        <v>177</v>
      </c>
      <c r="AQ7" s="14" t="s">
        <v>177</v>
      </c>
      <c r="AR7" s="14" t="s">
        <v>177</v>
      </c>
      <c r="AS7" s="14" t="s">
        <v>177</v>
      </c>
      <c r="AT7" s="14" t="s">
        <v>177</v>
      </c>
      <c r="AU7" s="14" t="s">
        <v>177</v>
      </c>
      <c r="AV7" s="14" t="s">
        <v>177</v>
      </c>
      <c r="AW7" s="14" t="s">
        <v>177</v>
      </c>
      <c r="AX7" s="14" t="s">
        <v>177</v>
      </c>
      <c r="AY7" s="14" t="s">
        <v>177</v>
      </c>
      <c r="AZ7" s="14" t="s">
        <v>177</v>
      </c>
      <c r="BA7" s="14" t="s">
        <v>177</v>
      </c>
      <c r="BB7" s="14" t="s">
        <v>177</v>
      </c>
      <c r="BC7" s="14" t="s">
        <v>177</v>
      </c>
      <c r="BD7" s="14" t="s">
        <v>177</v>
      </c>
      <c r="BE7" s="14" t="s">
        <v>177</v>
      </c>
      <c r="BF7" s="14" t="s">
        <v>177</v>
      </c>
      <c r="BG7" s="14" t="s">
        <v>177</v>
      </c>
      <c r="BH7" s="14" t="s">
        <v>177</v>
      </c>
      <c r="BI7" s="14" t="s">
        <v>177</v>
      </c>
      <c r="BJ7" s="14" t="s">
        <v>177</v>
      </c>
      <c r="BK7" s="14" t="s">
        <v>177</v>
      </c>
      <c r="BL7" s="14" t="s">
        <v>177</v>
      </c>
      <c r="BM7" s="14" t="s">
        <v>177</v>
      </c>
      <c r="BN7" s="14" t="s">
        <v>177</v>
      </c>
      <c r="BO7" s="14" t="s">
        <v>177</v>
      </c>
      <c r="BP7" s="14" t="s">
        <v>177</v>
      </c>
      <c r="BQ7" s="14" t="s">
        <v>177</v>
      </c>
      <c r="BR7" s="14" t="s">
        <v>177</v>
      </c>
      <c r="BS7" s="14" t="s">
        <v>177</v>
      </c>
      <c r="BT7" s="14" t="s">
        <v>177</v>
      </c>
      <c r="BU7" s="14" t="s">
        <v>177</v>
      </c>
      <c r="BV7" s="14" t="s">
        <v>177</v>
      </c>
      <c r="BW7" s="14" t="s">
        <v>177</v>
      </c>
      <c r="BX7" s="14" t="s">
        <v>177</v>
      </c>
      <c r="BY7" s="14" t="s">
        <v>177</v>
      </c>
      <c r="BZ7" s="14" t="s">
        <v>177</v>
      </c>
      <c r="CA7" s="14" t="s">
        <v>177</v>
      </c>
      <c r="CB7" s="14" t="s">
        <v>177</v>
      </c>
      <c r="CC7" s="14" t="s">
        <v>177</v>
      </c>
      <c r="CD7" s="14" t="s">
        <v>177</v>
      </c>
      <c r="CE7" s="14" t="s">
        <v>177</v>
      </c>
      <c r="CF7" s="14" t="s">
        <v>177</v>
      </c>
      <c r="CG7" s="14" t="s">
        <v>177</v>
      </c>
      <c r="CH7" s="14" t="s">
        <v>177</v>
      </c>
      <c r="CI7" s="14" t="s">
        <v>177</v>
      </c>
      <c r="CJ7" s="14" t="s">
        <v>177</v>
      </c>
      <c r="CK7" s="14" t="s">
        <v>177</v>
      </c>
      <c r="CL7" s="14" t="s">
        <v>177</v>
      </c>
      <c r="CM7" s="14" t="s">
        <v>177</v>
      </c>
      <c r="CN7" s="14" t="s">
        <v>177</v>
      </c>
      <c r="CO7" s="14" t="s">
        <v>177</v>
      </c>
      <c r="CP7" s="14" t="s">
        <v>177</v>
      </c>
      <c r="CQ7" s="14" t="s">
        <v>177</v>
      </c>
      <c r="CR7" s="14" t="s">
        <v>177</v>
      </c>
      <c r="CS7" s="14" t="s">
        <v>177</v>
      </c>
      <c r="CT7" s="14" t="s">
        <v>177</v>
      </c>
      <c r="CU7" s="14" t="s">
        <v>177</v>
      </c>
    </row>
    <row r="8" spans="1:99" s="1" customFormat="1" x14ac:dyDescent="0.5">
      <c r="A8" s="2"/>
      <c r="B8" s="2"/>
      <c r="C8" s="2" t="s">
        <v>161</v>
      </c>
      <c r="D8" s="2">
        <v>172</v>
      </c>
      <c r="E8" s="2">
        <v>120</v>
      </c>
      <c r="F8" s="3">
        <f>K8/(24.305+16)/(K8/(24.305+16)+I8/(55.845+16))*100</f>
        <v>96.788154824074468</v>
      </c>
      <c r="G8" s="4">
        <v>41.542607600444995</v>
      </c>
      <c r="H8" s="4">
        <v>1.3137007490348702</v>
      </c>
      <c r="I8" s="4">
        <v>3.2574510890934389</v>
      </c>
      <c r="J8" s="4">
        <v>0.17613132410013602</v>
      </c>
      <c r="K8" s="4">
        <v>55.069088485770571</v>
      </c>
      <c r="L8" s="4">
        <v>4.5877558363348339</v>
      </c>
      <c r="M8" s="4">
        <f>SUM(G8,I8,K8)</f>
        <v>99.869147175308996</v>
      </c>
      <c r="N8" s="4">
        <v>11.916522663213325</v>
      </c>
      <c r="O8" s="4">
        <v>0.83543294230901599</v>
      </c>
      <c r="P8" s="7">
        <v>1.3812146041532951E-3</v>
      </c>
      <c r="Q8" s="7">
        <v>4.9848346616058765E-4</v>
      </c>
      <c r="R8" s="6">
        <v>25.163029968897998</v>
      </c>
      <c r="S8" s="6">
        <v>2.617038197343085</v>
      </c>
      <c r="T8" s="4">
        <v>3.7616167673382566</v>
      </c>
      <c r="U8" s="4">
        <v>0.223663699679572</v>
      </c>
      <c r="V8" s="4">
        <v>47.187671881230344</v>
      </c>
      <c r="W8" s="4">
        <v>5.5615260424009723</v>
      </c>
      <c r="X8" s="30">
        <v>105.72577020340481</v>
      </c>
      <c r="Y8" s="30">
        <v>17.906966654448567</v>
      </c>
      <c r="Z8" s="30">
        <v>280.66918577552082</v>
      </c>
      <c r="AA8" s="30">
        <v>29.989751408341974</v>
      </c>
      <c r="AB8" s="4">
        <v>0.84045131838239295</v>
      </c>
      <c r="AC8" s="4">
        <v>0.12068018930618978</v>
      </c>
      <c r="AD8" s="4">
        <v>4.4551117930242912</v>
      </c>
      <c r="AE8" s="4">
        <v>0.4442419166833339</v>
      </c>
      <c r="AF8" s="5">
        <v>0.28019213090618866</v>
      </c>
      <c r="AG8" s="5">
        <v>1.349073222881649E-2</v>
      </c>
      <c r="AH8" s="4">
        <v>0.98356314239671083</v>
      </c>
      <c r="AI8" s="4">
        <v>5.3943133952287607E-2</v>
      </c>
      <c r="AJ8" s="30">
        <v>365.31892108912524</v>
      </c>
      <c r="AK8" s="30">
        <v>17.250747213987108</v>
      </c>
      <c r="AL8" s="4">
        <v>8.0371037766546092</v>
      </c>
      <c r="AM8" s="4">
        <v>0.3502853946241718</v>
      </c>
      <c r="AN8" s="4">
        <v>7.3851437108727547</v>
      </c>
      <c r="AO8" s="4">
        <v>0.33902024479192544</v>
      </c>
      <c r="AP8" s="7">
        <v>5.4448718042673051E-3</v>
      </c>
      <c r="AQ8" s="7">
        <v>2.8495085821483775E-4</v>
      </c>
      <c r="AR8" s="29">
        <v>71.420183402026211</v>
      </c>
      <c r="AS8" s="29">
        <v>4.8727220644657265</v>
      </c>
      <c r="AT8" s="5">
        <v>8.4800415739129165E-2</v>
      </c>
      <c r="AU8" s="5">
        <v>5.3212543921749948E-3</v>
      </c>
      <c r="AV8" s="32"/>
      <c r="AW8" s="32"/>
      <c r="AX8" s="31">
        <v>4.8317304458325811E-3</v>
      </c>
      <c r="AY8" s="31">
        <v>9.544158905348309E-4</v>
      </c>
      <c r="AZ8" s="4">
        <v>0.45820894788814859</v>
      </c>
      <c r="BA8" s="4">
        <v>7.3414693308045911E-2</v>
      </c>
      <c r="BB8" s="32">
        <v>1.9627786480073137E-3</v>
      </c>
      <c r="BC8" s="32">
        <v>4.2578796067883521E-4</v>
      </c>
      <c r="BD8" s="32">
        <v>1.2565937376131479E-3</v>
      </c>
      <c r="BE8" s="32">
        <v>4.8809839394890877E-4</v>
      </c>
      <c r="BF8" s="32">
        <v>2.8039694971533055E-4</v>
      </c>
      <c r="BG8" s="32">
        <v>1.1423579432846801E-4</v>
      </c>
      <c r="BH8" s="32">
        <v>4.4655810510219312E-4</v>
      </c>
      <c r="BI8" s="32">
        <v>1.3500593875182581E-4</v>
      </c>
      <c r="BJ8" s="32"/>
      <c r="BK8" s="32"/>
      <c r="BL8" s="32"/>
      <c r="BM8" s="32"/>
      <c r="BN8" s="32"/>
      <c r="BO8" s="32"/>
      <c r="BP8" s="32"/>
      <c r="BQ8" s="32"/>
      <c r="BR8" s="32"/>
      <c r="BS8" s="32"/>
      <c r="BT8" s="32"/>
      <c r="BU8" s="32"/>
      <c r="BV8" s="32">
        <v>1.3500593875182581E-4</v>
      </c>
      <c r="BW8" s="32">
        <v>5.1925361058394556E-5</v>
      </c>
      <c r="BX8" s="32"/>
      <c r="BY8" s="32"/>
      <c r="BZ8" s="32"/>
      <c r="CA8" s="32"/>
      <c r="CB8" s="32">
        <v>1.5354892311051035E-3</v>
      </c>
      <c r="CC8" s="32">
        <v>5.0749220350083924E-4</v>
      </c>
      <c r="CD8" s="32"/>
      <c r="CE8" s="32"/>
      <c r="CF8" s="32">
        <v>3.5060338451593535E-3</v>
      </c>
      <c r="CG8" s="32">
        <v>7.6429111503473787E-4</v>
      </c>
      <c r="CH8" s="32">
        <v>9.7664695178585051E-4</v>
      </c>
      <c r="CI8" s="32">
        <v>2.1285895103024949E-4</v>
      </c>
      <c r="CJ8" s="32">
        <v>1.2150534487664325E-2</v>
      </c>
      <c r="CK8" s="32">
        <v>1.973163720218993E-3</v>
      </c>
      <c r="CL8" s="32"/>
      <c r="CM8" s="32"/>
      <c r="CN8" s="32">
        <v>2.7001187750365162E-4</v>
      </c>
      <c r="CO8" s="32">
        <v>1.0385072211678911E-4</v>
      </c>
      <c r="CP8" s="32">
        <v>2.450877041956223E-3</v>
      </c>
      <c r="CQ8" s="32">
        <v>5.8156404385401896E-4</v>
      </c>
      <c r="CR8" s="32">
        <v>3.2193723856204621E-4</v>
      </c>
      <c r="CS8" s="32">
        <v>1.2462086654014691E-4</v>
      </c>
      <c r="CT8" s="32">
        <v>6.9579983818248694E-4</v>
      </c>
      <c r="CU8" s="32">
        <v>1.3500593875182581E-4</v>
      </c>
    </row>
    <row r="9" spans="1:99" s="1" customFormat="1" x14ac:dyDescent="0.5">
      <c r="A9" s="2"/>
      <c r="B9" s="2"/>
      <c r="C9" s="2" t="s">
        <v>161</v>
      </c>
      <c r="D9" s="2">
        <v>173</v>
      </c>
      <c r="E9" s="2">
        <v>120</v>
      </c>
      <c r="F9" s="3">
        <f t="shared" ref="F9:F57" si="0">K9/(24.305+16)/(K9/(24.305+16)+I9/(55.845+16))*100</f>
        <v>96.786334475528122</v>
      </c>
      <c r="G9" s="4">
        <v>41.500354462687255</v>
      </c>
      <c r="H9" s="4">
        <v>1.3123666583895319</v>
      </c>
      <c r="I9" s="4">
        <v>3.2609921185518895</v>
      </c>
      <c r="J9" s="4">
        <v>0.17671190144653598</v>
      </c>
      <c r="K9" s="4">
        <v>55.096688135851416</v>
      </c>
      <c r="L9" s="4">
        <v>4.6026626031756894</v>
      </c>
      <c r="M9" s="4">
        <f t="shared" ref="M9:M57" si="1">SUM(G9,I9,K9)</f>
        <v>99.858034717090561</v>
      </c>
      <c r="N9" s="4">
        <v>11.08140935240594</v>
      </c>
      <c r="O9" s="4">
        <v>0.7766259692585753</v>
      </c>
      <c r="P9" s="7">
        <v>1.5872997862902581E-3</v>
      </c>
      <c r="Q9" s="7">
        <v>5.7059796239192293E-4</v>
      </c>
      <c r="R9" s="6">
        <v>25.22042993772299</v>
      </c>
      <c r="S9" s="6">
        <v>2.6247506270028449</v>
      </c>
      <c r="T9" s="4">
        <v>3.4226361313233653</v>
      </c>
      <c r="U9" s="4">
        <v>0.20312380601325611</v>
      </c>
      <c r="V9" s="4">
        <v>107.56116549409832</v>
      </c>
      <c r="W9" s="4">
        <v>12.725098273306234</v>
      </c>
      <c r="X9" s="30">
        <v>107.62040404882859</v>
      </c>
      <c r="Y9" s="30">
        <v>18.268249519961664</v>
      </c>
      <c r="Z9" s="30">
        <v>275.69208168764942</v>
      </c>
      <c r="AA9" s="30">
        <v>29.664344667417133</v>
      </c>
      <c r="AB9" s="4">
        <v>1.0481143088017115</v>
      </c>
      <c r="AC9" s="4">
        <v>0.14902099177275518</v>
      </c>
      <c r="AD9" s="4">
        <v>7.0372418906286773</v>
      </c>
      <c r="AE9" s="4">
        <v>0.71006404662199274</v>
      </c>
      <c r="AF9" s="5">
        <v>0.44888807946753601</v>
      </c>
      <c r="AG9" s="5">
        <v>2.073386048348896E-2</v>
      </c>
      <c r="AH9" s="4">
        <v>1.0687838715231219</v>
      </c>
      <c r="AI9" s="4">
        <v>5.9277088672710969E-2</v>
      </c>
      <c r="AJ9" s="30">
        <v>362.37377287318657</v>
      </c>
      <c r="AK9" s="30">
        <v>17.137883203377072</v>
      </c>
      <c r="AL9" s="4">
        <v>7.9608865845798507</v>
      </c>
      <c r="AM9" s="4">
        <v>0.34020882840084832</v>
      </c>
      <c r="AN9" s="4">
        <v>7.1487967422430829</v>
      </c>
      <c r="AO9" s="4">
        <v>0.32952200092285661</v>
      </c>
      <c r="AP9" s="7"/>
      <c r="AQ9" s="7"/>
      <c r="AR9" s="29">
        <v>70.801152201536382</v>
      </c>
      <c r="AS9" s="29">
        <v>4.8478970498596539</v>
      </c>
      <c r="AT9" s="5">
        <v>0.12814571241051051</v>
      </c>
      <c r="AU9" s="5">
        <v>7.8041078167036407E-3</v>
      </c>
      <c r="AV9" s="32">
        <v>9.9357614653423432E-4</v>
      </c>
      <c r="AW9" s="32">
        <v>2.6572385314287665E-4</v>
      </c>
      <c r="AX9" s="31">
        <v>7.2700184960665069E-3</v>
      </c>
      <c r="AY9" s="31">
        <v>1.3109869419136325E-3</v>
      </c>
      <c r="AZ9" s="4">
        <v>0.75995429450979635</v>
      </c>
      <c r="BA9" s="4">
        <v>0.12139036983850324</v>
      </c>
      <c r="BB9" s="32">
        <v>3.3094681818731531E-3</v>
      </c>
      <c r="BC9" s="32">
        <v>5.9134697920617467E-4</v>
      </c>
      <c r="BD9" s="32">
        <v>1.4316821601833701E-3</v>
      </c>
      <c r="BE9" s="32">
        <v>4.1498033628503483E-4</v>
      </c>
      <c r="BF9" s="32">
        <v>8.4033518097719547E-4</v>
      </c>
      <c r="BG9" s="32">
        <v>2.2823918495676917E-4</v>
      </c>
      <c r="BH9" s="32"/>
      <c r="BI9" s="32"/>
      <c r="BJ9" s="32">
        <v>2.6973721858527264E-4</v>
      </c>
      <c r="BK9" s="32">
        <v>1.0374508407125873E-4</v>
      </c>
      <c r="BL9" s="32"/>
      <c r="BM9" s="32"/>
      <c r="BN9" s="32"/>
      <c r="BO9" s="32"/>
      <c r="BP9" s="32"/>
      <c r="BQ9" s="32"/>
      <c r="BR9" s="32"/>
      <c r="BS9" s="32"/>
      <c r="BT9" s="32">
        <v>1.2138174836337269E-3</v>
      </c>
      <c r="BU9" s="32">
        <v>5.4984894557767109E-4</v>
      </c>
      <c r="BV9" s="32"/>
      <c r="BW9" s="32"/>
      <c r="BX9" s="32"/>
      <c r="BY9" s="32"/>
      <c r="BZ9" s="32">
        <v>4.1617920642700556E-4</v>
      </c>
      <c r="CA9" s="32">
        <v>1.6955449150729858E-4</v>
      </c>
      <c r="CB9" s="32">
        <v>1.8199137639488274E-3</v>
      </c>
      <c r="CC9" s="32">
        <v>5.7197289724106001E-4</v>
      </c>
      <c r="CD9" s="32">
        <v>4.7634764558054671E-4</v>
      </c>
      <c r="CE9" s="32">
        <v>1.8023964967912577E-4</v>
      </c>
      <c r="CF9" s="32">
        <v>4.2175040823651273E-3</v>
      </c>
      <c r="CG9" s="32">
        <v>1.0422567559867843E-3</v>
      </c>
      <c r="CH9" s="32">
        <v>8.505697146763742E-4</v>
      </c>
      <c r="CI9" s="32">
        <v>2.2515080682609907E-4</v>
      </c>
      <c r="CJ9" s="32">
        <v>2.0334036477966708E-2</v>
      </c>
      <c r="CK9" s="32">
        <v>3.319842690280279E-3</v>
      </c>
      <c r="CL9" s="32">
        <v>2.8011172699239851E-4</v>
      </c>
      <c r="CM9" s="32">
        <v>9.337057566413284E-5</v>
      </c>
      <c r="CN9" s="32"/>
      <c r="CO9" s="32"/>
      <c r="CP9" s="32">
        <v>1.8777860216897826E-3</v>
      </c>
      <c r="CQ9" s="32">
        <v>6.3284501283467803E-4</v>
      </c>
      <c r="CR9" s="32"/>
      <c r="CS9" s="32"/>
      <c r="CT9" s="32">
        <v>4.5647836991353835E-4</v>
      </c>
      <c r="CU9" s="32">
        <v>1.4524311769976219E-4</v>
      </c>
    </row>
    <row r="10" spans="1:99" s="1" customFormat="1" x14ac:dyDescent="0.5">
      <c r="A10" s="2"/>
      <c r="B10" s="2"/>
      <c r="C10" s="2" t="s">
        <v>161</v>
      </c>
      <c r="D10" s="2">
        <v>174</v>
      </c>
      <c r="E10" s="2">
        <v>120</v>
      </c>
      <c r="F10" s="3">
        <f t="shared" si="0"/>
        <v>96.790563422378099</v>
      </c>
      <c r="G10" s="4">
        <v>41.377437848774541</v>
      </c>
      <c r="H10" s="4">
        <v>1.3084774505127652</v>
      </c>
      <c r="I10" s="4">
        <v>3.2646366073262332</v>
      </c>
      <c r="J10" s="4">
        <v>0.17729949744757953</v>
      </c>
      <c r="K10" s="4">
        <v>55.233357352202191</v>
      </c>
      <c r="L10" s="4">
        <v>4.6267628262039713</v>
      </c>
      <c r="M10" s="4">
        <f t="shared" si="1"/>
        <v>99.875431808302963</v>
      </c>
      <c r="N10" s="4">
        <v>9.4768225176152505</v>
      </c>
      <c r="O10" s="4">
        <v>0.67031183661181049</v>
      </c>
      <c r="P10" s="7"/>
      <c r="Q10" s="7"/>
      <c r="R10" s="6">
        <v>28.941899159995806</v>
      </c>
      <c r="S10" s="6">
        <v>3.0307278248315841</v>
      </c>
      <c r="T10" s="4">
        <v>2.5720318091319943</v>
      </c>
      <c r="U10" s="4">
        <v>0.15189164227157445</v>
      </c>
      <c r="V10" s="4">
        <v>78.593966374736439</v>
      </c>
      <c r="W10" s="4">
        <v>9.3343079119029735</v>
      </c>
      <c r="X10" s="30">
        <v>84.729684595069273</v>
      </c>
      <c r="Y10" s="30">
        <v>14.404307328758312</v>
      </c>
      <c r="Z10" s="30">
        <v>239.39176903680277</v>
      </c>
      <c r="AA10" s="30">
        <v>25.927871367317852</v>
      </c>
      <c r="AB10" s="4">
        <v>0.97609736245821044</v>
      </c>
      <c r="AC10" s="4">
        <v>0.14284351645729912</v>
      </c>
      <c r="AD10" s="4">
        <v>5.5625504325654962</v>
      </c>
      <c r="AE10" s="4">
        <v>0.55625504325654962</v>
      </c>
      <c r="AF10" s="5">
        <v>0.38037308927021674</v>
      </c>
      <c r="AG10" s="5">
        <v>1.757158292824371E-2</v>
      </c>
      <c r="AH10" s="4">
        <v>0.9509971944218728</v>
      </c>
      <c r="AI10" s="4">
        <v>5.2833177467881819E-2</v>
      </c>
      <c r="AJ10" s="30">
        <v>356.03559980200782</v>
      </c>
      <c r="AK10" s="30">
        <v>16.868545527668264</v>
      </c>
      <c r="AL10" s="4">
        <v>7.9276164023481055</v>
      </c>
      <c r="AM10" s="4">
        <v>0.34889265340407311</v>
      </c>
      <c r="AN10" s="4">
        <v>7.1276232872091807</v>
      </c>
      <c r="AO10" s="4">
        <v>0.32854601579965492</v>
      </c>
      <c r="AP10" s="7">
        <v>3.6154819287170922E-3</v>
      </c>
      <c r="AQ10" s="7">
        <v>1.8976286366194681E-4</v>
      </c>
      <c r="AR10" s="29">
        <v>68.263825778202531</v>
      </c>
      <c r="AS10" s="29">
        <v>4.6849665689335174</v>
      </c>
      <c r="AT10" s="5">
        <v>0.10566363565914794</v>
      </c>
      <c r="AU10" s="5">
        <v>6.5405452168949621E-3</v>
      </c>
      <c r="AV10" s="32">
        <v>1.1518992465308252E-4</v>
      </c>
      <c r="AW10" s="32">
        <v>8.063294725715776E-5</v>
      </c>
      <c r="AX10" s="31">
        <v>7.4861412827352033E-3</v>
      </c>
      <c r="AY10" s="31">
        <v>1.4259316729019434E-3</v>
      </c>
      <c r="AZ10" s="4">
        <v>0.64423703982597946</v>
      </c>
      <c r="BA10" s="4">
        <v>0.10338050345544092</v>
      </c>
      <c r="BB10" s="32">
        <v>4.282325322458278E-3</v>
      </c>
      <c r="BC10" s="32">
        <v>6.3097063929940813E-4</v>
      </c>
      <c r="BD10" s="32">
        <v>1.2929726215151808E-3</v>
      </c>
      <c r="BE10" s="32">
        <v>3.8271989596849347E-4</v>
      </c>
      <c r="BF10" s="32">
        <v>3.3100099110788627E-4</v>
      </c>
      <c r="BG10" s="32">
        <v>1.3446915263757878E-4</v>
      </c>
      <c r="BH10" s="32">
        <v>7.2406466804850116E-5</v>
      </c>
      <c r="BI10" s="32">
        <v>5.1718904860607234E-5</v>
      </c>
      <c r="BJ10" s="32">
        <v>2.1721940041455036E-4</v>
      </c>
      <c r="BK10" s="32">
        <v>9.3094028749093018E-5</v>
      </c>
      <c r="BL10" s="32"/>
      <c r="BM10" s="32"/>
      <c r="BN10" s="32"/>
      <c r="BO10" s="32"/>
      <c r="BP10" s="32"/>
      <c r="BQ10" s="32"/>
      <c r="BR10" s="32"/>
      <c r="BS10" s="32"/>
      <c r="BT10" s="32">
        <v>3.4134477208000772E-4</v>
      </c>
      <c r="BU10" s="32">
        <v>2.0687561944242894E-4</v>
      </c>
      <c r="BV10" s="32"/>
      <c r="BW10" s="32"/>
      <c r="BX10" s="32"/>
      <c r="BY10" s="32"/>
      <c r="BZ10" s="32"/>
      <c r="CA10" s="32"/>
      <c r="CB10" s="32"/>
      <c r="CC10" s="32"/>
      <c r="CD10" s="32"/>
      <c r="CE10" s="32"/>
      <c r="CF10" s="32">
        <v>3.8062613969921215E-3</v>
      </c>
      <c r="CG10" s="32">
        <v>1.0391697782264203E-3</v>
      </c>
      <c r="CH10" s="32">
        <v>9.9770644657178292E-4</v>
      </c>
      <c r="CI10" s="32">
        <v>2.6189794222509301E-4</v>
      </c>
      <c r="CJ10" s="32">
        <v>1.6756925174836741E-2</v>
      </c>
      <c r="CK10" s="32">
        <v>2.7928208624727903E-3</v>
      </c>
      <c r="CL10" s="32"/>
      <c r="CM10" s="32"/>
      <c r="CN10" s="32">
        <v>2.4825074333091471E-4</v>
      </c>
      <c r="CO10" s="32">
        <v>9.3094028749093018E-5</v>
      </c>
      <c r="CP10" s="32">
        <v>1.9756621656751962E-3</v>
      </c>
      <c r="CQ10" s="32">
        <v>5.4822039152243652E-4</v>
      </c>
      <c r="CR10" s="32"/>
      <c r="CS10" s="32"/>
      <c r="CT10" s="32">
        <v>3.7237611499637207E-4</v>
      </c>
      <c r="CU10" s="32">
        <v>1.0343780972121447E-4</v>
      </c>
    </row>
    <row r="11" spans="1:99" s="1" customFormat="1" x14ac:dyDescent="0.5">
      <c r="A11" s="2"/>
      <c r="B11" s="2"/>
      <c r="C11" s="2" t="s">
        <v>162</v>
      </c>
      <c r="D11" s="2">
        <v>158</v>
      </c>
      <c r="E11" s="2">
        <v>120</v>
      </c>
      <c r="F11" s="3">
        <f t="shared" si="0"/>
        <v>98.867019088086593</v>
      </c>
      <c r="G11" s="4">
        <v>41.912615500032643</v>
      </c>
      <c r="H11" s="4">
        <v>1.3254013569965097</v>
      </c>
      <c r="I11" s="4">
        <v>1.1565295197031749</v>
      </c>
      <c r="J11" s="4">
        <v>6.0660749547287993E-2</v>
      </c>
      <c r="K11" s="4">
        <v>56.617142398003487</v>
      </c>
      <c r="L11" s="4">
        <v>4.5401777012196902</v>
      </c>
      <c r="M11" s="4">
        <f t="shared" si="1"/>
        <v>99.686287417739308</v>
      </c>
      <c r="N11" s="4">
        <v>0.15312207546633541</v>
      </c>
      <c r="O11" s="4">
        <v>1.0652988430761869E-2</v>
      </c>
      <c r="P11" s="7">
        <v>7.4390732109306549E-3</v>
      </c>
      <c r="Q11" s="7">
        <v>1.4668595063806924E-3</v>
      </c>
      <c r="R11" s="6">
        <v>123.76103206691957</v>
      </c>
      <c r="S11" s="6">
        <v>12.269232014084221</v>
      </c>
      <c r="T11" s="4">
        <v>9.0672596415823836</v>
      </c>
      <c r="U11" s="4">
        <v>0.51285405212570045</v>
      </c>
      <c r="V11" s="4">
        <v>11.818797840393852</v>
      </c>
      <c r="W11" s="4">
        <v>1.3310490771705696</v>
      </c>
      <c r="X11" s="30">
        <v>16.863788549845108</v>
      </c>
      <c r="Y11" s="30">
        <v>2.801820668156084</v>
      </c>
      <c r="Z11" s="30">
        <v>1878.0370932678773</v>
      </c>
      <c r="AA11" s="30">
        <v>187.06454849686094</v>
      </c>
      <c r="AB11" s="4">
        <v>16.522418556326759</v>
      </c>
      <c r="AC11" s="4">
        <v>2.2418478366793431</v>
      </c>
      <c r="AD11" s="4">
        <v>41.272688410045475</v>
      </c>
      <c r="AE11" s="4">
        <v>3.8929250005131326</v>
      </c>
      <c r="AF11" s="5">
        <v>0.60411406413884505</v>
      </c>
      <c r="AG11" s="5">
        <v>2.7221777586845707E-2</v>
      </c>
      <c r="AH11" s="4">
        <v>0.61498649812517436</v>
      </c>
      <c r="AI11" s="4">
        <v>3.5375329538173746E-2</v>
      </c>
      <c r="AJ11" s="30">
        <v>265.88867898813987</v>
      </c>
      <c r="AK11" s="30">
        <v>12.263936028054387</v>
      </c>
      <c r="AL11" s="4">
        <v>1.5795251167331752</v>
      </c>
      <c r="AM11" s="4">
        <v>6.6754324386485972E-2</v>
      </c>
      <c r="AN11" s="4">
        <v>0.25699203794216396</v>
      </c>
      <c r="AO11" s="4">
        <v>1.3866476867382946E-2</v>
      </c>
      <c r="AP11" s="7"/>
      <c r="AQ11" s="7"/>
      <c r="AR11" s="29">
        <v>17.126161881703137</v>
      </c>
      <c r="AS11" s="29">
        <v>1.1337178047055971</v>
      </c>
      <c r="AT11" s="5">
        <v>8.8639816504977337E-3</v>
      </c>
      <c r="AU11" s="5">
        <v>1.0965750495461114E-3</v>
      </c>
      <c r="AV11" s="32">
        <v>1.0617861467371844E-3</v>
      </c>
      <c r="AW11" s="32">
        <v>2.6836353159291474E-4</v>
      </c>
      <c r="AX11" s="31">
        <v>0.74866757232609193</v>
      </c>
      <c r="AY11" s="31">
        <v>0.1095317509351678</v>
      </c>
      <c r="AZ11" s="4">
        <v>1.0344058727227516</v>
      </c>
      <c r="BA11" s="4">
        <v>0.15324531447744469</v>
      </c>
      <c r="BB11" s="32"/>
      <c r="BC11" s="32"/>
      <c r="BD11" s="32"/>
      <c r="BE11" s="32"/>
      <c r="BF11" s="32"/>
      <c r="BG11" s="32"/>
      <c r="BH11" s="32">
        <v>4.1910271610876927E-5</v>
      </c>
      <c r="BI11" s="32">
        <v>4.1910271610876927E-5</v>
      </c>
      <c r="BJ11" s="32"/>
      <c r="BK11" s="32"/>
      <c r="BL11" s="32"/>
      <c r="BM11" s="32"/>
      <c r="BN11" s="32"/>
      <c r="BO11" s="32"/>
      <c r="BP11" s="32"/>
      <c r="BQ11" s="32"/>
      <c r="BR11" s="32">
        <v>4.2958028401148847E-4</v>
      </c>
      <c r="BS11" s="32">
        <v>1.2573081483263079E-4</v>
      </c>
      <c r="BT11" s="32">
        <v>2.4727060250417389E-3</v>
      </c>
      <c r="BU11" s="32">
        <v>7.4390732109306547E-4</v>
      </c>
      <c r="BV11" s="32">
        <v>1.4668595063806924E-3</v>
      </c>
      <c r="BW11" s="32">
        <v>2.6193919756798079E-4</v>
      </c>
      <c r="BX11" s="32">
        <v>3.1838049242495017E-2</v>
      </c>
      <c r="BY11" s="32">
        <v>4.6430488478638558E-3</v>
      </c>
      <c r="BZ11" s="32">
        <v>2.5063138078481494E-2</v>
      </c>
      <c r="CA11" s="32">
        <v>3.5804482969259274E-3</v>
      </c>
      <c r="CB11" s="32">
        <v>0.15754222581438071</v>
      </c>
      <c r="CC11" s="32">
        <v>2.2318481990370603E-2</v>
      </c>
      <c r="CD11" s="32">
        <v>5.2788739216182101E-2</v>
      </c>
      <c r="CE11" s="32">
        <v>7.8012915097806067E-3</v>
      </c>
      <c r="CF11" s="32">
        <v>0.64502989026085822</v>
      </c>
      <c r="CG11" s="32">
        <v>9.0573457076477237E-2</v>
      </c>
      <c r="CH11" s="32">
        <v>0.17433036763071816</v>
      </c>
      <c r="CI11" s="32">
        <v>2.7791797738230428E-2</v>
      </c>
      <c r="CJ11" s="32">
        <v>3.6042833585354157E-2</v>
      </c>
      <c r="CK11" s="32">
        <v>5.3435596303868091E-3</v>
      </c>
      <c r="CL11" s="32"/>
      <c r="CM11" s="32"/>
      <c r="CN11" s="32">
        <v>1.1525324692991155E-4</v>
      </c>
      <c r="CO11" s="32">
        <v>6.2865407416315381E-5</v>
      </c>
      <c r="CP11" s="32">
        <v>5.4797680131221582E-3</v>
      </c>
      <c r="CQ11" s="32">
        <v>9.2202597543929242E-4</v>
      </c>
      <c r="CR11" s="32"/>
      <c r="CS11" s="32"/>
      <c r="CT11" s="32"/>
      <c r="CU11" s="32"/>
    </row>
    <row r="12" spans="1:99" s="1" customFormat="1" x14ac:dyDescent="0.5">
      <c r="A12" s="2"/>
      <c r="B12" s="2"/>
      <c r="C12" s="2" t="s">
        <v>162</v>
      </c>
      <c r="D12" s="2">
        <v>159</v>
      </c>
      <c r="E12" s="2">
        <v>120</v>
      </c>
      <c r="F12" s="3">
        <f t="shared" si="0"/>
        <v>98.856736062803762</v>
      </c>
      <c r="G12" s="4">
        <v>41.999207277499636</v>
      </c>
      <c r="H12" s="4">
        <v>1.3281396461247414</v>
      </c>
      <c r="I12" s="4">
        <v>1.1653383926233092</v>
      </c>
      <c r="J12" s="4">
        <v>6.1253500708235778E-2</v>
      </c>
      <c r="K12" s="4">
        <v>56.529376320577036</v>
      </c>
      <c r="L12" s="4">
        <v>4.545421245709333</v>
      </c>
      <c r="M12" s="4">
        <f t="shared" si="1"/>
        <v>99.693921990699977</v>
      </c>
      <c r="N12" s="4">
        <v>0.3284614641424608</v>
      </c>
      <c r="O12" s="4">
        <v>2.2288456495381265E-2</v>
      </c>
      <c r="P12" s="7">
        <v>3.7797172691266235E-3</v>
      </c>
      <c r="Q12" s="7">
        <v>1.3648979027401696E-3</v>
      </c>
      <c r="R12" s="6">
        <v>138.42164576712614</v>
      </c>
      <c r="S12" s="6">
        <v>13.764470388402787</v>
      </c>
      <c r="T12" s="4">
        <v>12.673109682712967</v>
      </c>
      <c r="U12" s="4">
        <v>0.71947905741273932</v>
      </c>
      <c r="V12" s="4">
        <v>6.4045350192564756</v>
      </c>
      <c r="W12" s="4">
        <v>0.72439085496078626</v>
      </c>
      <c r="X12" s="30">
        <v>21.79870201201874</v>
      </c>
      <c r="Y12" s="30">
        <v>3.6154590821877983</v>
      </c>
      <c r="Z12" s="30">
        <v>1831.9274787548197</v>
      </c>
      <c r="AA12" s="30">
        <v>183.06929988519255</v>
      </c>
      <c r="AB12" s="4">
        <v>12.988361466882255</v>
      </c>
      <c r="AC12" s="4">
        <v>1.7661538818986853</v>
      </c>
      <c r="AD12" s="4">
        <v>32.016166752378254</v>
      </c>
      <c r="AE12" s="4">
        <v>3.028382907238985</v>
      </c>
      <c r="AF12" s="5">
        <v>0.36405662462164839</v>
      </c>
      <c r="AG12" s="5">
        <v>1.6786472605032781E-2</v>
      </c>
      <c r="AH12" s="4">
        <v>0.54445130064362313</v>
      </c>
      <c r="AI12" s="4">
        <v>3.1812680338108204E-2</v>
      </c>
      <c r="AJ12" s="30">
        <v>264.55699575343021</v>
      </c>
      <c r="AK12" s="30">
        <v>12.221749931437181</v>
      </c>
      <c r="AL12" s="4">
        <v>1.5906581026660951</v>
      </c>
      <c r="AM12" s="4">
        <v>6.7875948722300905E-2</v>
      </c>
      <c r="AN12" s="4">
        <v>0.23529078523704453</v>
      </c>
      <c r="AO12" s="4">
        <v>1.2968783438262297E-2</v>
      </c>
      <c r="AP12" s="7"/>
      <c r="AQ12" s="7"/>
      <c r="AR12" s="29">
        <v>16.407522487264401</v>
      </c>
      <c r="AS12" s="29">
        <v>1.0857919293042619</v>
      </c>
      <c r="AT12" s="5"/>
      <c r="AU12" s="5"/>
      <c r="AV12" s="32">
        <v>7.3660140336949973E-4</v>
      </c>
      <c r="AW12" s="32">
        <v>2.8061005842647604E-4</v>
      </c>
      <c r="AX12" s="31">
        <v>0.66699119260535245</v>
      </c>
      <c r="AY12" s="31">
        <v>9.7696720797529016E-2</v>
      </c>
      <c r="AZ12" s="4">
        <v>0.92137152266798572</v>
      </c>
      <c r="BA12" s="4">
        <v>0.14076509374094229</v>
      </c>
      <c r="BB12" s="32">
        <v>2.0788444980196432E-3</v>
      </c>
      <c r="BC12" s="32">
        <v>5.5645837573253072E-4</v>
      </c>
      <c r="BD12" s="32"/>
      <c r="BE12" s="32"/>
      <c r="BF12" s="32"/>
      <c r="BG12" s="32"/>
      <c r="BH12" s="32"/>
      <c r="BI12" s="32"/>
      <c r="BJ12" s="32"/>
      <c r="BK12" s="32"/>
      <c r="BL12" s="32"/>
      <c r="BM12" s="32"/>
      <c r="BN12" s="32"/>
      <c r="BO12" s="32"/>
      <c r="BP12" s="32"/>
      <c r="BQ12" s="32"/>
      <c r="BR12" s="32">
        <v>4.0946937082205089E-4</v>
      </c>
      <c r="BS12" s="32">
        <v>1.7848664881986835E-4</v>
      </c>
      <c r="BT12" s="32">
        <v>3.9792023472194175E-3</v>
      </c>
      <c r="BU12" s="32">
        <v>9.34430102645193E-4</v>
      </c>
      <c r="BV12" s="32">
        <v>2.4883138688416941E-3</v>
      </c>
      <c r="BW12" s="32">
        <v>3.8847094154912521E-4</v>
      </c>
      <c r="BX12" s="32">
        <v>3.4562479131521294E-2</v>
      </c>
      <c r="BY12" s="32">
        <v>4.984972951661725E-3</v>
      </c>
      <c r="BZ12" s="32">
        <v>2.2463032882964664E-2</v>
      </c>
      <c r="CA12" s="32">
        <v>3.2758589620990133E-3</v>
      </c>
      <c r="CB12" s="32">
        <v>0.14734319528375805</v>
      </c>
      <c r="CC12" s="32">
        <v>2.104902789767972E-2</v>
      </c>
      <c r="CD12" s="32">
        <v>4.5471262562054179E-2</v>
      </c>
      <c r="CE12" s="32">
        <v>6.7750878315954643E-3</v>
      </c>
      <c r="CF12" s="32">
        <v>0.55192246125212541</v>
      </c>
      <c r="CG12" s="32">
        <v>7.7269144575297544E-2</v>
      </c>
      <c r="CH12" s="32">
        <v>0.15063894001160125</v>
      </c>
      <c r="CI12" s="32">
        <v>2.4051595464037175E-2</v>
      </c>
      <c r="CJ12" s="32">
        <v>3.7797172691266236E-2</v>
      </c>
      <c r="CK12" s="32">
        <v>5.6695759036899359E-3</v>
      </c>
      <c r="CL12" s="32"/>
      <c r="CM12" s="32"/>
      <c r="CN12" s="32"/>
      <c r="CO12" s="32"/>
      <c r="CP12" s="32">
        <v>2.876784810390819E-3</v>
      </c>
      <c r="CQ12" s="32">
        <v>8.2943795628056475E-4</v>
      </c>
      <c r="CR12" s="32"/>
      <c r="CS12" s="32"/>
      <c r="CT12" s="32"/>
      <c r="CU12" s="32"/>
    </row>
    <row r="13" spans="1:99" s="1" customFormat="1" x14ac:dyDescent="0.5">
      <c r="A13" s="2"/>
      <c r="B13" s="2"/>
      <c r="C13" s="2" t="s">
        <v>162</v>
      </c>
      <c r="D13" s="2">
        <v>160</v>
      </c>
      <c r="E13" s="2">
        <v>120</v>
      </c>
      <c r="F13" s="3">
        <f t="shared" si="0"/>
        <v>98.792526189127273</v>
      </c>
      <c r="G13" s="4">
        <v>42.425776717386341</v>
      </c>
      <c r="H13" s="4">
        <v>1.3416541415451277</v>
      </c>
      <c r="I13" s="4">
        <v>1.2224389137328373</v>
      </c>
      <c r="J13" s="4">
        <v>6.4409096504213087E-2</v>
      </c>
      <c r="K13" s="4">
        <v>56.109437305683706</v>
      </c>
      <c r="L13" s="4">
        <v>4.5239009583972329</v>
      </c>
      <c r="M13" s="4">
        <f t="shared" si="1"/>
        <v>99.757652936802884</v>
      </c>
      <c r="N13" s="4">
        <v>0.29032285941567582</v>
      </c>
      <c r="O13" s="4">
        <v>2.1329842732580262E-2</v>
      </c>
      <c r="P13" s="7">
        <v>1.1666437383822137E-2</v>
      </c>
      <c r="Q13" s="7">
        <v>3.1817556501333106E-3</v>
      </c>
      <c r="R13" s="6">
        <v>180.03434053670981</v>
      </c>
      <c r="S13" s="6">
        <v>17.966313571086094</v>
      </c>
      <c r="T13" s="4">
        <v>14.245017382302438</v>
      </c>
      <c r="U13" s="4">
        <v>0.82023059271274967</v>
      </c>
      <c r="V13" s="4">
        <v>6.2140529084337572</v>
      </c>
      <c r="W13" s="4">
        <v>0.70851818208310136</v>
      </c>
      <c r="X13" s="30">
        <v>27.210749701215391</v>
      </c>
      <c r="Y13" s="30">
        <v>4.5351249502025661</v>
      </c>
      <c r="Z13" s="30">
        <v>1332.0894684634191</v>
      </c>
      <c r="AA13" s="30">
        <v>135.63720639094439</v>
      </c>
      <c r="AB13" s="4">
        <v>7.7379824526473735</v>
      </c>
      <c r="AC13" s="4">
        <v>1.0612678996307316</v>
      </c>
      <c r="AD13" s="4">
        <v>50.916555684261773</v>
      </c>
      <c r="AE13" s="4">
        <v>4.8609237224027915</v>
      </c>
      <c r="AF13" s="5">
        <v>0.43346249508580204</v>
      </c>
      <c r="AG13" s="5">
        <v>2.1196210028645579E-2</v>
      </c>
      <c r="AH13" s="4">
        <v>0.52335433769153572</v>
      </c>
      <c r="AI13" s="4">
        <v>3.3972123674713729E-2</v>
      </c>
      <c r="AJ13" s="30">
        <v>278.99551321652751</v>
      </c>
      <c r="AK13" s="30">
        <v>12.920789694227279</v>
      </c>
      <c r="AL13" s="4">
        <v>1.5004879932721908</v>
      </c>
      <c r="AM13" s="4">
        <v>6.5584243414546092E-2</v>
      </c>
      <c r="AN13" s="4">
        <v>0.33687009450953359</v>
      </c>
      <c r="AO13" s="4">
        <v>2.2458006300635571E-2</v>
      </c>
      <c r="AP13" s="7"/>
      <c r="AQ13" s="7"/>
      <c r="AR13" s="29">
        <v>14.431307703972866</v>
      </c>
      <c r="AS13" s="29">
        <v>0.99526260027399072</v>
      </c>
      <c r="AT13" s="5"/>
      <c r="AU13" s="5"/>
      <c r="AV13" s="32"/>
      <c r="AW13" s="32"/>
      <c r="AX13" s="31">
        <v>0.33140009388225372</v>
      </c>
      <c r="AY13" s="31">
        <v>4.9953690621957363E-2</v>
      </c>
      <c r="AZ13" s="4">
        <v>0.63987662105174048</v>
      </c>
      <c r="BA13" s="4">
        <v>9.8243683232186407E-2</v>
      </c>
      <c r="BB13" s="32">
        <v>2.7044923026133139E-3</v>
      </c>
      <c r="BC13" s="32">
        <v>7.9543891253332764E-4</v>
      </c>
      <c r="BD13" s="32"/>
      <c r="BE13" s="32"/>
      <c r="BF13" s="32"/>
      <c r="BG13" s="32"/>
      <c r="BH13" s="32"/>
      <c r="BI13" s="32"/>
      <c r="BJ13" s="32"/>
      <c r="BK13" s="32"/>
      <c r="BL13" s="32"/>
      <c r="BM13" s="32"/>
      <c r="BN13" s="32"/>
      <c r="BO13" s="32"/>
      <c r="BP13" s="32">
        <v>1.9090533900799861E-3</v>
      </c>
      <c r="BQ13" s="32">
        <v>1.0287676602097704E-3</v>
      </c>
      <c r="BR13" s="32">
        <v>2.9696386067910895E-4</v>
      </c>
      <c r="BS13" s="32">
        <v>2.2272289550933174E-4</v>
      </c>
      <c r="BT13" s="32">
        <v>3.1817556501333101E-3</v>
      </c>
      <c r="BU13" s="32">
        <v>1.272702260053324E-3</v>
      </c>
      <c r="BV13" s="32">
        <v>7.6362135603199449E-4</v>
      </c>
      <c r="BW13" s="32">
        <v>2.7575215634488684E-4</v>
      </c>
      <c r="BX13" s="32">
        <v>1.9471001751108885E-2</v>
      </c>
      <c r="BY13" s="32">
        <v>3.5808738852614046E-3</v>
      </c>
      <c r="BZ13" s="32">
        <v>1.1660747079316464E-2</v>
      </c>
      <c r="CA13" s="32">
        <v>2.0485096220420815E-3</v>
      </c>
      <c r="CB13" s="32">
        <v>6.9369940053990831E-2</v>
      </c>
      <c r="CC13" s="32">
        <v>1.0764301042860644E-2</v>
      </c>
      <c r="CD13" s="32">
        <v>2.5269786342320393E-2</v>
      </c>
      <c r="CE13" s="32">
        <v>4.0800175865204806E-3</v>
      </c>
      <c r="CF13" s="32">
        <v>0.33575585974350708</v>
      </c>
      <c r="CG13" s="32">
        <v>4.8319108966777768E-2</v>
      </c>
      <c r="CH13" s="32">
        <v>8.6953678166410558E-2</v>
      </c>
      <c r="CI13" s="32">
        <v>1.4066036173978176E-2</v>
      </c>
      <c r="CJ13" s="32">
        <v>1.6545129380693212E-2</v>
      </c>
      <c r="CK13" s="32">
        <v>3.1817556501333101E-3</v>
      </c>
      <c r="CL13" s="32"/>
      <c r="CM13" s="32"/>
      <c r="CN13" s="32"/>
      <c r="CO13" s="32"/>
      <c r="CP13" s="32">
        <v>2.2060172507590947E-3</v>
      </c>
      <c r="CQ13" s="32">
        <v>8.0604476470043851E-4</v>
      </c>
      <c r="CR13" s="32"/>
      <c r="CS13" s="32"/>
      <c r="CT13" s="32">
        <v>2.8635800851199792E-4</v>
      </c>
      <c r="CU13" s="32">
        <v>1.8029948684088759E-4</v>
      </c>
    </row>
    <row r="14" spans="1:99" s="1" customFormat="1" x14ac:dyDescent="0.5">
      <c r="A14" s="2"/>
      <c r="B14" s="2"/>
      <c r="C14" s="2" t="s">
        <v>162</v>
      </c>
      <c r="D14" s="2">
        <v>161</v>
      </c>
      <c r="E14" s="2">
        <v>120</v>
      </c>
      <c r="F14" s="3">
        <f t="shared" si="0"/>
        <v>98.876295084864623</v>
      </c>
      <c r="G14" s="4">
        <v>41.819361620931261</v>
      </c>
      <c r="H14" s="4">
        <v>1.322452533889303</v>
      </c>
      <c r="I14" s="4">
        <v>1.1493969569508378</v>
      </c>
      <c r="J14" s="4">
        <v>6.0677689108119437E-2</v>
      </c>
      <c r="K14" s="4">
        <v>56.737778018312703</v>
      </c>
      <c r="L14" s="4">
        <v>4.5869800759205157</v>
      </c>
      <c r="M14" s="4">
        <f t="shared" si="1"/>
        <v>99.706536596194809</v>
      </c>
      <c r="N14" s="4">
        <v>0.22309822370780485</v>
      </c>
      <c r="O14" s="4">
        <v>1.5184695854457923E-2</v>
      </c>
      <c r="P14" s="7">
        <v>4.5998730161804858E-3</v>
      </c>
      <c r="Q14" s="7">
        <v>1.2545108225946778E-3</v>
      </c>
      <c r="R14" s="6">
        <v>133.06178124987548</v>
      </c>
      <c r="S14" s="6">
        <v>13.318723233213495</v>
      </c>
      <c r="T14" s="4">
        <v>10.940424523235517</v>
      </c>
      <c r="U14" s="4">
        <v>0.62428989328097895</v>
      </c>
      <c r="V14" s="4">
        <v>6.5144990937905343</v>
      </c>
      <c r="W14" s="4">
        <v>0.74418706695322445</v>
      </c>
      <c r="X14" s="30">
        <v>21.54711889488863</v>
      </c>
      <c r="Y14" s="30">
        <v>3.5867909053914984</v>
      </c>
      <c r="Z14" s="30">
        <v>1743.240006571396</v>
      </c>
      <c r="AA14" s="30">
        <v>175.43702892813423</v>
      </c>
      <c r="AB14" s="4">
        <v>7.4215990573748689</v>
      </c>
      <c r="AC14" s="4">
        <v>1.0212282081673867</v>
      </c>
      <c r="AD14" s="4">
        <v>31.367985741847175</v>
      </c>
      <c r="AE14" s="4">
        <v>2.9898609627666959</v>
      </c>
      <c r="AF14" s="5">
        <v>0.51501838751983997</v>
      </c>
      <c r="AG14" s="5">
        <v>2.4027227003968192E-2</v>
      </c>
      <c r="AH14" s="4">
        <v>0.533974577769324</v>
      </c>
      <c r="AI14" s="4">
        <v>3.167645800326499E-2</v>
      </c>
      <c r="AJ14" s="30">
        <v>267.39098534314996</v>
      </c>
      <c r="AK14" s="30">
        <v>12.399933980315623</v>
      </c>
      <c r="AL14" s="4">
        <v>1.5182205741014121</v>
      </c>
      <c r="AM14" s="4">
        <v>6.4646811542382707E-2</v>
      </c>
      <c r="AN14" s="4">
        <v>0.22321476606141621</v>
      </c>
      <c r="AO14" s="4">
        <v>1.1990875862803351E-2</v>
      </c>
      <c r="AP14" s="7">
        <v>1.1923894753898127E-2</v>
      </c>
      <c r="AQ14" s="7">
        <v>6.0353502858307892E-4</v>
      </c>
      <c r="AR14" s="29">
        <v>15.025879375393826</v>
      </c>
      <c r="AS14" s="29">
        <v>1.0010579197464242</v>
      </c>
      <c r="AT14" s="5">
        <v>6.2456891829632483E-3</v>
      </c>
      <c r="AU14" s="5">
        <v>9.3457392883756639E-4</v>
      </c>
      <c r="AV14" s="32"/>
      <c r="AW14" s="32"/>
      <c r="AX14" s="31">
        <v>0.29543804932584672</v>
      </c>
      <c r="AY14" s="31">
        <v>4.3234836486709276E-2</v>
      </c>
      <c r="AZ14" s="4">
        <v>0.47272933213378387</v>
      </c>
      <c r="BA14" s="4">
        <v>7.2629573939691869E-2</v>
      </c>
      <c r="BB14" s="32">
        <v>2.3940248197848435E-3</v>
      </c>
      <c r="BC14" s="32">
        <v>4.5998730161804854E-4</v>
      </c>
      <c r="BD14" s="32"/>
      <c r="BE14" s="32"/>
      <c r="BF14" s="32"/>
      <c r="BG14" s="32"/>
      <c r="BH14" s="32"/>
      <c r="BI14" s="32"/>
      <c r="BJ14" s="32"/>
      <c r="BK14" s="32"/>
      <c r="BL14" s="32"/>
      <c r="BM14" s="32"/>
      <c r="BN14" s="32"/>
      <c r="BO14" s="32"/>
      <c r="BP14" s="32"/>
      <c r="BQ14" s="32"/>
      <c r="BR14" s="32"/>
      <c r="BS14" s="32"/>
      <c r="BT14" s="32">
        <v>1.6204098125181254E-3</v>
      </c>
      <c r="BU14" s="32">
        <v>4.8089581532795989E-4</v>
      </c>
      <c r="BV14" s="32">
        <v>9.4088311694600832E-4</v>
      </c>
      <c r="BW14" s="32">
        <v>1.8817662338920166E-4</v>
      </c>
      <c r="BX14" s="32">
        <v>1.7427846714826417E-2</v>
      </c>
      <c r="BY14" s="32">
        <v>2.6472678554166707E-3</v>
      </c>
      <c r="BZ14" s="32">
        <v>1.1183422933572034E-2</v>
      </c>
      <c r="CA14" s="32">
        <v>1.7085785037401721E-3</v>
      </c>
      <c r="CB14" s="32">
        <v>6.6151514460514524E-2</v>
      </c>
      <c r="CC14" s="32">
        <v>9.6934892476793558E-3</v>
      </c>
      <c r="CD14" s="32">
        <v>2.0886891668846237E-2</v>
      </c>
      <c r="CE14" s="32">
        <v>3.2433061597587328E-3</v>
      </c>
      <c r="CF14" s="32">
        <v>0.25157595348038286</v>
      </c>
      <c r="CG14" s="32">
        <v>3.5416032286073318E-2</v>
      </c>
      <c r="CH14" s="32">
        <v>6.8064459730269589E-2</v>
      </c>
      <c r="CI14" s="32">
        <v>1.0839895438524417E-2</v>
      </c>
      <c r="CJ14" s="32">
        <v>2.0803971141361739E-2</v>
      </c>
      <c r="CK14" s="32">
        <v>3.2408196250362504E-3</v>
      </c>
      <c r="CL14" s="32"/>
      <c r="CM14" s="32"/>
      <c r="CN14" s="32"/>
      <c r="CO14" s="32"/>
      <c r="CP14" s="32">
        <v>3.0630972585020048E-3</v>
      </c>
      <c r="CQ14" s="32">
        <v>7.4225223670185104E-4</v>
      </c>
      <c r="CR14" s="32"/>
      <c r="CS14" s="32"/>
      <c r="CT14" s="32"/>
      <c r="CU14" s="32"/>
    </row>
    <row r="15" spans="1:99" s="1" customFormat="1" x14ac:dyDescent="0.5">
      <c r="A15" s="2"/>
      <c r="B15" s="2"/>
      <c r="C15" s="2" t="s">
        <v>163</v>
      </c>
      <c r="D15" s="2">
        <v>167</v>
      </c>
      <c r="E15" s="2">
        <v>120</v>
      </c>
      <c r="F15" s="3">
        <f t="shared" si="0"/>
        <v>96.460858277753843</v>
      </c>
      <c r="G15" s="4">
        <v>41.678942134831146</v>
      </c>
      <c r="H15" s="4">
        <v>1.3180120523036734</v>
      </c>
      <c r="I15" s="4">
        <v>3.5616032992539681</v>
      </c>
      <c r="J15" s="4">
        <v>0.19047622214440466</v>
      </c>
      <c r="K15" s="4">
        <v>54.457924961074539</v>
      </c>
      <c r="L15" s="4">
        <v>4.4751815863109217</v>
      </c>
      <c r="M15" s="4">
        <f t="shared" si="1"/>
        <v>99.69847039515966</v>
      </c>
      <c r="N15" s="4">
        <v>1.8626103694108247</v>
      </c>
      <c r="O15" s="4">
        <v>0.12805446289699418</v>
      </c>
      <c r="P15" s="7">
        <v>9.898196245711189E-3</v>
      </c>
      <c r="Q15" s="7">
        <v>1.7712561702851602E-3</v>
      </c>
      <c r="R15" s="6">
        <v>233.79539532369824</v>
      </c>
      <c r="S15" s="6">
        <v>23.880700837021102</v>
      </c>
      <c r="T15" s="4">
        <v>3.4169652701666418</v>
      </c>
      <c r="U15" s="4">
        <v>0.20399792657711294</v>
      </c>
      <c r="V15" s="4">
        <v>17.070240649018487</v>
      </c>
      <c r="W15" s="4">
        <v>1.9854424284286207</v>
      </c>
      <c r="X15" s="30">
        <v>36.969721294576985</v>
      </c>
      <c r="Y15" s="30">
        <v>6.2163804380856433</v>
      </c>
      <c r="Z15" s="30">
        <v>568.63279093016877</v>
      </c>
      <c r="AA15" s="30">
        <v>58.964739323235378</v>
      </c>
      <c r="AB15" s="4">
        <v>1.4270044487889038</v>
      </c>
      <c r="AC15" s="4">
        <v>0.19884488220828989</v>
      </c>
      <c r="AD15" s="4">
        <v>81.512131740316221</v>
      </c>
      <c r="AE15" s="4">
        <v>7.8952541288854947</v>
      </c>
      <c r="AF15" s="5">
        <v>3.2796360971910854E-2</v>
      </c>
      <c r="AG15" s="5">
        <v>2.0823086331371969E-3</v>
      </c>
      <c r="AH15" s="4">
        <v>0.72972021848668167</v>
      </c>
      <c r="AI15" s="4">
        <v>4.3296131628381605E-2</v>
      </c>
      <c r="AJ15" s="30">
        <v>1509.7034617604422</v>
      </c>
      <c r="AK15" s="30">
        <v>70.694059128152091</v>
      </c>
      <c r="AL15" s="4">
        <v>1.1636402051019827</v>
      </c>
      <c r="AM15" s="4">
        <v>5.0762827739348239E-2</v>
      </c>
      <c r="AN15" s="4">
        <v>1.4018988736269835</v>
      </c>
      <c r="AO15" s="4">
        <v>6.6188012394192003E-2</v>
      </c>
      <c r="AP15" s="7">
        <v>7.5711670531425799E-3</v>
      </c>
      <c r="AQ15" s="7">
        <v>3.995893722491917E-4</v>
      </c>
      <c r="AR15" s="29">
        <v>7.2532543180466842</v>
      </c>
      <c r="AS15" s="29">
        <v>0.49884830247913931</v>
      </c>
      <c r="AT15" s="5">
        <v>6.304230458349748E-3</v>
      </c>
      <c r="AU15" s="5">
        <v>1.0904614846875241E-3</v>
      </c>
      <c r="AV15" s="32">
        <v>2.2045565017625346E-4</v>
      </c>
      <c r="AW15" s="32">
        <v>1.1602928956644918E-4</v>
      </c>
      <c r="AX15" s="31">
        <v>0.1005425497349506</v>
      </c>
      <c r="AY15" s="31">
        <v>1.5560156506599495E-2</v>
      </c>
      <c r="AZ15" s="4">
        <v>2.5525484063878037</v>
      </c>
      <c r="BA15" s="4">
        <v>0.39367661989065633</v>
      </c>
      <c r="BB15" s="32">
        <v>3.6258655721131509E-2</v>
      </c>
      <c r="BC15" s="32">
        <v>3.54251234057032E-3</v>
      </c>
      <c r="BD15" s="32">
        <v>1.2607176270853196E-3</v>
      </c>
      <c r="BE15" s="32">
        <v>3.3341292617132426E-4</v>
      </c>
      <c r="BF15" s="32">
        <v>2.917363103999087E-4</v>
      </c>
      <c r="BG15" s="32">
        <v>1.250298473142466E-4</v>
      </c>
      <c r="BH15" s="32">
        <v>1.9796392491422377E-4</v>
      </c>
      <c r="BI15" s="32">
        <v>9.3772385485684954E-5</v>
      </c>
      <c r="BJ15" s="32">
        <v>1.4586815519995435E-4</v>
      </c>
      <c r="BK15" s="32">
        <v>7.2934077599977174E-5</v>
      </c>
      <c r="BL15" s="32"/>
      <c r="BM15" s="32"/>
      <c r="BN15" s="32"/>
      <c r="BO15" s="32"/>
      <c r="BP15" s="32"/>
      <c r="BQ15" s="32"/>
      <c r="BR15" s="32"/>
      <c r="BS15" s="32"/>
      <c r="BT15" s="32"/>
      <c r="BU15" s="32"/>
      <c r="BV15" s="32"/>
      <c r="BW15" s="32"/>
      <c r="BX15" s="32">
        <v>4.9359673016497706E-3</v>
      </c>
      <c r="BY15" s="32">
        <v>9.2343263549795262E-4</v>
      </c>
      <c r="BZ15" s="32">
        <v>3.9784569657153983E-3</v>
      </c>
      <c r="CA15" s="32">
        <v>7.1209735573116086E-4</v>
      </c>
      <c r="CB15" s="32">
        <v>3.3291079827046384E-2</v>
      </c>
      <c r="CC15" s="32">
        <v>5.0915769147247417E-3</v>
      </c>
      <c r="CD15" s="32">
        <v>1.2671070358630986E-2</v>
      </c>
      <c r="CE15" s="32">
        <v>2.0687461810009774E-3</v>
      </c>
      <c r="CF15" s="32">
        <v>0.18257127754849706</v>
      </c>
      <c r="CG15" s="32">
        <v>2.6777120707112901E-2</v>
      </c>
      <c r="CH15" s="32">
        <v>6.2685410746183917E-2</v>
      </c>
      <c r="CI15" s="32">
        <v>1.0301009381136437E-2</v>
      </c>
      <c r="CJ15" s="32">
        <v>4.9074215070841788E-2</v>
      </c>
      <c r="CK15" s="32">
        <v>7.501790838854795E-3</v>
      </c>
      <c r="CL15" s="32">
        <v>1.9171243254851144E-3</v>
      </c>
      <c r="CM15" s="32">
        <v>3.4383208011417812E-4</v>
      </c>
      <c r="CN15" s="32"/>
      <c r="CO15" s="32"/>
      <c r="CP15" s="32">
        <v>3.1570036446847264E-3</v>
      </c>
      <c r="CQ15" s="32">
        <v>8.1269400754260281E-4</v>
      </c>
      <c r="CR15" s="32">
        <v>1.8754477097136991E-4</v>
      </c>
      <c r="CS15" s="32">
        <v>7.2934077599977174E-5</v>
      </c>
      <c r="CT15" s="32">
        <v>5.3137685108554803E-4</v>
      </c>
      <c r="CU15" s="32">
        <v>1.1461069337139271E-4</v>
      </c>
    </row>
    <row r="16" spans="1:99" s="1" customFormat="1" x14ac:dyDescent="0.5">
      <c r="A16" s="2"/>
      <c r="B16" s="2"/>
      <c r="C16" s="2" t="s">
        <v>163</v>
      </c>
      <c r="D16" s="2">
        <v>168</v>
      </c>
      <c r="E16" s="2">
        <v>120</v>
      </c>
      <c r="F16" s="3">
        <f t="shared" si="0"/>
        <v>96.67917812384897</v>
      </c>
      <c r="G16" s="4">
        <v>41.505619221420304</v>
      </c>
      <c r="H16" s="4">
        <v>1.3125310665320848</v>
      </c>
      <c r="I16" s="4">
        <v>3.3539807713361736</v>
      </c>
      <c r="J16" s="4">
        <v>0.17976524126465152</v>
      </c>
      <c r="K16" s="4">
        <v>54.778522384467365</v>
      </c>
      <c r="L16" s="4">
        <v>4.513842764674199</v>
      </c>
      <c r="M16" s="4">
        <f t="shared" si="1"/>
        <v>99.638122377223851</v>
      </c>
      <c r="N16" s="4">
        <v>1.1337860222305016</v>
      </c>
      <c r="O16" s="4">
        <v>7.8831747966946947E-2</v>
      </c>
      <c r="P16" s="7">
        <v>1.0064550864069313E-2</v>
      </c>
      <c r="Q16" s="7">
        <v>1.7638903576203948E-3</v>
      </c>
      <c r="R16" s="6">
        <v>180.50823853836476</v>
      </c>
      <c r="S16" s="6">
        <v>18.500097103748022</v>
      </c>
      <c r="T16" s="4">
        <v>4.8857477873029076</v>
      </c>
      <c r="U16" s="4">
        <v>0.28440943460391149</v>
      </c>
      <c r="V16" s="4">
        <v>20.760452127483308</v>
      </c>
      <c r="W16" s="4">
        <v>2.4203482775883658</v>
      </c>
      <c r="X16" s="30">
        <v>31.515422736157259</v>
      </c>
      <c r="Y16" s="30">
        <v>5.3005590565380771</v>
      </c>
      <c r="Z16" s="30">
        <v>942.55575484199699</v>
      </c>
      <c r="AA16" s="30">
        <v>97.423480882938989</v>
      </c>
      <c r="AB16" s="4">
        <v>1.49016315262426</v>
      </c>
      <c r="AC16" s="4">
        <v>0.20946068410381161</v>
      </c>
      <c r="AD16" s="4">
        <v>36.24322693756347</v>
      </c>
      <c r="AE16" s="4">
        <v>3.5254083585173701</v>
      </c>
      <c r="AF16" s="5">
        <v>6.5008905589476543E-2</v>
      </c>
      <c r="AG16" s="5">
        <v>3.6288862769245276E-3</v>
      </c>
      <c r="AH16" s="4">
        <v>0.64224999517842851</v>
      </c>
      <c r="AI16" s="4">
        <v>3.6828321401839961E-2</v>
      </c>
      <c r="AJ16" s="30">
        <v>1630.402846423947</v>
      </c>
      <c r="AK16" s="30">
        <v>76.472499760351425</v>
      </c>
      <c r="AL16" s="4">
        <v>1.2239351373389424</v>
      </c>
      <c r="AM16" s="4">
        <v>5.3468175181605911E-2</v>
      </c>
      <c r="AN16" s="4">
        <v>1.0152397167578242</v>
      </c>
      <c r="AO16" s="4">
        <v>4.8519120818904131E-2</v>
      </c>
      <c r="AP16" s="7">
        <v>0.26245729063685397</v>
      </c>
      <c r="AQ16" s="7">
        <v>1.3331993847091187E-2</v>
      </c>
      <c r="AR16" s="29">
        <v>10.104379691113543</v>
      </c>
      <c r="AS16" s="29">
        <v>0.69548336123692023</v>
      </c>
      <c r="AT16" s="5">
        <v>3.3595859557898698E-2</v>
      </c>
      <c r="AU16" s="5">
        <v>2.6016995617227944E-3</v>
      </c>
      <c r="AV16" s="32">
        <v>4.3330042084240494E-3</v>
      </c>
      <c r="AW16" s="32">
        <v>6.8172599545871719E-4</v>
      </c>
      <c r="AX16" s="31">
        <v>0.44698411183510323</v>
      </c>
      <c r="AY16" s="31">
        <v>6.7941584998935683E-2</v>
      </c>
      <c r="AZ16" s="4">
        <v>2.3648834711586457</v>
      </c>
      <c r="BA16" s="4">
        <v>0.36674663456470974</v>
      </c>
      <c r="BB16" s="32">
        <v>2.6147080595314089E-2</v>
      </c>
      <c r="BC16" s="32">
        <v>2.5939564082652863E-3</v>
      </c>
      <c r="BD16" s="32">
        <v>4.5964907554460879E-2</v>
      </c>
      <c r="BE16" s="32">
        <v>6.3292536361672994E-3</v>
      </c>
      <c r="BF16" s="32">
        <v>2.0025343471808014E-2</v>
      </c>
      <c r="BG16" s="32">
        <v>1.9714068702816178E-3</v>
      </c>
      <c r="BH16" s="32">
        <v>3.0193652592207937E-2</v>
      </c>
      <c r="BI16" s="32">
        <v>3.5277807152407897E-3</v>
      </c>
      <c r="BJ16" s="32">
        <v>0.14318639373624384</v>
      </c>
      <c r="BK16" s="32">
        <v>1.2450990759673377E-2</v>
      </c>
      <c r="BL16" s="32">
        <v>1.5978771474914166E-2</v>
      </c>
      <c r="BM16" s="32">
        <v>1.7638903576203948E-3</v>
      </c>
      <c r="BN16" s="32">
        <v>5.9453480877440366E-2</v>
      </c>
      <c r="BO16" s="32">
        <v>7.2630779431428032E-3</v>
      </c>
      <c r="BP16" s="32">
        <v>1.3281056810318268E-2</v>
      </c>
      <c r="BQ16" s="32">
        <v>1.9714068702816178E-3</v>
      </c>
      <c r="BR16" s="32">
        <v>1.4422397629954994E-3</v>
      </c>
      <c r="BS16" s="32">
        <v>2.905231177257121E-4</v>
      </c>
      <c r="BT16" s="32">
        <v>1.4318639373624382E-2</v>
      </c>
      <c r="BU16" s="32">
        <v>2.3864398956040637E-3</v>
      </c>
      <c r="BV16" s="32">
        <v>3.0504927361199772E-3</v>
      </c>
      <c r="BW16" s="32">
        <v>4.7728797912081276E-4</v>
      </c>
      <c r="BX16" s="32">
        <v>3.6017373621915656E-2</v>
      </c>
      <c r="BY16" s="32">
        <v>5.3642896883704166E-3</v>
      </c>
      <c r="BZ16" s="32">
        <v>1.94241622251611E-2</v>
      </c>
      <c r="CA16" s="32">
        <v>2.9290403355401655E-3</v>
      </c>
      <c r="CB16" s="32">
        <v>0.10790858658383592</v>
      </c>
      <c r="CC16" s="32">
        <v>1.5601241433807603E-2</v>
      </c>
      <c r="CD16" s="32">
        <v>3.2576015120965501E-2</v>
      </c>
      <c r="CE16" s="32">
        <v>5.0215991688444843E-3</v>
      </c>
      <c r="CF16" s="32">
        <v>0.44604556356909797</v>
      </c>
      <c r="CG16" s="32">
        <v>6.4240257796636391E-2</v>
      </c>
      <c r="CH16" s="32">
        <v>0.13635863283523447</v>
      </c>
      <c r="CI16" s="32">
        <v>2.2517939367286424E-2</v>
      </c>
      <c r="CJ16" s="32">
        <v>2.9467344797893657E-2</v>
      </c>
      <c r="CK16" s="32">
        <v>4.5653632785469045E-3</v>
      </c>
      <c r="CL16" s="32">
        <v>1.1309649940036651E-3</v>
      </c>
      <c r="CM16" s="32">
        <v>2.0751651266122297E-4</v>
      </c>
      <c r="CN16" s="32">
        <v>1.1828441221689707E-2</v>
      </c>
      <c r="CO16" s="32">
        <v>1.2450990759673374E-3</v>
      </c>
      <c r="CP16" s="32">
        <v>9.7532760950774788E-3</v>
      </c>
      <c r="CQ16" s="32">
        <v>1.4526155886285606E-3</v>
      </c>
      <c r="CR16" s="32">
        <v>6.536770148828523E-4</v>
      </c>
      <c r="CS16" s="32">
        <v>2.178923382942841E-4</v>
      </c>
      <c r="CT16" s="32">
        <v>3.2580092487811997E-2</v>
      </c>
      <c r="CU16" s="32">
        <v>3.4240224589101782E-3</v>
      </c>
    </row>
    <row r="17" spans="1:99" s="1" customFormat="1" x14ac:dyDescent="0.5">
      <c r="A17" s="2"/>
      <c r="B17" s="2"/>
      <c r="C17" s="2" t="s">
        <v>163</v>
      </c>
      <c r="D17" s="2">
        <v>169</v>
      </c>
      <c r="E17" s="2">
        <v>120</v>
      </c>
      <c r="F17" s="3">
        <f t="shared" si="0"/>
        <v>96.374241159249252</v>
      </c>
      <c r="G17" s="4">
        <v>41.608512816940276</v>
      </c>
      <c r="H17" s="4">
        <v>1.3157848679016462</v>
      </c>
      <c r="I17" s="4">
        <v>3.6511577811280311</v>
      </c>
      <c r="J17" s="4">
        <v>0.19612237083300874</v>
      </c>
      <c r="K17" s="4">
        <v>54.444627929715352</v>
      </c>
      <c r="L17" s="4">
        <v>4.4986148657386149</v>
      </c>
      <c r="M17" s="4">
        <f t="shared" si="1"/>
        <v>99.704298527783664</v>
      </c>
      <c r="N17" s="4">
        <v>1.6537598341346904</v>
      </c>
      <c r="O17" s="4">
        <v>0.11505426815132422</v>
      </c>
      <c r="P17" s="7">
        <v>1.12336714038493E-2</v>
      </c>
      <c r="Q17" s="7">
        <v>1.9762940432697844E-3</v>
      </c>
      <c r="R17" s="6">
        <v>236.96805733564329</v>
      </c>
      <c r="S17" s="6">
        <v>24.370826017795288</v>
      </c>
      <c r="T17" s="4">
        <v>3.8083150213694119</v>
      </c>
      <c r="U17" s="4">
        <v>0.22401853066878893</v>
      </c>
      <c r="V17" s="4">
        <v>13.510090090482086</v>
      </c>
      <c r="W17" s="4">
        <v>1.5833916716500926</v>
      </c>
      <c r="X17" s="30">
        <v>32.210201876758923</v>
      </c>
      <c r="Y17" s="30">
        <v>5.4317814977507917</v>
      </c>
      <c r="Z17" s="30">
        <v>486.36281212623481</v>
      </c>
      <c r="AA17" s="30">
        <v>50.922343672008175</v>
      </c>
      <c r="AB17" s="4">
        <v>1.2813559916097621</v>
      </c>
      <c r="AC17" s="4">
        <v>0.18305085594425172</v>
      </c>
      <c r="AD17" s="4">
        <v>93.972739597807035</v>
      </c>
      <c r="AE17" s="4">
        <v>9.1659016842558003</v>
      </c>
      <c r="AF17" s="5">
        <v>3.1493667529564374E-2</v>
      </c>
      <c r="AG17" s="5">
        <v>2.1827294327420852E-3</v>
      </c>
      <c r="AH17" s="4">
        <v>0.59161439604843891</v>
      </c>
      <c r="AI17" s="4">
        <v>3.5118662779131074E-2</v>
      </c>
      <c r="AJ17" s="30">
        <v>1550.9783703397115</v>
      </c>
      <c r="AK17" s="30">
        <v>72.868154938139568</v>
      </c>
      <c r="AL17" s="4">
        <v>1.2026053413262507</v>
      </c>
      <c r="AM17" s="4">
        <v>5.2626165665816488E-2</v>
      </c>
      <c r="AN17" s="4">
        <v>1.4334857450906811</v>
      </c>
      <c r="AO17" s="4">
        <v>6.7911616604808184E-2</v>
      </c>
      <c r="AP17" s="7">
        <v>1.5021070891609038E-2</v>
      </c>
      <c r="AQ17" s="7">
        <v>7.9058267850573875E-4</v>
      </c>
      <c r="AR17" s="29">
        <v>7.091596123159297</v>
      </c>
      <c r="AS17" s="29">
        <v>0.48804523881292916</v>
      </c>
      <c r="AT17" s="5">
        <v>6.2822377538578967E-3</v>
      </c>
      <c r="AU17" s="5">
        <v>1.0886188165529932E-3</v>
      </c>
      <c r="AV17" s="32"/>
      <c r="AW17" s="32"/>
      <c r="AX17" s="31">
        <v>9.5593002239908964E-2</v>
      </c>
      <c r="AY17" s="31">
        <v>1.4338950335986344E-2</v>
      </c>
      <c r="AZ17" s="4">
        <v>2.2566460047950061</v>
      </c>
      <c r="BA17" s="4">
        <v>0.35497802322618077</v>
      </c>
      <c r="BB17" s="32">
        <v>3.4533138019240441E-2</v>
      </c>
      <c r="BC17" s="32">
        <v>3.4325107067317306E-3</v>
      </c>
      <c r="BD17" s="32">
        <v>1.1129655927887732E-3</v>
      </c>
      <c r="BE17" s="32">
        <v>3.1204642788470273E-4</v>
      </c>
      <c r="BF17" s="32"/>
      <c r="BG17" s="32"/>
      <c r="BH17" s="32"/>
      <c r="BI17" s="32"/>
      <c r="BJ17" s="32"/>
      <c r="BK17" s="32"/>
      <c r="BL17" s="32">
        <v>1.9762940432697845E-4</v>
      </c>
      <c r="BM17" s="32">
        <v>8.3212380769254088E-5</v>
      </c>
      <c r="BN17" s="32"/>
      <c r="BO17" s="32"/>
      <c r="BP17" s="32"/>
      <c r="BQ17" s="32"/>
      <c r="BR17" s="32"/>
      <c r="BS17" s="32"/>
      <c r="BT17" s="32"/>
      <c r="BU17" s="32"/>
      <c r="BV17" s="32">
        <v>2.1843249951929196E-4</v>
      </c>
      <c r="BW17" s="32">
        <v>9.3613928365410845E-5</v>
      </c>
      <c r="BX17" s="32">
        <v>2.9412113484091566E-3</v>
      </c>
      <c r="BY17" s="32">
        <v>7.6822684473373489E-4</v>
      </c>
      <c r="BZ17" s="32">
        <v>4.0490052384214012E-3</v>
      </c>
      <c r="CA17" s="32">
        <v>6.9543983102657661E-4</v>
      </c>
      <c r="CB17" s="32">
        <v>2.8282183873501891E-2</v>
      </c>
      <c r="CC17" s="32">
        <v>4.4313099156638907E-3</v>
      </c>
      <c r="CD17" s="32">
        <v>1.2004267959990635E-2</v>
      </c>
      <c r="CE17" s="32">
        <v>1.9361722516113929E-3</v>
      </c>
      <c r="CF17" s="32">
        <v>0.18469293777989526</v>
      </c>
      <c r="CG17" s="32">
        <v>2.6731872573405892E-2</v>
      </c>
      <c r="CH17" s="32">
        <v>6.3582762885764907E-2</v>
      </c>
      <c r="CI17" s="32">
        <v>1.0534422253262824E-2</v>
      </c>
      <c r="CJ17" s="32">
        <v>4.6286886802897574E-2</v>
      </c>
      <c r="CK17" s="32">
        <v>7.1770678413481635E-3</v>
      </c>
      <c r="CL17" s="32">
        <v>1.8930816625005301E-3</v>
      </c>
      <c r="CM17" s="32">
        <v>3.1204642788470278E-4</v>
      </c>
      <c r="CN17" s="32"/>
      <c r="CO17" s="32"/>
      <c r="CP17" s="32">
        <v>2.5483791610584061E-3</v>
      </c>
      <c r="CQ17" s="32">
        <v>6.8650214134634616E-4</v>
      </c>
      <c r="CR17" s="32"/>
      <c r="CS17" s="32"/>
      <c r="CT17" s="32">
        <v>8.0091916490407041E-4</v>
      </c>
      <c r="CU17" s="32">
        <v>1.5602321394235136E-4</v>
      </c>
    </row>
    <row r="18" spans="1:99" s="1" customFormat="1" x14ac:dyDescent="0.5">
      <c r="A18" s="2"/>
      <c r="B18" s="2"/>
      <c r="C18" s="2">
        <v>74607</v>
      </c>
      <c r="D18" s="2">
        <v>114</v>
      </c>
      <c r="E18" s="2">
        <v>120</v>
      </c>
      <c r="F18" s="3">
        <f t="shared" si="0"/>
        <v>99.780295989602223</v>
      </c>
      <c r="G18" s="4">
        <v>42.198783720287821</v>
      </c>
      <c r="H18" s="4">
        <v>1.3344555024299503</v>
      </c>
      <c r="I18" s="4">
        <v>0.22479896064937011</v>
      </c>
      <c r="J18" s="4">
        <v>1.0794519299584918E-2</v>
      </c>
      <c r="K18" s="4">
        <v>57.27478647529572</v>
      </c>
      <c r="L18" s="4">
        <v>4.0997429299416925</v>
      </c>
      <c r="M18" s="4">
        <f t="shared" si="1"/>
        <v>99.698369156232914</v>
      </c>
      <c r="N18" s="4">
        <v>2.6637515721973792</v>
      </c>
      <c r="O18" s="4">
        <v>0.15322464795825635</v>
      </c>
      <c r="P18" s="7">
        <v>2.1836651666596787E-2</v>
      </c>
      <c r="Q18" s="7">
        <v>3.2702231964468619E-3</v>
      </c>
      <c r="R18" s="6">
        <v>32.744428392809866</v>
      </c>
      <c r="S18" s="6">
        <v>2.8060624846931135</v>
      </c>
      <c r="T18" s="4">
        <v>0.57005673561145809</v>
      </c>
      <c r="U18" s="4">
        <v>3.8210324669608602E-2</v>
      </c>
      <c r="V18" s="4">
        <v>5.8688770122941918</v>
      </c>
      <c r="W18" s="4">
        <v>0.57764537522580628</v>
      </c>
      <c r="X18" s="30">
        <v>20.624878019636625</v>
      </c>
      <c r="Y18" s="30">
        <v>3.2068358727305979</v>
      </c>
      <c r="Z18" s="30">
        <v>1772.6591333997974</v>
      </c>
      <c r="AA18" s="30">
        <v>152.83518279185512</v>
      </c>
      <c r="AB18" s="4">
        <v>0.37671332478316699</v>
      </c>
      <c r="AC18" s="4">
        <v>4.3117790186025143E-2</v>
      </c>
      <c r="AD18" s="4">
        <v>7.9421554337078657</v>
      </c>
      <c r="AE18" s="4">
        <v>0.67044169245585883</v>
      </c>
      <c r="AF18" s="5">
        <v>0.88547771613398485</v>
      </c>
      <c r="AG18" s="5">
        <v>3.689490483891604E-2</v>
      </c>
      <c r="AH18" s="4">
        <v>1.8593830930612432</v>
      </c>
      <c r="AI18" s="4">
        <v>8.9498793280943928E-2</v>
      </c>
      <c r="AJ18" s="30">
        <v>344.98853513667859</v>
      </c>
      <c r="AK18" s="30">
        <v>14.896681514400196</v>
      </c>
      <c r="AL18" s="4">
        <v>0.4447728026093733</v>
      </c>
      <c r="AM18" s="4">
        <v>1.8779296110173541E-2</v>
      </c>
      <c r="AN18" s="4">
        <v>1.8047119679041683</v>
      </c>
      <c r="AO18" s="4">
        <v>7.8182467923646276E-2</v>
      </c>
      <c r="AP18" s="7">
        <v>1.3099440666377004E-2</v>
      </c>
      <c r="AQ18" s="7">
        <v>6.2710088296485662E-4</v>
      </c>
      <c r="AR18" s="29">
        <v>8.4649765462586402</v>
      </c>
      <c r="AS18" s="29">
        <v>0.50507019965743671</v>
      </c>
      <c r="AT18" s="5">
        <v>7.2454087859147994E-3</v>
      </c>
      <c r="AU18" s="5">
        <v>1.1500648866531427E-3</v>
      </c>
      <c r="AV18" s="32">
        <v>1.5036987853808768E-2</v>
      </c>
      <c r="AW18" s="32">
        <v>1.6446705465103339E-3</v>
      </c>
      <c r="AX18" s="31">
        <v>3.744659504332374E-2</v>
      </c>
      <c r="AY18" s="31">
        <v>4.9686420607646387E-3</v>
      </c>
      <c r="AZ18" s="4">
        <v>0.2237228915378176</v>
      </c>
      <c r="BA18" s="4">
        <v>2.9572566122814972E-2</v>
      </c>
      <c r="BB18" s="32">
        <v>9.4941963767812103E-3</v>
      </c>
      <c r="BC18" s="32">
        <v>1.1604017793843703E-3</v>
      </c>
      <c r="BD18" s="32">
        <v>4.5888615821109181E-2</v>
      </c>
      <c r="BE18" s="32">
        <v>5.485535684362477E-3</v>
      </c>
      <c r="BF18" s="32">
        <v>6.1712276449077874E-3</v>
      </c>
      <c r="BG18" s="32">
        <v>8.2283035265437161E-4</v>
      </c>
      <c r="BH18" s="32">
        <v>4.040308013674671E-3</v>
      </c>
      <c r="BI18" s="32">
        <v>6.2239731803343488E-4</v>
      </c>
      <c r="BJ18" s="32">
        <v>1.0401419586118083E-2</v>
      </c>
      <c r="BK18" s="32">
        <v>1.0443616014459331E-3</v>
      </c>
      <c r="BL18" s="32">
        <v>1.0654598156165582E-3</v>
      </c>
      <c r="BM18" s="32">
        <v>2.3208035587687405E-4</v>
      </c>
      <c r="BN18" s="32">
        <v>1.9304865966121797E-3</v>
      </c>
      <c r="BO18" s="32">
        <v>7.4898660305718447E-4</v>
      </c>
      <c r="BP18" s="32">
        <v>1.1287544581284328E-3</v>
      </c>
      <c r="BQ18" s="32">
        <v>4.4306249758312323E-4</v>
      </c>
      <c r="BR18" s="32"/>
      <c r="BS18" s="32"/>
      <c r="BT18" s="32">
        <v>2.7955133776078013E-3</v>
      </c>
      <c r="BU18" s="32">
        <v>9.283214235074964E-4</v>
      </c>
      <c r="BV18" s="32"/>
      <c r="BW18" s="32"/>
      <c r="BX18" s="32">
        <v>2.58224332873768E-3</v>
      </c>
      <c r="BY18" s="32">
        <v>6.5669119136001349E-4</v>
      </c>
      <c r="BZ18" s="32">
        <v>1.0971419667762025E-3</v>
      </c>
      <c r="CA18" s="32">
        <v>3.2914259003286077E-4</v>
      </c>
      <c r="CB18" s="32">
        <v>6.6222972960616891E-3</v>
      </c>
      <c r="CC18" s="32">
        <v>1.1764160865259288E-3</v>
      </c>
      <c r="CD18" s="32">
        <v>1.4530931372943325E-3</v>
      </c>
      <c r="CE18" s="32">
        <v>3.2727322912034514E-4</v>
      </c>
      <c r="CF18" s="32">
        <v>1.5157568972128716E-2</v>
      </c>
      <c r="CG18" s="32">
        <v>2.3414130932556555E-3</v>
      </c>
      <c r="CH18" s="32">
        <v>3.7266344708441253E-3</v>
      </c>
      <c r="CI18" s="32">
        <v>6.2322555997051921E-4</v>
      </c>
      <c r="CJ18" s="32">
        <v>2.9010044484609255E-3</v>
      </c>
      <c r="CK18" s="32">
        <v>6.329464251187474E-4</v>
      </c>
      <c r="CL18" s="32"/>
      <c r="CM18" s="32"/>
      <c r="CN18" s="32">
        <v>2.7533169492665516E-2</v>
      </c>
      <c r="CO18" s="32">
        <v>2.4262946296218653E-3</v>
      </c>
      <c r="CP18" s="32">
        <v>7.4898660305718449E-3</v>
      </c>
      <c r="CQ18" s="32">
        <v>1.1604017793843703E-3</v>
      </c>
      <c r="CR18" s="32"/>
      <c r="CS18" s="32"/>
      <c r="CT18" s="32">
        <v>0.21731160595743659</v>
      </c>
      <c r="CU18" s="32">
        <v>1.8988392753562421E-2</v>
      </c>
    </row>
    <row r="19" spans="1:99" s="1" customFormat="1" x14ac:dyDescent="0.5">
      <c r="A19" s="2"/>
      <c r="B19" s="2"/>
      <c r="C19" s="2">
        <v>74607</v>
      </c>
      <c r="D19" s="2">
        <v>115</v>
      </c>
      <c r="E19" s="2">
        <v>120</v>
      </c>
      <c r="F19" s="3">
        <f t="shared" si="0"/>
        <v>99.771127106681405</v>
      </c>
      <c r="G19" s="4">
        <v>42.388291961296694</v>
      </c>
      <c r="H19" s="4">
        <v>1.3404504603113165</v>
      </c>
      <c r="I19" s="4">
        <v>0.23341322797301575</v>
      </c>
      <c r="J19" s="4">
        <v>1.1230992314777163E-2</v>
      </c>
      <c r="K19" s="4">
        <v>57.081892020904775</v>
      </c>
      <c r="L19" s="4">
        <v>4.0958139284264945</v>
      </c>
      <c r="M19" s="4">
        <f t="shared" si="1"/>
        <v>99.703597210174479</v>
      </c>
      <c r="N19" s="4">
        <v>2.4744432783114156</v>
      </c>
      <c r="O19" s="4">
        <v>0.14207329827625353</v>
      </c>
      <c r="P19" s="7">
        <v>1.833191103610941E-2</v>
      </c>
      <c r="Q19" s="7">
        <v>3.1789441103079901E-3</v>
      </c>
      <c r="R19" s="6">
        <v>26.915060133940983</v>
      </c>
      <c r="S19" s="6">
        <v>2.3100327201571398</v>
      </c>
      <c r="T19" s="4">
        <v>0.41390229682580953</v>
      </c>
      <c r="U19" s="4">
        <v>3.4232520790104547E-2</v>
      </c>
      <c r="V19" s="4">
        <v>5.3149931752211543</v>
      </c>
      <c r="W19" s="4">
        <v>0.5222154866483667</v>
      </c>
      <c r="X19" s="30">
        <v>20.97145539428346</v>
      </c>
      <c r="Y19" s="30">
        <v>3.2613353194424248</v>
      </c>
      <c r="Z19" s="30">
        <v>1719.3781068605963</v>
      </c>
      <c r="AA19" s="30">
        <v>149.0170592292682</v>
      </c>
      <c r="AB19" s="4">
        <v>0.63234474103447014</v>
      </c>
      <c r="AC19" s="4">
        <v>7.1393761084536947E-2</v>
      </c>
      <c r="AD19" s="4">
        <v>7.032397916687982</v>
      </c>
      <c r="AE19" s="4">
        <v>0.59574641651500404</v>
      </c>
      <c r="AF19" s="5">
        <v>0.88839529108697779</v>
      </c>
      <c r="AG19" s="5">
        <v>3.8119464218273183E-2</v>
      </c>
      <c r="AH19" s="4">
        <v>1.8915843049902969</v>
      </c>
      <c r="AI19" s="4">
        <v>9.0818063139689348E-2</v>
      </c>
      <c r="AJ19" s="30">
        <v>363.0785302183267</v>
      </c>
      <c r="AK19" s="30">
        <v>15.703482309276584</v>
      </c>
      <c r="AL19" s="4">
        <v>0.4626553222822446</v>
      </c>
      <c r="AM19" s="4">
        <v>1.8863629020091519E-2</v>
      </c>
      <c r="AN19" s="4">
        <v>2.0091503699752908</v>
      </c>
      <c r="AO19" s="4">
        <v>8.7882798872814014E-2</v>
      </c>
      <c r="AP19" s="7">
        <v>1.6667137984935906E-2</v>
      </c>
      <c r="AQ19" s="7">
        <v>8.1866294888224215E-4</v>
      </c>
      <c r="AR19" s="29">
        <v>8.8885676799837992</v>
      </c>
      <c r="AS19" s="29">
        <v>0.53777863817253579</v>
      </c>
      <c r="AT19" s="5">
        <v>8.3176525975092921E-3</v>
      </c>
      <c r="AU19" s="5">
        <v>1.3862754329182153E-3</v>
      </c>
      <c r="AV19" s="32">
        <v>4.743761753364277E-2</v>
      </c>
      <c r="AW19" s="32">
        <v>4.6021569249056421E-3</v>
      </c>
      <c r="AX19" s="31">
        <v>2.9702268384465248E-2</v>
      </c>
      <c r="AY19" s="31">
        <v>4.138840676523846E-3</v>
      </c>
      <c r="AZ19" s="4">
        <v>0.19889681709553964</v>
      </c>
      <c r="BA19" s="4">
        <v>2.5830755466953202E-2</v>
      </c>
      <c r="BB19" s="32">
        <v>5.8810466040697829E-3</v>
      </c>
      <c r="BC19" s="32">
        <v>9.3249027235701055E-4</v>
      </c>
      <c r="BD19" s="32">
        <v>5.3724155464205045E-2</v>
      </c>
      <c r="BE19" s="32">
        <v>6.4638530242929152E-3</v>
      </c>
      <c r="BF19" s="32">
        <v>3.1471546692049108E-3</v>
      </c>
      <c r="BG19" s="32">
        <v>6.3578882206159813E-4</v>
      </c>
      <c r="BH19" s="32">
        <v>3.2213300317787638E-3</v>
      </c>
      <c r="BI19" s="32">
        <v>5.8280642022313163E-4</v>
      </c>
      <c r="BJ19" s="32">
        <v>9.9606915456317037E-3</v>
      </c>
      <c r="BK19" s="32">
        <v>1.0596480367693303E-3</v>
      </c>
      <c r="BL19" s="32">
        <v>7.2056066500314454E-4</v>
      </c>
      <c r="BM19" s="32">
        <v>2.3312256808925261E-4</v>
      </c>
      <c r="BN19" s="32">
        <v>2.4371904845694593E-3</v>
      </c>
      <c r="BO19" s="32">
        <v>1.1656128404462633E-3</v>
      </c>
      <c r="BP19" s="32">
        <v>2.4583834453048461E-3</v>
      </c>
      <c r="BQ19" s="32">
        <v>8.5831490978315744E-4</v>
      </c>
      <c r="BR19" s="32"/>
      <c r="BS19" s="32"/>
      <c r="BT19" s="32"/>
      <c r="BU19" s="32"/>
      <c r="BV19" s="32"/>
      <c r="BW19" s="32"/>
      <c r="BX19" s="32">
        <v>2.8957087616756252E-3</v>
      </c>
      <c r="BY19" s="32">
        <v>7.1554193338702716E-4</v>
      </c>
      <c r="BZ19" s="32">
        <v>7.557044191239795E-4</v>
      </c>
      <c r="CA19" s="32">
        <v>3.3062068336674102E-4</v>
      </c>
      <c r="CB19" s="32">
        <v>4.0496428585931514E-3</v>
      </c>
      <c r="CC19" s="32">
        <v>8.8959367713357745E-4</v>
      </c>
      <c r="CD19" s="32">
        <v>1.2886722763606332E-3</v>
      </c>
      <c r="CE19" s="32">
        <v>2.8929377632585645E-4</v>
      </c>
      <c r="CF19" s="32">
        <v>1.8567850795353825E-2</v>
      </c>
      <c r="CG19" s="32">
        <v>2.9708561272566119E-3</v>
      </c>
      <c r="CH19" s="32">
        <v>3.8328018554021986E-3</v>
      </c>
      <c r="CI19" s="32">
        <v>6.6435232160304768E-4</v>
      </c>
      <c r="CJ19" s="32">
        <v>3.3908737176618566E-3</v>
      </c>
      <c r="CK19" s="32">
        <v>7.9473602757699764E-4</v>
      </c>
      <c r="CL19" s="32"/>
      <c r="CM19" s="32"/>
      <c r="CN19" s="32">
        <v>2.5643482489817789E-2</v>
      </c>
      <c r="CO19" s="32">
        <v>2.3312256808925265E-3</v>
      </c>
      <c r="CP19" s="32">
        <v>6.5698178279698467E-3</v>
      </c>
      <c r="CQ19" s="32">
        <v>1.1656128404462633E-3</v>
      </c>
      <c r="CR19" s="32"/>
      <c r="CS19" s="32"/>
      <c r="CT19" s="32">
        <v>0.15788755747863017</v>
      </c>
      <c r="CU19" s="32">
        <v>1.3775424478001291E-2</v>
      </c>
    </row>
    <row r="20" spans="1:99" s="1" customFormat="1" x14ac:dyDescent="0.5">
      <c r="A20" s="2"/>
      <c r="B20" s="2"/>
      <c r="C20" s="2">
        <v>74607</v>
      </c>
      <c r="D20" s="2">
        <v>116</v>
      </c>
      <c r="E20" s="2">
        <v>120</v>
      </c>
      <c r="F20" s="3">
        <f t="shared" si="0"/>
        <v>99.773704622302134</v>
      </c>
      <c r="G20" s="4">
        <v>42.281025941680717</v>
      </c>
      <c r="H20" s="4">
        <v>1.3370539934445691</v>
      </c>
      <c r="I20" s="4">
        <v>0.23118237723461604</v>
      </c>
      <c r="J20" s="4">
        <v>1.1141141752744938E-2</v>
      </c>
      <c r="K20" s="4">
        <v>57.181759741652442</v>
      </c>
      <c r="L20" s="4">
        <v>4.1129370821682985</v>
      </c>
      <c r="M20" s="4">
        <f t="shared" si="1"/>
        <v>99.693968060567784</v>
      </c>
      <c r="N20" s="4">
        <v>2.0312309721190158</v>
      </c>
      <c r="O20" s="4">
        <v>0.11809482396040791</v>
      </c>
      <c r="P20" s="7">
        <v>3.001785284025351E-2</v>
      </c>
      <c r="Q20" s="7">
        <v>4.0164732673578637E-3</v>
      </c>
      <c r="R20" s="6">
        <v>22.69307396057193</v>
      </c>
      <c r="S20" s="6">
        <v>1.9553883012136972</v>
      </c>
      <c r="T20" s="4">
        <v>0.55564687054599027</v>
      </c>
      <c r="U20" s="4">
        <v>3.9319517841243254E-2</v>
      </c>
      <c r="V20" s="4">
        <v>4.9774319944709893</v>
      </c>
      <c r="W20" s="4">
        <v>0.48616777620414314</v>
      </c>
      <c r="X20" s="30">
        <v>17.758631625456307</v>
      </c>
      <c r="Y20" s="30">
        <v>2.7731196532244082</v>
      </c>
      <c r="Z20" s="30">
        <v>1811.5394997810306</v>
      </c>
      <c r="AA20" s="30">
        <v>156.98424816041663</v>
      </c>
      <c r="AB20" s="4">
        <v>0.56646806638152081</v>
      </c>
      <c r="AC20" s="4">
        <v>6.608794107784409E-2</v>
      </c>
      <c r="AD20" s="4">
        <v>8.2418353083924902</v>
      </c>
      <c r="AE20" s="4">
        <v>0.68466656950595928</v>
      </c>
      <c r="AF20" s="5">
        <v>0.983317151415385</v>
      </c>
      <c r="AG20" s="5">
        <v>4.119158851256715E-2</v>
      </c>
      <c r="AH20" s="4">
        <v>1.7101964028497805</v>
      </c>
      <c r="AI20" s="4">
        <v>8.2352956798544805E-2</v>
      </c>
      <c r="AJ20" s="30">
        <v>342.51454716603286</v>
      </c>
      <c r="AK20" s="30">
        <v>14.828604619163965</v>
      </c>
      <c r="AL20" s="4">
        <v>0.46544583681041801</v>
      </c>
      <c r="AM20" s="4">
        <v>1.8815895530633921E-2</v>
      </c>
      <c r="AN20" s="4">
        <v>1.8641826711942635</v>
      </c>
      <c r="AO20" s="4">
        <v>8.0199954838772708E-2</v>
      </c>
      <c r="AP20" s="7">
        <v>2.1972172804186767E-2</v>
      </c>
      <c r="AQ20" s="7">
        <v>1.0356310748470196E-3</v>
      </c>
      <c r="AR20" s="29">
        <v>8.8357123221701581</v>
      </c>
      <c r="AS20" s="29">
        <v>0.52629672480280432</v>
      </c>
      <c r="AT20" s="5">
        <v>8.7920968834830499E-3</v>
      </c>
      <c r="AU20" s="5">
        <v>1.1407832129289935E-3</v>
      </c>
      <c r="AV20" s="32">
        <v>4.0961486268692856E-3</v>
      </c>
      <c r="AW20" s="32">
        <v>6.356092696866133E-4</v>
      </c>
      <c r="AX20" s="31">
        <v>3.1448446870736439E-2</v>
      </c>
      <c r="AY20" s="31">
        <v>4.2497901176670868E-3</v>
      </c>
      <c r="AZ20" s="4">
        <v>0.26667180725393941</v>
      </c>
      <c r="BA20" s="4">
        <v>3.4783279207035576E-2</v>
      </c>
      <c r="BB20" s="32">
        <v>4.005903600864817E-3</v>
      </c>
      <c r="BC20" s="32">
        <v>7.2930698802024362E-4</v>
      </c>
      <c r="BD20" s="32">
        <v>7.1873732152719666E-2</v>
      </c>
      <c r="BE20" s="32">
        <v>8.3500365295071377E-3</v>
      </c>
      <c r="BF20" s="32">
        <v>1.4480443095474403E-3</v>
      </c>
      <c r="BG20" s="32">
        <v>4.5449565920102142E-4</v>
      </c>
      <c r="BH20" s="32">
        <v>1.8074129703110385E-3</v>
      </c>
      <c r="BI20" s="32">
        <v>3.6993832725664533E-4</v>
      </c>
      <c r="BJ20" s="32">
        <v>4.1433092652744278E-3</v>
      </c>
      <c r="BK20" s="32">
        <v>5.3905299114539757E-4</v>
      </c>
      <c r="BL20" s="32">
        <v>3.3822932777750436E-4</v>
      </c>
      <c r="BM20" s="32">
        <v>1.3740566440961113E-4</v>
      </c>
      <c r="BN20" s="32">
        <v>2.05051529965112E-3</v>
      </c>
      <c r="BO20" s="32">
        <v>7.0816765503414964E-4</v>
      </c>
      <c r="BP20" s="32"/>
      <c r="BQ20" s="32"/>
      <c r="BR20" s="32"/>
      <c r="BS20" s="32"/>
      <c r="BT20" s="32"/>
      <c r="BU20" s="32"/>
      <c r="BV20" s="32"/>
      <c r="BW20" s="32"/>
      <c r="BX20" s="32"/>
      <c r="BY20" s="32"/>
      <c r="BZ20" s="32">
        <v>1.2092082343675736E-3</v>
      </c>
      <c r="CA20" s="32">
        <v>2.9837605783095974E-4</v>
      </c>
      <c r="CB20" s="32">
        <v>5.6816414488407877E-3</v>
      </c>
      <c r="CC20" s="32">
        <v>1.0065378790487176E-3</v>
      </c>
      <c r="CD20" s="32">
        <v>1.573973086865325E-3</v>
      </c>
      <c r="CE20" s="32">
        <v>3.2791105976360938E-4</v>
      </c>
      <c r="CF20" s="32">
        <v>1.7903503566268957E-2</v>
      </c>
      <c r="CG20" s="32">
        <v>2.5929212061492971E-3</v>
      </c>
      <c r="CH20" s="32">
        <v>3.3133560529373719E-3</v>
      </c>
      <c r="CI20" s="32">
        <v>5.6072179357401686E-4</v>
      </c>
      <c r="CJ20" s="32">
        <v>2.8643796196157396E-3</v>
      </c>
      <c r="CK20" s="32">
        <v>8.5614298593680762E-4</v>
      </c>
      <c r="CL20" s="32"/>
      <c r="CM20" s="32"/>
      <c r="CN20" s="32">
        <v>3.4668506097194192E-2</v>
      </c>
      <c r="CO20" s="32">
        <v>2.8538099531226929E-3</v>
      </c>
      <c r="CP20" s="32">
        <v>6.6694595571126624E-3</v>
      </c>
      <c r="CQ20" s="32">
        <v>1.02525764982556E-3</v>
      </c>
      <c r="CR20" s="32"/>
      <c r="CS20" s="32"/>
      <c r="CT20" s="32">
        <v>8.677696190791595E-2</v>
      </c>
      <c r="CU20" s="32">
        <v>7.7158565399243163E-3</v>
      </c>
    </row>
    <row r="21" spans="1:99" s="1" customFormat="1" x14ac:dyDescent="0.5">
      <c r="A21" s="2"/>
      <c r="B21" s="2"/>
      <c r="C21" s="2">
        <v>74607</v>
      </c>
      <c r="D21" s="2">
        <v>117</v>
      </c>
      <c r="E21" s="2">
        <v>120</v>
      </c>
      <c r="F21" s="3">
        <f t="shared" si="0"/>
        <v>99.749513637602263</v>
      </c>
      <c r="G21" s="4">
        <v>42.804675668595245</v>
      </c>
      <c r="H21" s="4">
        <v>1.3536819172076302</v>
      </c>
      <c r="I21" s="4">
        <v>0.25365589227951357</v>
      </c>
      <c r="J21" s="4">
        <v>1.2292851387233034E-2</v>
      </c>
      <c r="K21" s="4">
        <v>56.667497281612548</v>
      </c>
      <c r="L21" s="4">
        <v>4.0859036064083618</v>
      </c>
      <c r="M21" s="4">
        <f t="shared" si="1"/>
        <v>99.725828842487303</v>
      </c>
      <c r="N21" s="4">
        <v>3.6345453670484154</v>
      </c>
      <c r="O21" s="4">
        <v>0.2152033441015509</v>
      </c>
      <c r="P21" s="7">
        <v>1.4659781548197262E-2</v>
      </c>
      <c r="Q21" s="7">
        <v>5.0292681223742435E-3</v>
      </c>
      <c r="R21" s="6">
        <v>65.005965624305375</v>
      </c>
      <c r="S21" s="6">
        <v>5.6285000688698972</v>
      </c>
      <c r="T21" s="4">
        <v>0.99201950993114651</v>
      </c>
      <c r="U21" s="4">
        <v>7.5422813849041759E-2</v>
      </c>
      <c r="V21" s="4">
        <v>5.4257967109311842</v>
      </c>
      <c r="W21" s="4">
        <v>0.53906403607523645</v>
      </c>
      <c r="X21" s="30">
        <v>30.355708702924176</v>
      </c>
      <c r="Y21" s="30">
        <v>4.7645910058391436</v>
      </c>
      <c r="Z21" s="30">
        <v>1529.7228954172301</v>
      </c>
      <c r="AA21" s="30">
        <v>139.17129720422477</v>
      </c>
      <c r="AB21" s="4">
        <v>1.1238660010607617</v>
      </c>
      <c r="AC21" s="4">
        <v>0.12986896012257693</v>
      </c>
      <c r="AD21" s="4">
        <v>21.422137284927793</v>
      </c>
      <c r="AE21" s="4">
        <v>1.8832648162573886</v>
      </c>
      <c r="AF21" s="5">
        <v>1.7963826942426344</v>
      </c>
      <c r="AG21" s="5">
        <v>8.0195655992974749E-2</v>
      </c>
      <c r="AH21" s="4">
        <v>1.880521801075866</v>
      </c>
      <c r="AI21" s="4">
        <v>0.10190019611741147</v>
      </c>
      <c r="AJ21" s="30">
        <v>358.73095808485607</v>
      </c>
      <c r="AK21" s="30">
        <v>15.562802670622027</v>
      </c>
      <c r="AL21" s="4">
        <v>0.46018199777232122</v>
      </c>
      <c r="AM21" s="4">
        <v>2.305922864654333E-2</v>
      </c>
      <c r="AN21" s="4">
        <v>2.3602680557040689</v>
      </c>
      <c r="AO21" s="4">
        <v>0.12273393889661159</v>
      </c>
      <c r="AP21" s="7">
        <v>3.4547556098984154E-2</v>
      </c>
      <c r="AQ21" s="7">
        <v>2.3095859230518657E-3</v>
      </c>
      <c r="AR21" s="29">
        <v>10.062003382123676</v>
      </c>
      <c r="AS21" s="29">
        <v>0.70700431096388339</v>
      </c>
      <c r="AT21" s="5">
        <v>2.1348367204809496E-2</v>
      </c>
      <c r="AU21" s="5">
        <v>4.782967515831636E-3</v>
      </c>
      <c r="AV21" s="32">
        <v>0.12273808263764897</v>
      </c>
      <c r="AW21" s="32">
        <v>1.3107950572952802E-2</v>
      </c>
      <c r="AX21" s="31">
        <v>3.1469152765992096E-2</v>
      </c>
      <c r="AY21" s="31">
        <v>5.7775397656313612E-3</v>
      </c>
      <c r="AZ21" s="4">
        <v>0.42517723785781897</v>
      </c>
      <c r="BA21" s="4">
        <v>5.8690109520251076E-2</v>
      </c>
      <c r="BB21" s="32">
        <v>4.9222624176428762E-3</v>
      </c>
      <c r="BC21" s="32">
        <v>1.6050855709705031E-3</v>
      </c>
      <c r="BD21" s="32">
        <v>0.12091644634644458</v>
      </c>
      <c r="BE21" s="32">
        <v>1.605085570970503E-2</v>
      </c>
      <c r="BF21" s="32">
        <v>9.9515305400171197E-3</v>
      </c>
      <c r="BG21" s="32">
        <v>2.3541255040900716E-3</v>
      </c>
      <c r="BH21" s="32">
        <v>3.2101711419410066E-3</v>
      </c>
      <c r="BI21" s="32">
        <v>1.1770627520450358E-3</v>
      </c>
      <c r="BJ21" s="32">
        <v>9.7375191305543868E-3</v>
      </c>
      <c r="BK21" s="32">
        <v>1.9261026851646039E-3</v>
      </c>
      <c r="BL21" s="32"/>
      <c r="BM21" s="32"/>
      <c r="BN21" s="32">
        <v>6.6343536933447462E-3</v>
      </c>
      <c r="BO21" s="32">
        <v>3.6381939608664733E-3</v>
      </c>
      <c r="BP21" s="32"/>
      <c r="BQ21" s="32"/>
      <c r="BR21" s="32"/>
      <c r="BS21" s="32"/>
      <c r="BT21" s="32"/>
      <c r="BU21" s="32"/>
      <c r="BV21" s="32"/>
      <c r="BW21" s="32"/>
      <c r="BX21" s="32">
        <v>1.4677218585662281E-3</v>
      </c>
      <c r="BY21" s="32">
        <v>1.3548201771380567E-3</v>
      </c>
      <c r="BZ21" s="32">
        <v>7.6312776630541458E-4</v>
      </c>
      <c r="CA21" s="32">
        <v>5.2465033933497254E-4</v>
      </c>
      <c r="CB21" s="32">
        <v>2.547509307821457E-3</v>
      </c>
      <c r="CC21" s="32">
        <v>1.4748738097913698E-3</v>
      </c>
      <c r="CD21" s="32">
        <v>9.9591659005408687E-4</v>
      </c>
      <c r="CE21" s="32">
        <v>5.4443440256290076E-4</v>
      </c>
      <c r="CF21" s="32">
        <v>1.5125197095765012E-2</v>
      </c>
      <c r="CG21" s="32">
        <v>4.2500553822810783E-3</v>
      </c>
      <c r="CH21" s="32">
        <v>1.6771957738862156E-3</v>
      </c>
      <c r="CI21" s="32">
        <v>6.9668132146042804E-4</v>
      </c>
      <c r="CJ21" s="32">
        <v>5.8853137602251785E-3</v>
      </c>
      <c r="CK21" s="32">
        <v>2.0331083898959706E-3</v>
      </c>
      <c r="CL21" s="32"/>
      <c r="CM21" s="32"/>
      <c r="CN21" s="32">
        <v>4.0555162093188053E-2</v>
      </c>
      <c r="CO21" s="32">
        <v>4.8152567129115097E-3</v>
      </c>
      <c r="CP21" s="32">
        <v>9.7375191305543868E-3</v>
      </c>
      <c r="CQ21" s="32">
        <v>2.3541255040900716E-3</v>
      </c>
      <c r="CR21" s="32"/>
      <c r="CS21" s="32"/>
      <c r="CT21" s="32">
        <v>0.13161701681958127</v>
      </c>
      <c r="CU21" s="32">
        <v>1.2840684567764027E-2</v>
      </c>
    </row>
    <row r="22" spans="1:99" s="1" customFormat="1" x14ac:dyDescent="0.5">
      <c r="B22" s="2"/>
      <c r="C22" s="2">
        <v>75567</v>
      </c>
      <c r="D22" s="2">
        <v>96</v>
      </c>
      <c r="E22" s="2">
        <v>120</v>
      </c>
      <c r="F22" s="3">
        <f t="shared" si="0"/>
        <v>95.630609810876905</v>
      </c>
      <c r="G22" s="4">
        <v>41.423574020745924</v>
      </c>
      <c r="H22" s="4">
        <v>1.3099541368755034</v>
      </c>
      <c r="I22" s="4">
        <v>4.3808615617883753</v>
      </c>
      <c r="J22" s="4">
        <v>0.20366814960273305</v>
      </c>
      <c r="K22" s="4">
        <v>53.789561236028447</v>
      </c>
      <c r="L22" s="4">
        <v>3.6937943991555908</v>
      </c>
      <c r="M22" s="4">
        <f t="shared" si="1"/>
        <v>99.593996818562744</v>
      </c>
      <c r="N22" s="4">
        <v>0.26842369585427417</v>
      </c>
      <c r="O22" s="4">
        <v>1.6197981646378614E-2</v>
      </c>
      <c r="P22" s="7">
        <v>6.5238480531587557E-3</v>
      </c>
      <c r="Q22" s="7">
        <v>2.1746160177195852E-3</v>
      </c>
      <c r="R22" s="6">
        <v>91.292451486742195</v>
      </c>
      <c r="S22" s="6">
        <v>7.3936944602465893</v>
      </c>
      <c r="T22" s="4">
        <v>5.7884555012414491</v>
      </c>
      <c r="U22" s="4">
        <v>0.30412200531916544</v>
      </c>
      <c r="V22" s="4">
        <v>4.5929731486088059</v>
      </c>
      <c r="W22" s="4">
        <v>0.43094562875835712</v>
      </c>
      <c r="X22" s="30">
        <v>14.472615956917041</v>
      </c>
      <c r="Y22" s="30">
        <v>2.2074657912626172</v>
      </c>
      <c r="Z22" s="30">
        <v>717.22332656737115</v>
      </c>
      <c r="AA22" s="30">
        <v>60.476624122460933</v>
      </c>
      <c r="AB22" s="4">
        <v>2.936570086471928</v>
      </c>
      <c r="AC22" s="4">
        <v>0.31354003527434648</v>
      </c>
      <c r="AD22" s="4">
        <v>20.806885164761574</v>
      </c>
      <c r="AE22" s="4">
        <v>1.6453133037828496</v>
      </c>
      <c r="AF22" s="5">
        <v>3.1560638186835015E-2</v>
      </c>
      <c r="AG22" s="5">
        <v>3.0008475653056244E-3</v>
      </c>
      <c r="AH22" s="4">
        <v>0.88392538413938804</v>
      </c>
      <c r="AI22" s="4">
        <v>4.8409706636437073E-2</v>
      </c>
      <c r="AJ22" s="30">
        <v>2282.6089468270375</v>
      </c>
      <c r="AK22" s="30">
        <v>96.357815336982739</v>
      </c>
      <c r="AL22" s="4">
        <v>1.9268705543577693</v>
      </c>
      <c r="AM22" s="4">
        <v>7.567769548837161E-2</v>
      </c>
      <c r="AN22" s="4">
        <v>1.4965511798408904</v>
      </c>
      <c r="AO22" s="4">
        <v>6.7609760261432159E-2</v>
      </c>
      <c r="AP22" s="7">
        <v>1.7145062620081145E-2</v>
      </c>
      <c r="AQ22" s="7">
        <v>8.7292094279786507E-4</v>
      </c>
      <c r="AR22" s="29">
        <v>16.123149046836389</v>
      </c>
      <c r="AS22" s="29">
        <v>0.93208856728328437</v>
      </c>
      <c r="AT22" s="5">
        <v>1.0612013272713355E-2</v>
      </c>
      <c r="AU22" s="5">
        <v>2.0320876479663873E-3</v>
      </c>
      <c r="AV22" s="32">
        <v>3.4018916888626681E-3</v>
      </c>
      <c r="AW22" s="32">
        <v>8.533558812740252E-4</v>
      </c>
      <c r="AX22" s="31">
        <v>0.13680415314618624</v>
      </c>
      <c r="AY22" s="31">
        <v>1.6654418643883541E-2</v>
      </c>
      <c r="AZ22" s="4">
        <v>0.40136165835552612</v>
      </c>
      <c r="BA22" s="4">
        <v>4.9223599609639998E-2</v>
      </c>
      <c r="BB22" s="32">
        <v>2.2471032183102382E-3</v>
      </c>
      <c r="BC22" s="32">
        <v>6.9380606279624871E-4</v>
      </c>
      <c r="BD22" s="32">
        <v>2.2988797901607044E-3</v>
      </c>
      <c r="BE22" s="32">
        <v>8.491357783476475E-4</v>
      </c>
      <c r="BF22" s="32">
        <v>6.2131886220559577E-3</v>
      </c>
      <c r="BG22" s="32">
        <v>1.0355314370093262E-3</v>
      </c>
      <c r="BH22" s="32">
        <v>4.7634446102429011E-4</v>
      </c>
      <c r="BI22" s="32">
        <v>2.3817223051214505E-4</v>
      </c>
      <c r="BJ22" s="32">
        <v>5.3329869005980307E-3</v>
      </c>
      <c r="BK22" s="32">
        <v>8.4913577834764761E-4</v>
      </c>
      <c r="BL22" s="32"/>
      <c r="BM22" s="32"/>
      <c r="BN22" s="32">
        <v>5.798976047252227E-4</v>
      </c>
      <c r="BO22" s="32">
        <v>5.798976047252227E-4</v>
      </c>
      <c r="BP22" s="32"/>
      <c r="BQ22" s="32"/>
      <c r="BR22" s="32"/>
      <c r="BS22" s="32"/>
      <c r="BT22" s="32"/>
      <c r="BU22" s="32"/>
      <c r="BV22" s="32">
        <v>6.213188622055957E-4</v>
      </c>
      <c r="BW22" s="32">
        <v>2.0710628740186525E-4</v>
      </c>
      <c r="BX22" s="32">
        <v>7.7573808704450124E-3</v>
      </c>
      <c r="BY22" s="32">
        <v>1.6388832824883828E-3</v>
      </c>
      <c r="BZ22" s="32">
        <v>4.1387067420546077E-3</v>
      </c>
      <c r="CA22" s="32">
        <v>7.692763461068044E-4</v>
      </c>
      <c r="CB22" s="32">
        <v>3.8536740995595266E-2</v>
      </c>
      <c r="CC22" s="32">
        <v>5.1901334674202375E-3</v>
      </c>
      <c r="CD22" s="32">
        <v>1.4006981588502573E-2</v>
      </c>
      <c r="CE22" s="32">
        <v>1.9275662736471433E-3</v>
      </c>
      <c r="CF22" s="32">
        <v>0.19596884958992208</v>
      </c>
      <c r="CG22" s="32">
        <v>2.2984000877830365E-2</v>
      </c>
      <c r="CH22" s="32">
        <v>7.0416732251692038E-2</v>
      </c>
      <c r="CI22" s="32">
        <v>9.1142224368324799E-3</v>
      </c>
      <c r="CJ22" s="32">
        <v>1.0769526944896992E-2</v>
      </c>
      <c r="CK22" s="32">
        <v>1.96750973031772E-3</v>
      </c>
      <c r="CL22" s="32"/>
      <c r="CM22" s="32"/>
      <c r="CN22" s="32"/>
      <c r="CO22" s="32"/>
      <c r="CP22" s="32">
        <v>9.6304423641867341E-3</v>
      </c>
      <c r="CQ22" s="32">
        <v>1.6568502992149222E-3</v>
      </c>
      <c r="CR22" s="32"/>
      <c r="CS22" s="32"/>
      <c r="CT22" s="32">
        <v>2.9719752242167666E-3</v>
      </c>
      <c r="CU22" s="32">
        <v>5.0741040413456991E-4</v>
      </c>
    </row>
    <row r="23" spans="1:99" s="1" customFormat="1" x14ac:dyDescent="0.5">
      <c r="B23" s="2"/>
      <c r="C23" s="2">
        <v>75567</v>
      </c>
      <c r="D23" s="2">
        <v>97</v>
      </c>
      <c r="E23" s="2">
        <v>120</v>
      </c>
      <c r="F23" s="3">
        <f t="shared" si="0"/>
        <v>95.665525928014816</v>
      </c>
      <c r="G23" s="4">
        <v>40.723020252424796</v>
      </c>
      <c r="H23" s="4">
        <v>1.2877960285462364</v>
      </c>
      <c r="I23" s="4">
        <v>4.3972447967418162</v>
      </c>
      <c r="J23" s="4">
        <v>0.20476661846744426</v>
      </c>
      <c r="K23" s="4">
        <v>54.445510472159427</v>
      </c>
      <c r="L23" s="4">
        <v>3.7470617452522066</v>
      </c>
      <c r="M23" s="4">
        <f t="shared" si="1"/>
        <v>99.565775521326032</v>
      </c>
      <c r="N23" s="4">
        <v>0.18653879827198686</v>
      </c>
      <c r="O23" s="4">
        <v>1.1374316967804077E-2</v>
      </c>
      <c r="P23" s="7">
        <v>7.6351401084394869E-3</v>
      </c>
      <c r="Q23" s="7">
        <v>2.03603736225053E-3</v>
      </c>
      <c r="R23" s="6">
        <v>92.863664092246665</v>
      </c>
      <c r="S23" s="6">
        <v>7.5435184271382134</v>
      </c>
      <c r="T23" s="4">
        <v>5.4613449573417059</v>
      </c>
      <c r="U23" s="4">
        <v>0.28901278058925078</v>
      </c>
      <c r="V23" s="4">
        <v>5.1619326517054631</v>
      </c>
      <c r="W23" s="4">
        <v>0.4794019525342007</v>
      </c>
      <c r="X23" s="30">
        <v>13.072164825509223</v>
      </c>
      <c r="Y23" s="30">
        <v>2.0032001107853037</v>
      </c>
      <c r="Z23" s="30">
        <v>870.03873045734349</v>
      </c>
      <c r="AA23" s="30">
        <v>72.594205962568267</v>
      </c>
      <c r="AB23" s="4">
        <v>3.0625165356654294</v>
      </c>
      <c r="AC23" s="4">
        <v>0.33087490209450615</v>
      </c>
      <c r="AD23" s="4">
        <v>20.293253371901901</v>
      </c>
      <c r="AE23" s="4">
        <v>1.59260357547728</v>
      </c>
      <c r="AF23" s="5">
        <v>4.5980832667076109E-2</v>
      </c>
      <c r="AG23" s="5">
        <v>3.3570076947201585E-3</v>
      </c>
      <c r="AH23" s="4">
        <v>0.93331256094206227</v>
      </c>
      <c r="AI23" s="4">
        <v>4.9353638727814439E-2</v>
      </c>
      <c r="AJ23" s="30">
        <v>2338.9959118502611</v>
      </c>
      <c r="AK23" s="30">
        <v>98.852944462487187</v>
      </c>
      <c r="AL23" s="4">
        <v>2.0163723738946611</v>
      </c>
      <c r="AM23" s="4">
        <v>7.9166938047898233E-2</v>
      </c>
      <c r="AN23" s="4">
        <v>1.2987884830724445</v>
      </c>
      <c r="AO23" s="4">
        <v>5.8382608160241281E-2</v>
      </c>
      <c r="AP23" s="7">
        <v>6.2738456937723886E-3</v>
      </c>
      <c r="AQ23" s="7">
        <v>3.1411676680592472E-4</v>
      </c>
      <c r="AR23" s="29">
        <v>15.830980432018444</v>
      </c>
      <c r="AS23" s="29">
        <v>0.90657708139021886</v>
      </c>
      <c r="AT23" s="5">
        <v>7.7689160869780114E-3</v>
      </c>
      <c r="AU23" s="5">
        <v>1.5537832173956022E-3</v>
      </c>
      <c r="AV23" s="32">
        <v>6.9154550206626769E-4</v>
      </c>
      <c r="AW23" s="32">
        <v>3.1743072225992613E-4</v>
      </c>
      <c r="AX23" s="31">
        <v>0.29003177614954495</v>
      </c>
      <c r="AY23" s="31">
        <v>3.3915006082003242E-2</v>
      </c>
      <c r="AZ23" s="4">
        <v>0.56952646216082681</v>
      </c>
      <c r="BA23" s="4">
        <v>6.9484709980405887E-2</v>
      </c>
      <c r="BB23" s="32">
        <v>3.9702728563885334E-3</v>
      </c>
      <c r="BC23" s="32">
        <v>7.2279326359893825E-4</v>
      </c>
      <c r="BD23" s="32">
        <v>1.5881091425554133E-3</v>
      </c>
      <c r="BE23" s="32">
        <v>5.293697141851377E-4</v>
      </c>
      <c r="BF23" s="32"/>
      <c r="BG23" s="32"/>
      <c r="BH23" s="32"/>
      <c r="BI23" s="32"/>
      <c r="BJ23" s="32"/>
      <c r="BK23" s="32"/>
      <c r="BL23" s="32"/>
      <c r="BM23" s="32"/>
      <c r="BN23" s="32"/>
      <c r="BO23" s="32"/>
      <c r="BP23" s="32">
        <v>1.3437846590853497E-3</v>
      </c>
      <c r="BQ23" s="32">
        <v>6.1081120867515892E-4</v>
      </c>
      <c r="BR23" s="32"/>
      <c r="BS23" s="32"/>
      <c r="BT23" s="32">
        <v>2.8300919335282363E-3</v>
      </c>
      <c r="BU23" s="32">
        <v>9.4675737344649639E-4</v>
      </c>
      <c r="BV23" s="32">
        <v>7.1261307678768544E-4</v>
      </c>
      <c r="BW23" s="32">
        <v>2.443244834700636E-4</v>
      </c>
      <c r="BX23" s="32">
        <v>1.5574611710064136E-2</v>
      </c>
      <c r="BY23" s="32">
        <v>2.5778667658037185E-3</v>
      </c>
      <c r="BZ23" s="32">
        <v>1.2705276482553861E-2</v>
      </c>
      <c r="CA23" s="32">
        <v>1.66378620604872E-3</v>
      </c>
      <c r="CB23" s="32">
        <v>6.7223575753148815E-2</v>
      </c>
      <c r="CC23" s="32">
        <v>8.2913328727792657E-3</v>
      </c>
      <c r="CD23" s="32">
        <v>2.7161201626713382E-2</v>
      </c>
      <c r="CE23" s="32">
        <v>3.4109415996337739E-3</v>
      </c>
      <c r="CF23" s="32">
        <v>0.3757954962268652</v>
      </c>
      <c r="CG23" s="32">
        <v>4.2812145139769449E-2</v>
      </c>
      <c r="CH23" s="32">
        <v>0.12151346852644902</v>
      </c>
      <c r="CI23" s="32">
        <v>1.5956314048927649E-2</v>
      </c>
      <c r="CJ23" s="32">
        <v>1.0994601756152862E-2</v>
      </c>
      <c r="CK23" s="32">
        <v>1.832433626025477E-3</v>
      </c>
      <c r="CL23" s="32"/>
      <c r="CM23" s="32"/>
      <c r="CN23" s="32"/>
      <c r="CO23" s="32"/>
      <c r="CP23" s="32">
        <v>8.5513569214522248E-3</v>
      </c>
      <c r="CQ23" s="32">
        <v>1.4252261535753709E-3</v>
      </c>
      <c r="CR23" s="32"/>
      <c r="CS23" s="32"/>
      <c r="CT23" s="32">
        <v>4.2756784607261128E-4</v>
      </c>
      <c r="CU23" s="32">
        <v>1.7306317579129503E-4</v>
      </c>
    </row>
    <row r="24" spans="1:99" s="1" customFormat="1" x14ac:dyDescent="0.5">
      <c r="B24" s="2"/>
      <c r="C24" s="2">
        <v>75567</v>
      </c>
      <c r="D24" s="2">
        <v>98</v>
      </c>
      <c r="E24" s="2">
        <v>120</v>
      </c>
      <c r="F24" s="3">
        <f t="shared" si="0"/>
        <v>95.555872077971372</v>
      </c>
      <c r="G24" s="4">
        <v>41.524092623642311</v>
      </c>
      <c r="H24" s="4">
        <v>1.3131174712549123</v>
      </c>
      <c r="I24" s="4">
        <v>4.4426427466052401</v>
      </c>
      <c r="J24" s="4">
        <v>0.20721998464591801</v>
      </c>
      <c r="K24" s="4">
        <v>53.588869625923934</v>
      </c>
      <c r="L24" s="4">
        <v>3.6962654598148283</v>
      </c>
      <c r="M24" s="4">
        <f t="shared" si="1"/>
        <v>99.555604996171482</v>
      </c>
      <c r="N24" s="4">
        <v>0.29227121041189774</v>
      </c>
      <c r="O24" s="4">
        <v>1.7397095857851055E-2</v>
      </c>
      <c r="P24" s="7">
        <v>1.0588052600354262E-2</v>
      </c>
      <c r="Q24" s="7">
        <v>1.8684798706507519E-3</v>
      </c>
      <c r="R24" s="6">
        <v>93.237145545472515</v>
      </c>
      <c r="S24" s="6">
        <v>7.5984848073130573</v>
      </c>
      <c r="T24" s="4">
        <v>6.7780544790871025</v>
      </c>
      <c r="U24" s="4">
        <v>0.35567002513950313</v>
      </c>
      <c r="V24" s="4">
        <v>13.232578957790752</v>
      </c>
      <c r="W24" s="4">
        <v>1.2277650579393482</v>
      </c>
      <c r="X24" s="30">
        <v>16.052784597321835</v>
      </c>
      <c r="Y24" s="30">
        <v>2.4485079279764954</v>
      </c>
      <c r="Z24" s="30">
        <v>966.20529154187</v>
      </c>
      <c r="AA24" s="30">
        <v>79.735843893119252</v>
      </c>
      <c r="AB24" s="4">
        <v>3.1994382360345002</v>
      </c>
      <c r="AC24" s="4">
        <v>0.34845366927108418</v>
      </c>
      <c r="AD24" s="4">
        <v>22.151448327257594</v>
      </c>
      <c r="AE24" s="4">
        <v>1.7254278193052879</v>
      </c>
      <c r="AF24" s="5">
        <v>5.4976164492193065E-2</v>
      </c>
      <c r="AG24" s="5">
        <v>3.2155869797320471E-3</v>
      </c>
      <c r="AH24" s="4">
        <v>0.87888120333379294</v>
      </c>
      <c r="AI24" s="4">
        <v>4.5831228394706991E-2</v>
      </c>
      <c r="AJ24" s="30">
        <v>2291.4670865005069</v>
      </c>
      <c r="AK24" s="30">
        <v>96.954057333089793</v>
      </c>
      <c r="AL24" s="4">
        <v>1.9587787895256263</v>
      </c>
      <c r="AM24" s="4">
        <v>7.5861343387784941E-2</v>
      </c>
      <c r="AN24" s="4">
        <v>1.3939428198849633</v>
      </c>
      <c r="AO24" s="4">
        <v>5.9531066552248761E-2</v>
      </c>
      <c r="AP24" s="7">
        <v>2.5970966085253698E-2</v>
      </c>
      <c r="AQ24" s="7">
        <v>1.2103645978480419E-3</v>
      </c>
      <c r="AR24" s="29">
        <v>16.689089901284117</v>
      </c>
      <c r="AS24" s="29">
        <v>0.94429037559380047</v>
      </c>
      <c r="AT24" s="5">
        <v>6.4731935125118864E-2</v>
      </c>
      <c r="AU24" s="5">
        <v>4.1872055937576891E-3</v>
      </c>
      <c r="AV24" s="32">
        <v>6.2423031605990924E-3</v>
      </c>
      <c r="AW24" s="32">
        <v>8.7854637075098342E-4</v>
      </c>
      <c r="AX24" s="31">
        <v>0.35774644511861226</v>
      </c>
      <c r="AY24" s="31">
        <v>4.1737085263838104E-2</v>
      </c>
      <c r="AZ24" s="4">
        <v>0.8755228547487548</v>
      </c>
      <c r="BA24" s="4">
        <v>0.10501213431235065</v>
      </c>
      <c r="BB24" s="32">
        <v>4.7127214515302303E-3</v>
      </c>
      <c r="BC24" s="32">
        <v>6.539679547277633E-4</v>
      </c>
      <c r="BD24" s="32">
        <v>2.8338611371536409E-2</v>
      </c>
      <c r="BE24" s="32">
        <v>3.4255464295263787E-3</v>
      </c>
      <c r="BF24" s="32">
        <v>4.62967790172353E-2</v>
      </c>
      <c r="BG24" s="32">
        <v>3.6331553040431291E-3</v>
      </c>
      <c r="BH24" s="32">
        <v>6.9237559651336199E-3</v>
      </c>
      <c r="BI24" s="32">
        <v>8.719572729703511E-4</v>
      </c>
      <c r="BJ24" s="32">
        <v>1.359838128084714E-2</v>
      </c>
      <c r="BK24" s="32">
        <v>1.2456532471005013E-3</v>
      </c>
      <c r="BL24" s="32">
        <v>2.2836976196842526E-3</v>
      </c>
      <c r="BM24" s="32">
        <v>3.2179375550096286E-4</v>
      </c>
      <c r="BN24" s="32">
        <v>7.4739194826030078E-3</v>
      </c>
      <c r="BO24" s="32">
        <v>1.4532621216172515E-3</v>
      </c>
      <c r="BP24" s="32">
        <v>1.7958167645698894E-3</v>
      </c>
      <c r="BQ24" s="32">
        <v>6.9548972963111332E-4</v>
      </c>
      <c r="BR24" s="32"/>
      <c r="BS24" s="32"/>
      <c r="BT24" s="32">
        <v>5.3978307374355061E-3</v>
      </c>
      <c r="BU24" s="32">
        <v>1.2456532471005013E-3</v>
      </c>
      <c r="BV24" s="32">
        <v>1.3390772406330388E-3</v>
      </c>
      <c r="BW24" s="32">
        <v>2.2836976196842525E-4</v>
      </c>
      <c r="BX24" s="32">
        <v>2.0261944670011085E-2</v>
      </c>
      <c r="BY24" s="32">
        <v>2.628576605839276E-3</v>
      </c>
      <c r="BZ24" s="32">
        <v>1.5422863150233198E-2</v>
      </c>
      <c r="CA24" s="32">
        <v>1.8507435780279835E-3</v>
      </c>
      <c r="CB24" s="32">
        <v>8.7926110325455456E-2</v>
      </c>
      <c r="CC24" s="32">
        <v>1.0405456843249167E-2</v>
      </c>
      <c r="CD24" s="32">
        <v>3.1431167765514204E-2</v>
      </c>
      <c r="CE24" s="32">
        <v>3.8644878400222382E-3</v>
      </c>
      <c r="CF24" s="32">
        <v>0.42562955361651578</v>
      </c>
      <c r="CG24" s="32">
        <v>4.8504792434930583E-2</v>
      </c>
      <c r="CH24" s="32">
        <v>0.13641932360236581</v>
      </c>
      <c r="CI24" s="32">
        <v>1.7521747985624968E-2</v>
      </c>
      <c r="CJ24" s="32">
        <v>1.6297296649564891E-2</v>
      </c>
      <c r="CK24" s="32">
        <v>2.1798931824258769E-3</v>
      </c>
      <c r="CL24" s="32">
        <v>2.9065242432345031E-4</v>
      </c>
      <c r="CM24" s="32">
        <v>1.1418488098421264E-4</v>
      </c>
      <c r="CN24" s="32">
        <v>6.9860386274886452E-3</v>
      </c>
      <c r="CO24" s="32">
        <v>7.8891372316365095E-4</v>
      </c>
      <c r="CP24" s="32">
        <v>1.8061972082957269E-2</v>
      </c>
      <c r="CQ24" s="32">
        <v>2.1798931824258774E-3</v>
      </c>
      <c r="CR24" s="32"/>
      <c r="CS24" s="32"/>
      <c r="CT24" s="32">
        <v>9.9133237581748232E-3</v>
      </c>
      <c r="CU24" s="32">
        <v>9.8614215395456369E-4</v>
      </c>
    </row>
    <row r="25" spans="1:99" s="1" customFormat="1" x14ac:dyDescent="0.5">
      <c r="B25" s="2"/>
      <c r="C25" s="2">
        <v>75567</v>
      </c>
      <c r="D25" s="2">
        <v>99</v>
      </c>
      <c r="E25" s="2">
        <v>120</v>
      </c>
      <c r="F25" s="3">
        <f t="shared" si="0"/>
        <v>95.439368695148701</v>
      </c>
      <c r="G25" s="4">
        <v>41.702373060228147</v>
      </c>
      <c r="H25" s="4">
        <v>1.3187552381818295</v>
      </c>
      <c r="I25" s="4">
        <v>4.5430969928425444</v>
      </c>
      <c r="J25" s="4">
        <v>0.21226252984048549</v>
      </c>
      <c r="K25" s="4">
        <v>53.335574718680618</v>
      </c>
      <c r="L25" s="4">
        <v>3.6869894242039911</v>
      </c>
      <c r="M25" s="4">
        <f t="shared" si="1"/>
        <v>99.581044771751309</v>
      </c>
      <c r="N25" s="4">
        <v>0.17762985407235787</v>
      </c>
      <c r="O25" s="4">
        <v>1.0716030540758639E-2</v>
      </c>
      <c r="P25" s="7"/>
      <c r="Q25" s="7"/>
      <c r="R25" s="6">
        <v>101.14346009098431</v>
      </c>
      <c r="S25" s="6">
        <v>8.2670339983663723</v>
      </c>
      <c r="T25" s="4">
        <v>4.7047956474773258</v>
      </c>
      <c r="U25" s="4">
        <v>0.24493513132202993</v>
      </c>
      <c r="V25" s="4">
        <v>5.1947365628850264</v>
      </c>
      <c r="W25" s="4">
        <v>0.47951414426631017</v>
      </c>
      <c r="X25" s="30">
        <v>12.005805505912921</v>
      </c>
      <c r="Y25" s="30">
        <v>1.8409778431848947</v>
      </c>
      <c r="Z25" s="30">
        <v>810.17031156826874</v>
      </c>
      <c r="AA25" s="30">
        <v>67.295307772541776</v>
      </c>
      <c r="AB25" s="4">
        <v>4.031507340444918</v>
      </c>
      <c r="AC25" s="4">
        <v>0.43653264195900388</v>
      </c>
      <c r="AD25" s="4">
        <v>15.837609631097106</v>
      </c>
      <c r="AE25" s="4">
        <v>1.2486610972224588</v>
      </c>
      <c r="AF25" s="5">
        <v>5.010767616200798E-2</v>
      </c>
      <c r="AG25" s="5">
        <v>3.0210449245285475E-3</v>
      </c>
      <c r="AH25" s="4">
        <v>0.90521735656138591</v>
      </c>
      <c r="AI25" s="4">
        <v>4.6930511008167565E-2</v>
      </c>
      <c r="AJ25" s="30">
        <v>2293.2789259795641</v>
      </c>
      <c r="AK25" s="30">
        <v>97.150027131869805</v>
      </c>
      <c r="AL25" s="4">
        <v>1.9535140543285352</v>
      </c>
      <c r="AM25" s="4">
        <v>7.618704811881287E-2</v>
      </c>
      <c r="AN25" s="4">
        <v>1.473511183826989</v>
      </c>
      <c r="AO25" s="4">
        <v>6.3465837505656833E-2</v>
      </c>
      <c r="AP25" s="7">
        <v>9.8768178323647132E-3</v>
      </c>
      <c r="AQ25" s="7">
        <v>4.6575839986185894E-4</v>
      </c>
      <c r="AR25" s="29">
        <v>16.740778050776832</v>
      </c>
      <c r="AS25" s="29">
        <v>0.94834461229803158</v>
      </c>
      <c r="AT25" s="5">
        <v>7.9557516835572582E-3</v>
      </c>
      <c r="AU25" s="5">
        <v>1.4774967412320621E-3</v>
      </c>
      <c r="AV25" s="32">
        <v>2.2057958518103161E-4</v>
      </c>
      <c r="AW25" s="32">
        <v>1.2770397036796567E-4</v>
      </c>
      <c r="AX25" s="31">
        <v>0.24191681696745318</v>
      </c>
      <c r="AY25" s="31">
        <v>2.8742592114944929E-2</v>
      </c>
      <c r="AZ25" s="4">
        <v>0.52731497839534291</v>
      </c>
      <c r="BA25" s="4">
        <v>6.3531925107872644E-2</v>
      </c>
      <c r="BB25" s="32">
        <v>1.7409768949901445E-3</v>
      </c>
      <c r="BC25" s="32">
        <v>4.7955052197333324E-4</v>
      </c>
      <c r="BD25" s="32">
        <v>1.6471517928649271E-3</v>
      </c>
      <c r="BE25" s="32">
        <v>4.1700045388985495E-4</v>
      </c>
      <c r="BF25" s="32"/>
      <c r="BG25" s="32"/>
      <c r="BH25" s="32">
        <v>2.0850022694492748E-4</v>
      </c>
      <c r="BI25" s="32">
        <v>1.0425011347246374E-4</v>
      </c>
      <c r="BJ25" s="32"/>
      <c r="BK25" s="32"/>
      <c r="BL25" s="32"/>
      <c r="BM25" s="32"/>
      <c r="BN25" s="32">
        <v>7.5060081700173897E-4</v>
      </c>
      <c r="BO25" s="32">
        <v>4.3785047658434777E-4</v>
      </c>
      <c r="BP25" s="32"/>
      <c r="BQ25" s="32"/>
      <c r="BR25" s="32"/>
      <c r="BS25" s="32"/>
      <c r="BT25" s="32">
        <v>1.9494771219350717E-3</v>
      </c>
      <c r="BU25" s="32">
        <v>8.9655097586318808E-4</v>
      </c>
      <c r="BV25" s="32">
        <v>6.255006808347824E-4</v>
      </c>
      <c r="BW25" s="32">
        <v>1.3552514751420287E-4</v>
      </c>
      <c r="BX25" s="32">
        <v>1.4519242063925783E-2</v>
      </c>
      <c r="BY25" s="32">
        <v>1.9798966450807884E-3</v>
      </c>
      <c r="BZ25" s="32">
        <v>9.5567623625685671E-3</v>
      </c>
      <c r="CA25" s="32">
        <v>1.2546154803372025E-3</v>
      </c>
      <c r="CB25" s="32">
        <v>6.452956421399153E-2</v>
      </c>
      <c r="CC25" s="32">
        <v>7.7069722441811747E-3</v>
      </c>
      <c r="CD25" s="32">
        <v>2.2898370322183347E-2</v>
      </c>
      <c r="CE25" s="32">
        <v>2.8461251247911506E-3</v>
      </c>
      <c r="CF25" s="32">
        <v>0.35682304699920414</v>
      </c>
      <c r="CG25" s="32">
        <v>4.1406087365095365E-2</v>
      </c>
      <c r="CH25" s="32">
        <v>0.11689419928906085</v>
      </c>
      <c r="CI25" s="32">
        <v>1.5083122488911077E-2</v>
      </c>
      <c r="CJ25" s="32">
        <v>1.1884512935860866E-2</v>
      </c>
      <c r="CK25" s="32">
        <v>1.7722519290318834E-3</v>
      </c>
      <c r="CL25" s="32"/>
      <c r="CM25" s="32"/>
      <c r="CN25" s="32"/>
      <c r="CO25" s="32"/>
      <c r="CP25" s="32">
        <v>3.8155541530921727E-3</v>
      </c>
      <c r="CQ25" s="32">
        <v>9.1740099855768095E-4</v>
      </c>
      <c r="CR25" s="32"/>
      <c r="CS25" s="32"/>
      <c r="CT25" s="32"/>
      <c r="CU25" s="32"/>
    </row>
    <row r="26" spans="1:99" s="1" customFormat="1" x14ac:dyDescent="0.5">
      <c r="B26" s="2"/>
      <c r="C26" s="2">
        <v>62949</v>
      </c>
      <c r="D26" s="2">
        <v>154</v>
      </c>
      <c r="E26" s="2">
        <v>90</v>
      </c>
      <c r="F26" s="3">
        <f t="shared" si="0"/>
        <v>99.000845938366282</v>
      </c>
      <c r="G26" s="4">
        <v>42.67672402601697</v>
      </c>
      <c r="H26" s="4">
        <v>1.3495808591948817</v>
      </c>
      <c r="I26" s="4">
        <v>1.0115541557716539</v>
      </c>
      <c r="J26" s="4">
        <v>5.2613350695751182E-2</v>
      </c>
      <c r="K26" s="4">
        <v>56.228689592426676</v>
      </c>
      <c r="L26" s="4">
        <v>4.4606580722717792</v>
      </c>
      <c r="M26" s="4">
        <f t="shared" si="1"/>
        <v>99.916967774215294</v>
      </c>
      <c r="N26" s="4">
        <v>11.421662615341024</v>
      </c>
      <c r="O26" s="4">
        <v>0.75307665595655104</v>
      </c>
      <c r="P26" s="7"/>
      <c r="Q26" s="7"/>
      <c r="R26" s="6">
        <v>86.7890495365113</v>
      </c>
      <c r="S26" s="6">
        <v>8.4894622985405004</v>
      </c>
      <c r="T26" s="4">
        <v>0.29185541784612368</v>
      </c>
      <c r="U26" s="4">
        <v>4.0220357936391601E-2</v>
      </c>
      <c r="V26" s="4">
        <v>2.1902632026646423</v>
      </c>
      <c r="W26" s="4">
        <v>0.24336257807384915</v>
      </c>
      <c r="X26" s="30">
        <v>120.49785639103634</v>
      </c>
      <c r="Y26" s="30">
        <v>19.82763928846936</v>
      </c>
      <c r="Z26" s="30">
        <v>65.224789216886506</v>
      </c>
      <c r="AA26" s="30">
        <v>11.263942841435355</v>
      </c>
      <c r="AB26" s="4">
        <v>3.2709379255455473</v>
      </c>
      <c r="AC26" s="4">
        <v>0.43837312404218676</v>
      </c>
      <c r="AD26" s="4">
        <v>36.512825115764151</v>
      </c>
      <c r="AE26" s="4">
        <v>3.4180508092951021</v>
      </c>
      <c r="AF26" s="5">
        <v>2.6723146629752317</v>
      </c>
      <c r="AG26" s="5">
        <v>0.1157301625697935</v>
      </c>
      <c r="AH26" s="4">
        <v>2.1177583698753342</v>
      </c>
      <c r="AI26" s="4">
        <v>0.11345134124332146</v>
      </c>
      <c r="AJ26" s="30">
        <v>280.55499035019909</v>
      </c>
      <c r="AK26" s="30">
        <v>12.86334478040183</v>
      </c>
      <c r="AL26" s="4">
        <v>1.2040968715706153</v>
      </c>
      <c r="AM26" s="4">
        <v>5.2138181530426965E-2</v>
      </c>
      <c r="AN26" s="4">
        <v>13.161226342021855</v>
      </c>
      <c r="AO26" s="4">
        <v>0.58930864218008305</v>
      </c>
      <c r="AP26" s="7"/>
      <c r="AQ26" s="7"/>
      <c r="AR26" s="29">
        <v>8.1836598486078049</v>
      </c>
      <c r="AS26" s="29">
        <v>0.56052464716491812</v>
      </c>
      <c r="AT26" s="5">
        <v>3.0994246150340579E-3</v>
      </c>
      <c r="AU26" s="5">
        <v>1.4962739520854073E-3</v>
      </c>
      <c r="AV26" s="32">
        <v>3.0737236986641244E-4</v>
      </c>
      <c r="AW26" s="32">
        <v>2.1629907509117913E-4</v>
      </c>
      <c r="AX26" s="31">
        <v>0.12853800750421709</v>
      </c>
      <c r="AY26" s="31">
        <v>1.853913569772362E-2</v>
      </c>
      <c r="AZ26" s="4">
        <v>5.3032520087488114E-2</v>
      </c>
      <c r="BA26" s="4">
        <v>8.8592608962857165E-3</v>
      </c>
      <c r="BB26" s="32">
        <v>0.48895427745388476</v>
      </c>
      <c r="BC26" s="32">
        <v>4.3350585423746479E-2</v>
      </c>
      <c r="BD26" s="32">
        <v>2.3925074648212031E-3</v>
      </c>
      <c r="BE26" s="32">
        <v>8.4756990906221987E-4</v>
      </c>
      <c r="BF26" s="33">
        <v>3.0070306443043845E-5</v>
      </c>
      <c r="BG26" s="33">
        <v>2.0817904460568819E-5</v>
      </c>
      <c r="BH26" s="32">
        <v>8.3987039203943807E-4</v>
      </c>
      <c r="BI26" s="32">
        <v>3.5220371279073208E-4</v>
      </c>
      <c r="BJ26" s="32">
        <v>6.0953806250034544E-3</v>
      </c>
      <c r="BK26" s="32">
        <v>1.5238451562508636E-3</v>
      </c>
      <c r="BL26" s="32"/>
      <c r="BM26" s="32"/>
      <c r="BN26" s="32"/>
      <c r="BO26" s="32"/>
      <c r="BP26" s="32"/>
      <c r="BQ26" s="32"/>
      <c r="BR26" s="32"/>
      <c r="BS26" s="32"/>
      <c r="BT26" s="32"/>
      <c r="BU26" s="32"/>
      <c r="BV26" s="32"/>
      <c r="BW26" s="32"/>
      <c r="BX26" s="32">
        <v>2.7875982668069108E-3</v>
      </c>
      <c r="BY26" s="32">
        <v>1.2389325630252936E-3</v>
      </c>
      <c r="BZ26" s="32">
        <v>3.8877050529960372E-3</v>
      </c>
      <c r="CA26" s="32">
        <v>9.0411745418512491E-4</v>
      </c>
      <c r="CB26" s="32">
        <v>2.2876967830432686E-2</v>
      </c>
      <c r="CC26" s="32">
        <v>3.8604883213855159E-3</v>
      </c>
      <c r="CD26" s="32">
        <v>9.4542753623813626E-3</v>
      </c>
      <c r="CE26" s="32">
        <v>1.6653402473185521E-3</v>
      </c>
      <c r="CF26" s="32">
        <v>7.6088432231125436E-2</v>
      </c>
      <c r="CG26" s="32">
        <v>1.1189475328106682E-2</v>
      </c>
      <c r="CH26" s="32">
        <v>2.4977042422558941E-2</v>
      </c>
      <c r="CI26" s="32">
        <v>4.0164088317682723E-3</v>
      </c>
      <c r="CJ26" s="32"/>
      <c r="CK26" s="32"/>
      <c r="CL26" s="32"/>
      <c r="CM26" s="32"/>
      <c r="CN26" s="32">
        <v>1.7377243836197414E-2</v>
      </c>
      <c r="CO26" s="32">
        <v>2.6922490450446697E-3</v>
      </c>
      <c r="CP26" s="32">
        <v>2.9081840048605012E-3</v>
      </c>
      <c r="CQ26" s="32">
        <v>9.9709165880931447E-4</v>
      </c>
      <c r="CR26" s="32"/>
      <c r="CS26" s="32"/>
      <c r="CT26" s="32">
        <v>1.8476805483213976E-3</v>
      </c>
      <c r="CU26" s="32">
        <v>5.2548712842168186E-4</v>
      </c>
    </row>
    <row r="27" spans="1:99" s="1" customFormat="1" x14ac:dyDescent="0.5">
      <c r="B27" s="2"/>
      <c r="C27" s="2">
        <v>62949</v>
      </c>
      <c r="D27" s="2">
        <v>155</v>
      </c>
      <c r="E27" s="2">
        <v>90</v>
      </c>
      <c r="F27" s="3">
        <f t="shared" si="0"/>
        <v>99.014328742414165</v>
      </c>
      <c r="G27" s="4">
        <v>43.230408026618782</v>
      </c>
      <c r="H27" s="4">
        <v>1.3671224235270834</v>
      </c>
      <c r="I27" s="4">
        <v>0.98859286655771572</v>
      </c>
      <c r="J27" s="4">
        <v>5.1550700977745251E-2</v>
      </c>
      <c r="K27" s="4">
        <v>55.711622117636978</v>
      </c>
      <c r="L27" s="4">
        <v>4.4315558718116481</v>
      </c>
      <c r="M27" s="4">
        <f t="shared" si="1"/>
        <v>99.930623010813477</v>
      </c>
      <c r="N27" s="4">
        <v>7.6411833507817883</v>
      </c>
      <c r="O27" s="4">
        <v>0.50856461569263156</v>
      </c>
      <c r="P27" s="7">
        <v>3.4921436944227364E-3</v>
      </c>
      <c r="Q27" s="7">
        <v>2.3016401622331672E-3</v>
      </c>
      <c r="R27" s="6">
        <v>120.08657896652961</v>
      </c>
      <c r="S27" s="6">
        <v>11.791102310078836</v>
      </c>
      <c r="T27" s="4">
        <v>5.9441779761430853</v>
      </c>
      <c r="U27" s="4">
        <v>0.34474142919634765</v>
      </c>
      <c r="V27" s="4">
        <v>2.9459129965201072</v>
      </c>
      <c r="W27" s="4">
        <v>0.33280188663616272</v>
      </c>
      <c r="X27" s="30">
        <v>73.24696352252424</v>
      </c>
      <c r="Y27" s="30">
        <v>12.094534512649334</v>
      </c>
      <c r="Z27" s="30">
        <v>68.347362979471356</v>
      </c>
      <c r="AA27" s="30">
        <v>14.633744452576096</v>
      </c>
      <c r="AB27" s="4">
        <v>4.3743806193793899</v>
      </c>
      <c r="AC27" s="4">
        <v>0.58510823571316684</v>
      </c>
      <c r="AD27" s="4">
        <v>43.857015042834533</v>
      </c>
      <c r="AE27" s="4">
        <v>4.154875109321166</v>
      </c>
      <c r="AF27" s="5">
        <v>2.1900998624689851</v>
      </c>
      <c r="AG27" s="5">
        <v>0.10124549242557351</v>
      </c>
      <c r="AH27" s="4">
        <v>1.425048132661108</v>
      </c>
      <c r="AI27" s="4">
        <v>8.8107814653778177E-2</v>
      </c>
      <c r="AJ27" s="30">
        <v>246.6886533587959</v>
      </c>
      <c r="AK27" s="30">
        <v>11.327640629377408</v>
      </c>
      <c r="AL27" s="4">
        <v>1.1230578812686201</v>
      </c>
      <c r="AM27" s="4">
        <v>5.0821607759272067E-2</v>
      </c>
      <c r="AN27" s="4">
        <v>6.6043982303604327</v>
      </c>
      <c r="AO27" s="4">
        <v>0.31269030358951833</v>
      </c>
      <c r="AP27" s="7">
        <v>8.8426041642709133E-2</v>
      </c>
      <c r="AQ27" s="7">
        <v>5.5394504045316621E-3</v>
      </c>
      <c r="AR27" s="29">
        <v>7.6652565714498193</v>
      </c>
      <c r="AS27" s="29">
        <v>0.56779678307035697</v>
      </c>
      <c r="AT27" s="5">
        <v>8.2280114209734526E-3</v>
      </c>
      <c r="AU27" s="5">
        <v>2.5983193960968797E-3</v>
      </c>
      <c r="AV27" s="32">
        <v>4.9010395271827059E-2</v>
      </c>
      <c r="AW27" s="32">
        <v>6.4578403181701528E-3</v>
      </c>
      <c r="AX27" s="31">
        <v>0.40939656134703212</v>
      </c>
      <c r="AY27" s="31">
        <v>6.0094908087637747E-2</v>
      </c>
      <c r="AZ27" s="4">
        <v>8.1017076064796009E-2</v>
      </c>
      <c r="BA27" s="4">
        <v>1.4956998658116187E-2</v>
      </c>
      <c r="BB27" s="32">
        <v>0.45546979710980251</v>
      </c>
      <c r="BC27" s="32">
        <v>4.0849309157829819E-2</v>
      </c>
      <c r="BD27" s="32">
        <v>2.4887549363707264E-2</v>
      </c>
      <c r="BE27" s="32">
        <v>4.6732079591240714E-3</v>
      </c>
      <c r="BF27" s="32">
        <v>4.9556780813285383E-3</v>
      </c>
      <c r="BG27" s="32">
        <v>5.9749310200415007E-4</v>
      </c>
      <c r="BH27" s="32">
        <v>0.27032425929707415</v>
      </c>
      <c r="BI27" s="32">
        <v>3.0188495962109801E-2</v>
      </c>
      <c r="BJ27" s="32">
        <v>1.6190010815792228</v>
      </c>
      <c r="BK27" s="32">
        <v>0.13641250798228485</v>
      </c>
      <c r="BL27" s="32"/>
      <c r="BM27" s="32"/>
      <c r="BN27" s="32">
        <v>0.14859622364769076</v>
      </c>
      <c r="BO27" s="32">
        <v>2.1613996166936836E-2</v>
      </c>
      <c r="BP27" s="32">
        <v>1.8379901925661846E-2</v>
      </c>
      <c r="BQ27" s="32">
        <v>3.586322326958409E-3</v>
      </c>
      <c r="BR27" s="32">
        <v>8.6070020450480598E-3</v>
      </c>
      <c r="BS27" s="32">
        <v>1.5301336968974331E-3</v>
      </c>
      <c r="BT27" s="32">
        <v>0</v>
      </c>
      <c r="BU27" s="32">
        <v>0</v>
      </c>
      <c r="BV27" s="32">
        <v>7.6571962636812997E-3</v>
      </c>
      <c r="BW27" s="32">
        <v>1.5512423465216425E-3</v>
      </c>
      <c r="BX27" s="32">
        <v>2.7923888596316792E-2</v>
      </c>
      <c r="BY27" s="32">
        <v>5.3337764734537694E-3</v>
      </c>
      <c r="BZ27" s="32">
        <v>1.007432024730107E-2</v>
      </c>
      <c r="CA27" s="32">
        <v>2.1980335085020515E-3</v>
      </c>
      <c r="CB27" s="32">
        <v>4.011958773048431E-2</v>
      </c>
      <c r="CC27" s="32">
        <v>7.2418028394376013E-3</v>
      </c>
      <c r="CD27" s="32">
        <v>1.5815119146539151E-2</v>
      </c>
      <c r="CE27" s="32">
        <v>2.9873002832351728E-3</v>
      </c>
      <c r="CF27" s="32">
        <v>0.12128070543581378</v>
      </c>
      <c r="CG27" s="32">
        <v>1.9268897125316209E-2</v>
      </c>
      <c r="CH27" s="32">
        <v>4.2210863102488415E-2</v>
      </c>
      <c r="CI27" s="32">
        <v>6.9927634657736826E-3</v>
      </c>
      <c r="CJ27" s="32"/>
      <c r="CK27" s="32"/>
      <c r="CL27" s="32"/>
      <c r="CM27" s="32"/>
      <c r="CN27" s="32">
        <v>1.1602901707027389</v>
      </c>
      <c r="CO27" s="32">
        <v>9.917010006006316E-2</v>
      </c>
      <c r="CP27" s="32">
        <v>0.17507147298761236</v>
      </c>
      <c r="CQ27" s="32">
        <v>2.1883934123451545E-2</v>
      </c>
      <c r="CR27" s="32"/>
      <c r="CS27" s="32"/>
      <c r="CT27" s="32">
        <v>0.87400996611268433</v>
      </c>
      <c r="CU27" s="32">
        <v>8.7572707803039093E-2</v>
      </c>
    </row>
    <row r="28" spans="1:99" s="1" customFormat="1" x14ac:dyDescent="0.5">
      <c r="B28" s="2"/>
      <c r="C28" s="2">
        <v>62949</v>
      </c>
      <c r="D28" s="2">
        <v>156</v>
      </c>
      <c r="E28" s="2">
        <v>90</v>
      </c>
      <c r="F28" s="3">
        <f t="shared" si="0"/>
        <v>98.799413504063267</v>
      </c>
      <c r="G28" s="4">
        <v>42.517108827337132</v>
      </c>
      <c r="H28" s="4">
        <v>1.3446400235507905</v>
      </c>
      <c r="I28" s="4">
        <v>1.2171945897842043</v>
      </c>
      <c r="J28" s="4">
        <v>6.3644489633891368E-2</v>
      </c>
      <c r="K28" s="4">
        <v>56.193140192233315</v>
      </c>
      <c r="L28" s="4">
        <v>4.4819416742271141</v>
      </c>
      <c r="M28" s="4">
        <f t="shared" si="1"/>
        <v>99.927443609354654</v>
      </c>
      <c r="N28" s="4">
        <v>9.3657455917771184</v>
      </c>
      <c r="O28" s="4">
        <v>0.62521666166736434</v>
      </c>
      <c r="P28" s="7"/>
      <c r="Q28" s="7"/>
      <c r="R28" s="6">
        <v>81.801598114366115</v>
      </c>
      <c r="S28" s="6">
        <v>8.0640933859813124</v>
      </c>
      <c r="T28" s="4">
        <v>1.3870358828807912</v>
      </c>
      <c r="U28" s="4">
        <v>0.11301773860510149</v>
      </c>
      <c r="V28" s="4">
        <v>3.3822103084133688</v>
      </c>
      <c r="W28" s="4">
        <v>0.40004638056502212</v>
      </c>
      <c r="X28" s="30">
        <v>78.030029518654615</v>
      </c>
      <c r="Y28" s="30">
        <v>12.916707117216673</v>
      </c>
      <c r="Z28" s="30">
        <v>76.536382657382362</v>
      </c>
      <c r="AA28" s="30">
        <v>19.940620045546204</v>
      </c>
      <c r="AB28" s="4">
        <v>4.7697966678049601</v>
      </c>
      <c r="AC28" s="4">
        <v>0.64786608283177594</v>
      </c>
      <c r="AD28" s="4">
        <v>39.314136683930364</v>
      </c>
      <c r="AE28" s="4">
        <v>3.8459481538627527</v>
      </c>
      <c r="AF28" s="5">
        <v>2.4736513331615839</v>
      </c>
      <c r="AG28" s="5">
        <v>0.11529730790159926</v>
      </c>
      <c r="AH28" s="4">
        <v>1.8932024147649709</v>
      </c>
      <c r="AI28" s="4">
        <v>0.12244592732310759</v>
      </c>
      <c r="AJ28" s="30">
        <v>258.11467088201289</v>
      </c>
      <c r="AK28" s="30">
        <v>11.886032018716458</v>
      </c>
      <c r="AL28" s="4">
        <v>1.6906033041354027</v>
      </c>
      <c r="AM28" s="4">
        <v>7.9384850802879769E-2</v>
      </c>
      <c r="AN28" s="4">
        <v>9.7105221528127519</v>
      </c>
      <c r="AO28" s="4">
        <v>0.46595595742863494</v>
      </c>
      <c r="AP28" s="7"/>
      <c r="AQ28" s="7"/>
      <c r="AR28" s="29">
        <v>10.098242730357507</v>
      </c>
      <c r="AS28" s="29">
        <v>0.80972084566000291</v>
      </c>
      <c r="AT28" s="5">
        <v>1.4906775790165712E-3</v>
      </c>
      <c r="AU28" s="5">
        <v>1.4906775790165712E-3</v>
      </c>
      <c r="AV28" s="32">
        <v>1.2135493525930718E-2</v>
      </c>
      <c r="AW28" s="32">
        <v>3.5158906476995544E-3</v>
      </c>
      <c r="AX28" s="31">
        <v>0.19701115208517561</v>
      </c>
      <c r="AY28" s="31">
        <v>3.2014312213841031E-2</v>
      </c>
      <c r="AZ28" s="4">
        <v>7.2325194528713291E-2</v>
      </c>
      <c r="BA28" s="4">
        <v>1.5936059811411402E-2</v>
      </c>
      <c r="BB28" s="32">
        <v>0.22498166852200902</v>
      </c>
      <c r="BC28" s="32">
        <v>2.3100796321456282E-2</v>
      </c>
      <c r="BD28" s="32"/>
      <c r="BE28" s="32"/>
      <c r="BF28" s="32">
        <v>3.0533949553044767E-3</v>
      </c>
      <c r="BG28" s="32">
        <v>5.6459001060346918E-4</v>
      </c>
      <c r="BH28" s="32">
        <v>1.3900499624595664E-2</v>
      </c>
      <c r="BI28" s="32">
        <v>3.6438202899425525E-3</v>
      </c>
      <c r="BJ28" s="32">
        <v>3.989545574765814E-2</v>
      </c>
      <c r="BK28" s="32">
        <v>9.1794853932664743E-3</v>
      </c>
      <c r="BL28" s="32"/>
      <c r="BM28" s="32"/>
      <c r="BN28" s="32">
        <v>1.4481580925870327E-2</v>
      </c>
      <c r="BO28" s="32">
        <v>7.4400782738416361E-3</v>
      </c>
      <c r="BP28" s="32"/>
      <c r="BQ28" s="32"/>
      <c r="BR28" s="32">
        <v>1.6929974031292699E-3</v>
      </c>
      <c r="BS28" s="32">
        <v>1.0346095241345538E-3</v>
      </c>
      <c r="BT28" s="32"/>
      <c r="BU28" s="32"/>
      <c r="BV28" s="32">
        <v>1.2010412070630068E-3</v>
      </c>
      <c r="BW28" s="32">
        <v>8.9266576200628897E-4</v>
      </c>
      <c r="BX28" s="32">
        <v>8.0229415487508907E-3</v>
      </c>
      <c r="BY28" s="32">
        <v>3.2914631994875451E-3</v>
      </c>
      <c r="BZ28" s="32">
        <v>3.9632378214168526E-3</v>
      </c>
      <c r="CA28" s="32">
        <v>1.531250976456511E-3</v>
      </c>
      <c r="CB28" s="32">
        <v>3.475688996262985E-2</v>
      </c>
      <c r="CC28" s="32">
        <v>8.1194374093028748E-3</v>
      </c>
      <c r="CD28" s="32">
        <v>9.3325023644006602E-3</v>
      </c>
      <c r="CE28" s="32">
        <v>2.5923617678890723E-3</v>
      </c>
      <c r="CF28" s="32">
        <v>0.13377149260123428</v>
      </c>
      <c r="CG28" s="32">
        <v>2.3410011205216002E-2</v>
      </c>
      <c r="CH28" s="32">
        <v>3.6137523044373655E-2</v>
      </c>
      <c r="CI28" s="32">
        <v>6.6272966136740616E-3</v>
      </c>
      <c r="CJ28" s="32"/>
      <c r="CK28" s="32"/>
      <c r="CL28" s="32"/>
      <c r="CM28" s="32"/>
      <c r="CN28" s="32">
        <v>9.5583123235706655E-2</v>
      </c>
      <c r="CO28" s="32">
        <v>1.3654731890815236E-2</v>
      </c>
      <c r="CP28" s="32">
        <v>4.5032425646348434E-2</v>
      </c>
      <c r="CQ28" s="32">
        <v>7.3674372840533287E-3</v>
      </c>
      <c r="CR28" s="32"/>
      <c r="CS28" s="32"/>
      <c r="CT28" s="32"/>
      <c r="CU28" s="32"/>
    </row>
    <row r="29" spans="1:99" s="1" customFormat="1" x14ac:dyDescent="0.5">
      <c r="B29" s="2"/>
      <c r="C29" s="2">
        <v>62949</v>
      </c>
      <c r="D29" s="2">
        <v>157</v>
      </c>
      <c r="E29" s="2">
        <v>90</v>
      </c>
      <c r="F29" s="3">
        <f t="shared" si="0"/>
        <v>98.713816273924465</v>
      </c>
      <c r="G29" s="4">
        <v>44.693219280794324</v>
      </c>
      <c r="H29" s="4">
        <v>1.4134280692710217</v>
      </c>
      <c r="I29" s="4">
        <v>1.2525843956907776</v>
      </c>
      <c r="J29" s="4">
        <v>6.5616288518420329E-2</v>
      </c>
      <c r="K29" s="4">
        <v>53.931724247006471</v>
      </c>
      <c r="L29" s="4">
        <v>4.3131865982481843</v>
      </c>
      <c r="M29" s="4">
        <f t="shared" si="1"/>
        <v>99.87752792349157</v>
      </c>
      <c r="N29" s="4">
        <v>19.098713467486711</v>
      </c>
      <c r="O29" s="4">
        <v>1.2750001420139099</v>
      </c>
      <c r="P29" s="7"/>
      <c r="Q29" s="7"/>
      <c r="R29" s="6">
        <v>93.361839784787492</v>
      </c>
      <c r="S29" s="6">
        <v>9.2300909787233092</v>
      </c>
      <c r="T29" s="4">
        <v>1.0130589702014667</v>
      </c>
      <c r="U29" s="4">
        <v>8.8561658375821195E-2</v>
      </c>
      <c r="V29" s="4">
        <v>1.8350033341766192</v>
      </c>
      <c r="W29" s="4">
        <v>0.2293754167720774</v>
      </c>
      <c r="X29" s="30">
        <v>287.65336007136307</v>
      </c>
      <c r="Y29" s="30">
        <v>47.588637839776993</v>
      </c>
      <c r="Z29" s="30">
        <v>79.532785470941818</v>
      </c>
      <c r="AA29" s="30">
        <v>17.336130043840654</v>
      </c>
      <c r="AB29" s="4">
        <v>5.1033464070726682</v>
      </c>
      <c r="AC29" s="4">
        <v>0.69365873494191599</v>
      </c>
      <c r="AD29" s="4">
        <v>32.328297613525542</v>
      </c>
      <c r="AE29" s="4">
        <v>3.1724686325040254</v>
      </c>
      <c r="AF29" s="5">
        <v>2.297261853815086</v>
      </c>
      <c r="AG29" s="5">
        <v>0.1090786203969753</v>
      </c>
      <c r="AH29" s="4">
        <v>1.2762385820818778</v>
      </c>
      <c r="AI29" s="4">
        <v>8.5148578789015897E-2</v>
      </c>
      <c r="AJ29" s="30">
        <v>283.53501965976346</v>
      </c>
      <c r="AK29" s="30">
        <v>13.074335244654826</v>
      </c>
      <c r="AL29" s="4">
        <v>1.7781621655849358</v>
      </c>
      <c r="AM29" s="4">
        <v>8.1387491935811088E-2</v>
      </c>
      <c r="AN29" s="4">
        <v>8.1209596931157098</v>
      </c>
      <c r="AO29" s="4">
        <v>0.39184365226131296</v>
      </c>
      <c r="AP29" s="7"/>
      <c r="AQ29" s="7"/>
      <c r="AR29" s="29">
        <v>9.9791649002137266</v>
      </c>
      <c r="AS29" s="29">
        <v>0.77289610501655337</v>
      </c>
      <c r="AT29" s="5">
        <v>5.1486275398883443E-3</v>
      </c>
      <c r="AU29" s="5">
        <v>2.798167141243665E-3</v>
      </c>
      <c r="AV29" s="32">
        <v>3.3381792755141654E-3</v>
      </c>
      <c r="AW29" s="32">
        <v>1.5498689493458624E-3</v>
      </c>
      <c r="AX29" s="31">
        <v>0.13849451244435043</v>
      </c>
      <c r="AY29" s="31">
        <v>2.2003801042560351E-2</v>
      </c>
      <c r="AZ29" s="4">
        <v>0.12885923798170604</v>
      </c>
      <c r="BA29" s="4">
        <v>2.3194662836707083E-2</v>
      </c>
      <c r="BB29" s="32">
        <v>0.62713858237126574</v>
      </c>
      <c r="BC29" s="32">
        <v>5.8068387256598686E-2</v>
      </c>
      <c r="BD29" s="32"/>
      <c r="BE29" s="32"/>
      <c r="BF29" s="32">
        <v>2.7857549175308474E-4</v>
      </c>
      <c r="BG29" s="32">
        <v>1.5745571273000441E-4</v>
      </c>
      <c r="BH29" s="32">
        <v>3.4047277259476151E-3</v>
      </c>
      <c r="BI29" s="32">
        <v>1.5605002077259905E-3</v>
      </c>
      <c r="BJ29" s="32">
        <v>5.4926846100012229E-2</v>
      </c>
      <c r="BK29" s="32">
        <v>1.0020438139867095E-2</v>
      </c>
      <c r="BL29" s="32"/>
      <c r="BM29" s="32"/>
      <c r="BN29" s="32"/>
      <c r="BO29" s="32"/>
      <c r="BP29" s="32"/>
      <c r="BQ29" s="32"/>
      <c r="BR29" s="32"/>
      <c r="BS29" s="32"/>
      <c r="BT29" s="32"/>
      <c r="BU29" s="32"/>
      <c r="BV29" s="32">
        <v>1.0577811849689376E-3</v>
      </c>
      <c r="BW29" s="32">
        <v>6.9950046102784582E-4</v>
      </c>
      <c r="BX29" s="32">
        <v>5.4061362855594786E-3</v>
      </c>
      <c r="BY29" s="32">
        <v>2.4868226913573599E-3</v>
      </c>
      <c r="BZ29" s="32">
        <v>3.3896779941886487E-3</v>
      </c>
      <c r="CA29" s="32">
        <v>1.363445897103814E-3</v>
      </c>
      <c r="CB29" s="32">
        <v>3.294213354485933E-2</v>
      </c>
      <c r="CC29" s="32">
        <v>7.1873745916056714E-3</v>
      </c>
      <c r="CD29" s="32">
        <v>9.9918291239879786E-3</v>
      </c>
      <c r="CE29" s="32">
        <v>2.3617050656698857E-3</v>
      </c>
      <c r="CF29" s="32">
        <v>9.8432739660110805E-2</v>
      </c>
      <c r="CG29" s="32">
        <v>1.7577274939305498E-2</v>
      </c>
      <c r="CH29" s="32">
        <v>2.8654642366910545E-2</v>
      </c>
      <c r="CI29" s="32">
        <v>5.257732544387256E-3</v>
      </c>
      <c r="CJ29" s="32"/>
      <c r="CK29" s="32"/>
      <c r="CL29" s="32"/>
      <c r="CM29" s="32"/>
      <c r="CN29" s="32">
        <v>0.22273726707728564</v>
      </c>
      <c r="CO29" s="32">
        <v>2.4093559384654604E-2</v>
      </c>
      <c r="CP29" s="32">
        <v>9.3978423720489326E-2</v>
      </c>
      <c r="CQ29" s="32">
        <v>1.3052558850067963E-2</v>
      </c>
      <c r="CR29" s="32"/>
      <c r="CS29" s="32"/>
      <c r="CT29" s="32">
        <v>2.538557413337466E-2</v>
      </c>
      <c r="CU29" s="32">
        <v>4.0829944410322875E-3</v>
      </c>
    </row>
    <row r="30" spans="1:99" s="1" customFormat="1" x14ac:dyDescent="0.5">
      <c r="B30" s="2"/>
      <c r="C30" s="2">
        <v>82188</v>
      </c>
      <c r="D30" s="2">
        <v>151</v>
      </c>
      <c r="E30" s="2">
        <v>90</v>
      </c>
      <c r="F30" s="3">
        <f t="shared" si="0"/>
        <v>99.780206977896739</v>
      </c>
      <c r="G30" s="4">
        <v>42.456753914257732</v>
      </c>
      <c r="H30" s="4">
        <v>1.342617855861362</v>
      </c>
      <c r="I30" s="4">
        <v>0.22482410553408672</v>
      </c>
      <c r="J30" s="4">
        <v>1.162643010597812E-2</v>
      </c>
      <c r="K30" s="4">
        <v>57.257944148633655</v>
      </c>
      <c r="L30" s="4">
        <v>4.5058965817986429</v>
      </c>
      <c r="M30" s="4">
        <f t="shared" si="1"/>
        <v>99.939522168425469</v>
      </c>
      <c r="N30" s="4">
        <v>9.6396429374762285</v>
      </c>
      <c r="O30" s="4">
        <v>0.6368157899109943</v>
      </c>
      <c r="P30" s="7"/>
      <c r="Q30" s="7"/>
      <c r="R30" s="6">
        <v>417.0646238558092</v>
      </c>
      <c r="S30" s="6">
        <v>40.384175433527318</v>
      </c>
      <c r="T30" s="4">
        <v>0.26059780472609806</v>
      </c>
      <c r="U30" s="4">
        <v>3.5909146320525324E-2</v>
      </c>
      <c r="V30" s="4">
        <v>4.3821585274653465</v>
      </c>
      <c r="W30" s="4">
        <v>0.48421641187462394</v>
      </c>
      <c r="X30" s="30">
        <v>83.134042540856072</v>
      </c>
      <c r="Y30" s="30">
        <v>13.616348482828093</v>
      </c>
      <c r="Z30" s="30">
        <v>64.721968578460462</v>
      </c>
      <c r="AA30" s="30">
        <v>10.317190013687219</v>
      </c>
      <c r="AB30" s="4">
        <v>4.1024942160175204</v>
      </c>
      <c r="AC30" s="4">
        <v>0.53862068481630465</v>
      </c>
      <c r="AD30" s="4">
        <v>77.289842563197467</v>
      </c>
      <c r="AE30" s="4">
        <v>7.1209068200047358</v>
      </c>
      <c r="AF30" s="5">
        <v>1.6139644474751136</v>
      </c>
      <c r="AG30" s="5">
        <v>7.2220199011532316E-2</v>
      </c>
      <c r="AH30" s="4">
        <v>1.1107952097362794</v>
      </c>
      <c r="AI30" s="4">
        <v>6.3957725878126176E-2</v>
      </c>
      <c r="AJ30" s="30">
        <v>133.96300089547248</v>
      </c>
      <c r="AK30" s="30">
        <v>6.1085581937906648</v>
      </c>
      <c r="AL30" s="4">
        <v>0.2828352695769919</v>
      </c>
      <c r="AM30" s="4">
        <v>1.2722693787200328E-2</v>
      </c>
      <c r="AN30" s="4">
        <v>0.50065694886911571</v>
      </c>
      <c r="AO30" s="4">
        <v>2.6987084604469063E-2</v>
      </c>
      <c r="AP30" s="7"/>
      <c r="AQ30" s="7"/>
      <c r="AR30" s="29">
        <v>6.152578522427703</v>
      </c>
      <c r="AS30" s="29">
        <v>0.41822663672091637</v>
      </c>
      <c r="AT30" s="5">
        <v>1.3184403235366564E-2</v>
      </c>
      <c r="AU30" s="5">
        <v>1.8075391532357385E-3</v>
      </c>
      <c r="AV30" s="32">
        <v>1.9026813235145568E-3</v>
      </c>
      <c r="AW30" s="32">
        <v>4.9832129901571727E-4</v>
      </c>
      <c r="AX30" s="31">
        <v>0.13894162688967152</v>
      </c>
      <c r="AY30" s="31">
        <v>1.9673150710041984E-2</v>
      </c>
      <c r="AZ30" s="4">
        <v>0.12485929511229979</v>
      </c>
      <c r="BA30" s="4">
        <v>1.9585771782321539E-2</v>
      </c>
      <c r="BB30" s="32">
        <v>0.35905853111076785</v>
      </c>
      <c r="BC30" s="32">
        <v>3.1091660515178223E-2</v>
      </c>
      <c r="BD30" s="32"/>
      <c r="BE30" s="32"/>
      <c r="BF30" s="32"/>
      <c r="BG30" s="32"/>
      <c r="BH30" s="32">
        <v>2.3044771397404099E-3</v>
      </c>
      <c r="BI30" s="32">
        <v>6.1991782706467173E-4</v>
      </c>
      <c r="BJ30" s="32">
        <v>7.8972541320440522E-3</v>
      </c>
      <c r="BK30" s="32">
        <v>1.5159907485620279E-3</v>
      </c>
      <c r="BL30" s="32"/>
      <c r="BM30" s="32"/>
      <c r="BN30" s="32"/>
      <c r="BO30" s="32"/>
      <c r="BP30" s="32"/>
      <c r="BQ30" s="32"/>
      <c r="BR30" s="32"/>
      <c r="BS30" s="32"/>
      <c r="BT30" s="32"/>
      <c r="BU30" s="32"/>
      <c r="BV30" s="32"/>
      <c r="BW30" s="32"/>
      <c r="BX30" s="32">
        <v>6.2654456749307516E-3</v>
      </c>
      <c r="BY30" s="32">
        <v>1.3352589143295044E-3</v>
      </c>
      <c r="BZ30" s="32">
        <v>4.8930478772822176E-3</v>
      </c>
      <c r="CA30" s="32">
        <v>9.5342477020572605E-4</v>
      </c>
      <c r="CB30" s="32">
        <v>2.5603933821163688E-2</v>
      </c>
      <c r="CC30" s="32">
        <v>4.1250782267430392E-3</v>
      </c>
      <c r="CD30" s="32">
        <v>9.5436079084222202E-3</v>
      </c>
      <c r="CE30" s="32">
        <v>1.6049828851415308E-3</v>
      </c>
      <c r="CF30" s="32">
        <v>9.1280768439321563E-2</v>
      </c>
      <c r="CG30" s="32">
        <v>1.3358161235022667E-2</v>
      </c>
      <c r="CH30" s="32">
        <v>2.9218606831210327E-2</v>
      </c>
      <c r="CI30" s="32">
        <v>4.6200361228836842E-3</v>
      </c>
      <c r="CJ30" s="32"/>
      <c r="CK30" s="32"/>
      <c r="CL30" s="32"/>
      <c r="CM30" s="32"/>
      <c r="CN30" s="32">
        <v>8.8142797274151155E-2</v>
      </c>
      <c r="CO30" s="32">
        <v>8.278605268842925E-3</v>
      </c>
      <c r="CP30" s="32">
        <v>1.1820765085352786E-2</v>
      </c>
      <c r="CQ30" s="32">
        <v>1.8185792439004288E-3</v>
      </c>
      <c r="CR30" s="32"/>
      <c r="CS30" s="32"/>
      <c r="CT30" s="32">
        <v>2.5295738321464496E-3</v>
      </c>
      <c r="CU30" s="32">
        <v>6.2396154526279089E-4</v>
      </c>
    </row>
    <row r="31" spans="1:99" s="1" customFormat="1" x14ac:dyDescent="0.5">
      <c r="B31" s="2"/>
      <c r="C31" s="2">
        <v>82188</v>
      </c>
      <c r="D31" s="2">
        <v>153</v>
      </c>
      <c r="E31" s="2">
        <v>90</v>
      </c>
      <c r="F31" s="3">
        <f t="shared" si="0"/>
        <v>99.746828003691803</v>
      </c>
      <c r="G31" s="4">
        <v>43.902894458361267</v>
      </c>
      <c r="H31" s="4">
        <v>1.3884128257043158</v>
      </c>
      <c r="I31" s="4">
        <v>0.25239167387548411</v>
      </c>
      <c r="J31" s="4">
        <v>1.3146308317335893E-2</v>
      </c>
      <c r="K31" s="4">
        <v>55.785435518821444</v>
      </c>
      <c r="L31" s="4">
        <v>4.4136345495511611</v>
      </c>
      <c r="M31" s="4">
        <f t="shared" si="1"/>
        <v>99.940721651058197</v>
      </c>
      <c r="N31" s="4">
        <v>11.827296596785846</v>
      </c>
      <c r="O31" s="4">
        <v>0.78762564672918844</v>
      </c>
      <c r="P31" s="7"/>
      <c r="Q31" s="7"/>
      <c r="R31" s="6">
        <v>439.47234058196</v>
      </c>
      <c r="S31" s="6">
        <v>42.843576848690688</v>
      </c>
      <c r="T31" s="4">
        <v>4.020893898803573</v>
      </c>
      <c r="U31" s="4">
        <v>0.24401203079810602</v>
      </c>
      <c r="V31" s="4">
        <v>2.4910299970327019</v>
      </c>
      <c r="W31" s="4">
        <v>0.2879079896067947</v>
      </c>
      <c r="X31" s="30">
        <v>110.73946767455709</v>
      </c>
      <c r="Y31" s="30">
        <v>18.222126002905831</v>
      </c>
      <c r="Z31" s="30">
        <v>39.989334982033952</v>
      </c>
      <c r="AA31" s="30">
        <v>12.966021360422497</v>
      </c>
      <c r="AB31" s="4">
        <v>4.3343012566358228</v>
      </c>
      <c r="AC31" s="4">
        <v>0.58040319203330681</v>
      </c>
      <c r="AD31" s="4">
        <v>36.12781565701102</v>
      </c>
      <c r="AE31" s="4">
        <v>3.4473106542949448</v>
      </c>
      <c r="AF31" s="5">
        <v>1.7327954108863437</v>
      </c>
      <c r="AG31" s="5">
        <v>8.2256371784735868E-2</v>
      </c>
      <c r="AH31" s="4">
        <v>1.165164611502449</v>
      </c>
      <c r="AI31" s="4">
        <v>7.6834728137473676E-2</v>
      </c>
      <c r="AJ31" s="30">
        <v>152.93828012671696</v>
      </c>
      <c r="AK31" s="30">
        <v>7.0062563304684735</v>
      </c>
      <c r="AL31" s="4">
        <v>0.34408124931403339</v>
      </c>
      <c r="AM31" s="4">
        <v>1.9228069814607746E-2</v>
      </c>
      <c r="AN31" s="4">
        <v>0.9940418324180873</v>
      </c>
      <c r="AO31" s="4">
        <v>6.2548614818175877E-2</v>
      </c>
      <c r="AP31" s="7">
        <v>8.6650661743390128E-3</v>
      </c>
      <c r="AQ31" s="7">
        <v>6.0764839932251149E-4</v>
      </c>
      <c r="AR31" s="29">
        <v>6.9579949456802863</v>
      </c>
      <c r="AS31" s="29">
        <v>0.54779794461847553</v>
      </c>
      <c r="AT31" s="5">
        <v>6.5968469663584333E-3</v>
      </c>
      <c r="AU31" s="5">
        <v>2.7486862359826806E-3</v>
      </c>
      <c r="AV31" s="32">
        <v>3.4079728759227643E-2</v>
      </c>
      <c r="AW31" s="32">
        <v>5.3871736182971525E-3</v>
      </c>
      <c r="AX31" s="31">
        <v>9.1544614424317022E-2</v>
      </c>
      <c r="AY31" s="31">
        <v>1.5257435737386173E-2</v>
      </c>
      <c r="AZ31" s="4">
        <v>7.0885123628026209E-2</v>
      </c>
      <c r="BA31" s="4">
        <v>1.3923863569790862E-2</v>
      </c>
      <c r="BB31" s="32">
        <v>0.35262045976394951</v>
      </c>
      <c r="BC31" s="32">
        <v>3.3187807977783486E-2</v>
      </c>
      <c r="BD31" s="32"/>
      <c r="BE31" s="32"/>
      <c r="BF31" s="32">
        <v>2.0464212273460609E-3</v>
      </c>
      <c r="BG31" s="32">
        <v>3.6883173283562722E-4</v>
      </c>
      <c r="BH31" s="32">
        <v>1.0730337603145056E-2</v>
      </c>
      <c r="BI31" s="32">
        <v>2.6477456423344941E-3</v>
      </c>
      <c r="BJ31" s="32">
        <v>7.3277479039324953E-2</v>
      </c>
      <c r="BK31" s="32">
        <v>1.0936937170048502E-2</v>
      </c>
      <c r="BL31" s="32"/>
      <c r="BM31" s="32"/>
      <c r="BN31" s="32"/>
      <c r="BO31" s="32"/>
      <c r="BP31" s="32"/>
      <c r="BQ31" s="32"/>
      <c r="BR31" s="32"/>
      <c r="BS31" s="32"/>
      <c r="BT31" s="32"/>
      <c r="BU31" s="32"/>
      <c r="BV31" s="32"/>
      <c r="BW31" s="32"/>
      <c r="BX31" s="32">
        <v>4.0360087344293149E-3</v>
      </c>
      <c r="BY31" s="32">
        <v>1.9117936110454648E-3</v>
      </c>
      <c r="BZ31" s="32">
        <v>4.35284082062894E-3</v>
      </c>
      <c r="CA31" s="32">
        <v>1.3207337532677552E-3</v>
      </c>
      <c r="CB31" s="32">
        <v>1.47089122804758E-2</v>
      </c>
      <c r="CC31" s="32">
        <v>3.9714063157284662E-3</v>
      </c>
      <c r="CD31" s="32">
        <v>9.6366832426681981E-3</v>
      </c>
      <c r="CE31" s="32">
        <v>2.1414851650373768E-3</v>
      </c>
      <c r="CF31" s="32">
        <v>7.1367994302091051E-2</v>
      </c>
      <c r="CG31" s="32">
        <v>1.2662063505209702E-2</v>
      </c>
      <c r="CH31" s="32">
        <v>2.5952910654519153E-2</v>
      </c>
      <c r="CI31" s="32">
        <v>4.648282505287012E-3</v>
      </c>
      <c r="CJ31" s="32"/>
      <c r="CK31" s="32"/>
      <c r="CL31" s="32"/>
      <c r="CM31" s="32"/>
      <c r="CN31" s="32">
        <v>7.805241040127775E-2</v>
      </c>
      <c r="CO31" s="32">
        <v>1.0323060730491574E-2</v>
      </c>
      <c r="CP31" s="32">
        <v>0.10000962020760497</v>
      </c>
      <c r="CQ31" s="32">
        <v>1.3676529259159652E-2</v>
      </c>
      <c r="CR31" s="32"/>
      <c r="CS31" s="32"/>
      <c r="CT31" s="32">
        <v>4.3072434695634624E-3</v>
      </c>
      <c r="CU31" s="32">
        <v>1.2381145195911167E-3</v>
      </c>
    </row>
    <row r="32" spans="1:99" s="1" customFormat="1" x14ac:dyDescent="0.5">
      <c r="B32" s="2"/>
      <c r="C32" s="2">
        <v>67723</v>
      </c>
      <c r="D32" s="2">
        <v>107</v>
      </c>
      <c r="E32" s="2">
        <v>90</v>
      </c>
      <c r="F32" s="3">
        <f t="shared" si="0"/>
        <v>97.108586325506124</v>
      </c>
      <c r="G32" s="4">
        <v>41.764653675407367</v>
      </c>
      <c r="H32" s="4">
        <v>1.320733674483803</v>
      </c>
      <c r="I32" s="4">
        <v>2.9245835661206501</v>
      </c>
      <c r="J32" s="4">
        <v>0.13856332568809418</v>
      </c>
      <c r="K32" s="4">
        <v>55.102818419602293</v>
      </c>
      <c r="L32" s="4">
        <v>3.8793521497683874</v>
      </c>
      <c r="M32" s="4">
        <f t="shared" si="1"/>
        <v>99.79205566113032</v>
      </c>
      <c r="N32" s="4">
        <v>4.8395164105952997</v>
      </c>
      <c r="O32" s="4">
        <v>0.28250984122764439</v>
      </c>
      <c r="P32" s="7"/>
      <c r="Q32" s="7"/>
      <c r="R32" s="6">
        <v>772.17080192505739</v>
      </c>
      <c r="S32" s="6">
        <v>64.669775581711079</v>
      </c>
      <c r="T32" s="4">
        <v>0.36837656901624022</v>
      </c>
      <c r="U32" s="4">
        <v>4.5416289330769341E-2</v>
      </c>
      <c r="V32" s="4">
        <v>19.493521041364872</v>
      </c>
      <c r="W32" s="4">
        <v>1.8576599159761271</v>
      </c>
      <c r="X32" s="30">
        <v>26.66486128269278</v>
      </c>
      <c r="Y32" s="30">
        <v>4.1137239525343876</v>
      </c>
      <c r="Z32" s="30">
        <v>293.50161619597418</v>
      </c>
      <c r="AA32" s="30">
        <v>27.469248856057341</v>
      </c>
      <c r="AB32" s="4">
        <v>2.9783522264237394</v>
      </c>
      <c r="AC32" s="4">
        <v>0.33005486414194474</v>
      </c>
      <c r="AD32" s="4">
        <v>139.88665332928551</v>
      </c>
      <c r="AE32" s="4">
        <v>11.136887535311647</v>
      </c>
      <c r="AF32" s="5">
        <v>0.84736695408120366</v>
      </c>
      <c r="AG32" s="5">
        <v>3.6036261716697611E-2</v>
      </c>
      <c r="AH32" s="4">
        <v>0.99738988459978817</v>
      </c>
      <c r="AI32" s="4">
        <v>5.8289019229857748E-2</v>
      </c>
      <c r="AJ32" s="30">
        <v>986.69936134786747</v>
      </c>
      <c r="AK32" s="30">
        <v>42.224499298937907</v>
      </c>
      <c r="AL32" s="4">
        <v>6.199885765180241</v>
      </c>
      <c r="AM32" s="4">
        <v>0.24067879523215219</v>
      </c>
      <c r="AN32" s="4">
        <v>7.6345970684080431</v>
      </c>
      <c r="AO32" s="4">
        <v>0.32039675946556534</v>
      </c>
      <c r="AP32" s="7">
        <v>8.3367148876968312E-3</v>
      </c>
      <c r="AQ32" s="7">
        <v>4.2445415224566112E-4</v>
      </c>
      <c r="AR32" s="29">
        <v>39.540976041769596</v>
      </c>
      <c r="AS32" s="29">
        <v>2.2764631293411863</v>
      </c>
      <c r="AT32" s="5">
        <v>1.1191406419387403E-2</v>
      </c>
      <c r="AU32" s="5">
        <v>1.7780739170989331E-3</v>
      </c>
      <c r="AV32" s="32"/>
      <c r="AW32" s="32"/>
      <c r="AX32" s="31">
        <v>9.1924150793523344E-3</v>
      </c>
      <c r="AY32" s="31">
        <v>1.9352452798636495E-3</v>
      </c>
      <c r="AZ32" s="4">
        <v>1.2161977027218689</v>
      </c>
      <c r="BA32" s="4">
        <v>0.15654029837014155</v>
      </c>
      <c r="BB32" s="32">
        <v>0.68963849732554194</v>
      </c>
      <c r="BC32" s="32">
        <v>5.2290186492494596E-2</v>
      </c>
      <c r="BD32" s="32">
        <v>1.4699219802184632E-3</v>
      </c>
      <c r="BE32" s="32">
        <v>6.5096544838246222E-4</v>
      </c>
      <c r="BF32" s="32"/>
      <c r="BG32" s="32"/>
      <c r="BH32" s="32"/>
      <c r="BI32" s="32"/>
      <c r="BJ32" s="32">
        <v>1.0404266024190863E-3</v>
      </c>
      <c r="BK32" s="32">
        <v>5.2021330120954315E-4</v>
      </c>
      <c r="BL32" s="32"/>
      <c r="BM32" s="32"/>
      <c r="BN32" s="32"/>
      <c r="BO32" s="32"/>
      <c r="BP32" s="32">
        <v>4.2690376007732922E-4</v>
      </c>
      <c r="BQ32" s="32">
        <v>2.4748044062453871E-4</v>
      </c>
      <c r="BR32" s="32"/>
      <c r="BS32" s="32"/>
      <c r="BT32" s="32"/>
      <c r="BU32" s="32"/>
      <c r="BV32" s="32"/>
      <c r="BW32" s="32"/>
      <c r="BX32" s="32"/>
      <c r="BY32" s="32"/>
      <c r="BZ32" s="32"/>
      <c r="CA32" s="32"/>
      <c r="CB32" s="32">
        <v>3.2602598059917279E-3</v>
      </c>
      <c r="CC32" s="32">
        <v>8.1156681865888504E-4</v>
      </c>
      <c r="CD32" s="32">
        <v>8.997573946486658E-4</v>
      </c>
      <c r="CE32" s="32">
        <v>3.2255453770423873E-4</v>
      </c>
      <c r="CF32" s="32">
        <v>6.5702029275208126E-3</v>
      </c>
      <c r="CG32" s="32">
        <v>1.5330473497548562E-3</v>
      </c>
      <c r="CH32" s="32">
        <v>2.14953140064512E-3</v>
      </c>
      <c r="CI32" s="32">
        <v>4.7903842642948384E-4</v>
      </c>
      <c r="CJ32" s="32"/>
      <c r="CK32" s="32"/>
      <c r="CL32" s="32"/>
      <c r="CM32" s="32"/>
      <c r="CN32" s="32">
        <v>0.50778073201525287</v>
      </c>
      <c r="CO32" s="32">
        <v>3.8323074114358709E-2</v>
      </c>
      <c r="CP32" s="32"/>
      <c r="CQ32" s="32"/>
      <c r="CR32" s="32"/>
      <c r="CS32" s="32"/>
      <c r="CT32" s="32">
        <v>4.6614874432574244E-3</v>
      </c>
      <c r="CU32" s="32">
        <v>8.4603508756629425E-4</v>
      </c>
    </row>
    <row r="33" spans="2:99" s="1" customFormat="1" x14ac:dyDescent="0.5">
      <c r="B33" s="2"/>
      <c r="C33" s="2">
        <v>67723</v>
      </c>
      <c r="D33" s="2">
        <v>108</v>
      </c>
      <c r="E33" s="2">
        <v>90</v>
      </c>
      <c r="F33" s="3">
        <f t="shared" si="0"/>
        <v>96.846833797460476</v>
      </c>
      <c r="G33" s="4">
        <v>42.938664203685349</v>
      </c>
      <c r="H33" s="4">
        <v>1.3579284406298984</v>
      </c>
      <c r="I33" s="4">
        <v>3.1181114776703267</v>
      </c>
      <c r="J33" s="4">
        <v>0.14804451122946241</v>
      </c>
      <c r="K33" s="4">
        <v>53.726998407422393</v>
      </c>
      <c r="L33" s="4">
        <v>3.79136523066366</v>
      </c>
      <c r="M33" s="4">
        <f t="shared" si="1"/>
        <v>99.783774088778074</v>
      </c>
      <c r="N33" s="4">
        <v>5.4428029807617211</v>
      </c>
      <c r="O33" s="4">
        <v>0.31570782951054072</v>
      </c>
      <c r="P33" s="7">
        <v>5.5181901836872686E-3</v>
      </c>
      <c r="Q33" s="7">
        <v>2.9167576685204134E-3</v>
      </c>
      <c r="R33" s="6">
        <v>856.22591912661608</v>
      </c>
      <c r="S33" s="6">
        <v>71.940794223964105</v>
      </c>
      <c r="T33" s="4">
        <v>0.38703261540515294</v>
      </c>
      <c r="U33" s="4">
        <v>6.433249907538735E-2</v>
      </c>
      <c r="V33" s="4">
        <v>15.903413885861335</v>
      </c>
      <c r="W33" s="4">
        <v>1.5303516056448552</v>
      </c>
      <c r="X33" s="30">
        <v>32.025943550815327</v>
      </c>
      <c r="Y33" s="30">
        <v>4.9682251331813756</v>
      </c>
      <c r="Z33" s="30">
        <v>254.08843317615742</v>
      </c>
      <c r="AA33" s="30">
        <v>30.291756500357682</v>
      </c>
      <c r="AB33" s="4">
        <v>3.2250466462650969</v>
      </c>
      <c r="AC33" s="4">
        <v>0.36199503172363334</v>
      </c>
      <c r="AD33" s="4">
        <v>130.9123961836921</v>
      </c>
      <c r="AE33" s="4">
        <v>10.573330442774761</v>
      </c>
      <c r="AF33" s="5">
        <v>0.93258235732534234</v>
      </c>
      <c r="AG33" s="5">
        <v>4.4459090814602024E-2</v>
      </c>
      <c r="AH33" s="4">
        <v>1.0358900867974619</v>
      </c>
      <c r="AI33" s="4">
        <v>7.1342292479164043E-2</v>
      </c>
      <c r="AJ33" s="30">
        <v>1097.6415746434193</v>
      </c>
      <c r="AK33" s="30">
        <v>47.038011356269386</v>
      </c>
      <c r="AL33" s="4">
        <v>6.7601778642427268</v>
      </c>
      <c r="AM33" s="4">
        <v>0.26723982772262611</v>
      </c>
      <c r="AN33" s="4">
        <v>8.7621230994270185</v>
      </c>
      <c r="AO33" s="4">
        <v>0.38587223101665707</v>
      </c>
      <c r="AP33" s="7">
        <v>1.531234358679953E-2</v>
      </c>
      <c r="AQ33" s="7">
        <v>1.0859818146666334E-3</v>
      </c>
      <c r="AR33" s="29">
        <v>42.052987305905077</v>
      </c>
      <c r="AS33" s="29">
        <v>2.528442911329563</v>
      </c>
      <c r="AT33" s="5">
        <v>2.8388628756788971E-2</v>
      </c>
      <c r="AU33" s="5">
        <v>5.6992322882947555E-3</v>
      </c>
      <c r="AV33" s="32">
        <v>5.1543153263077599E-3</v>
      </c>
      <c r="AW33" s="32">
        <v>1.7181051087692535E-3</v>
      </c>
      <c r="AX33" s="31">
        <v>1.5046691031964316E-2</v>
      </c>
      <c r="AY33" s="31">
        <v>3.8549373718255683E-3</v>
      </c>
      <c r="AZ33" s="4">
        <v>1.1018244627090805</v>
      </c>
      <c r="BA33" s="4">
        <v>0.13618055157078524</v>
      </c>
      <c r="BB33" s="32">
        <v>0.62179094669991619</v>
      </c>
      <c r="BC33" s="32">
        <v>4.9702702101624627E-2</v>
      </c>
      <c r="BD33" s="32">
        <v>3.7133363568951312E-2</v>
      </c>
      <c r="BE33" s="32">
        <v>6.4767494597008108E-3</v>
      </c>
      <c r="BF33" s="32"/>
      <c r="BG33" s="32"/>
      <c r="BH33" s="32">
        <v>2.0989336558961702E-3</v>
      </c>
      <c r="BI33" s="32">
        <v>1.0630962672720863E-3</v>
      </c>
      <c r="BJ33" s="32"/>
      <c r="BK33" s="32"/>
      <c r="BL33" s="32"/>
      <c r="BM33" s="32"/>
      <c r="BN33" s="32">
        <v>2.549340723297616E-3</v>
      </c>
      <c r="BO33" s="32">
        <v>2.549340723297616E-3</v>
      </c>
      <c r="BP33" s="32"/>
      <c r="BQ33" s="32"/>
      <c r="BR33" s="32"/>
      <c r="BS33" s="32"/>
      <c r="BT33" s="32"/>
      <c r="BU33" s="32"/>
      <c r="BV33" s="32"/>
      <c r="BW33" s="32"/>
      <c r="BX33" s="32"/>
      <c r="BY33" s="32"/>
      <c r="BZ33" s="32"/>
      <c r="CA33" s="32"/>
      <c r="CB33" s="32">
        <v>4.4596171958282763E-3</v>
      </c>
      <c r="CC33" s="32">
        <v>1.8701620498634709E-3</v>
      </c>
      <c r="CD33" s="32"/>
      <c r="CE33" s="32"/>
      <c r="CF33" s="32">
        <v>5.066168678257754E-3</v>
      </c>
      <c r="CG33" s="32">
        <v>2.3642120498536187E-3</v>
      </c>
      <c r="CH33" s="32">
        <v>1.6290524002743898E-3</v>
      </c>
      <c r="CI33" s="32">
        <v>6.5667228538192454E-4</v>
      </c>
      <c r="CJ33" s="32"/>
      <c r="CK33" s="32"/>
      <c r="CL33" s="32"/>
      <c r="CM33" s="32"/>
      <c r="CN33" s="32">
        <v>0.55899228293136327</v>
      </c>
      <c r="CO33" s="32">
        <v>4.6787900333462126E-2</v>
      </c>
      <c r="CP33" s="32">
        <v>9.3633071174944234E-3</v>
      </c>
      <c r="CQ33" s="32">
        <v>2.4244277357798058E-3</v>
      </c>
      <c r="CR33" s="32"/>
      <c r="CS33" s="32"/>
      <c r="CT33" s="32">
        <v>6.9926477944766896E-3</v>
      </c>
      <c r="CU33" s="32">
        <v>1.6884686137882735E-3</v>
      </c>
    </row>
    <row r="34" spans="2:99" s="1" customFormat="1" x14ac:dyDescent="0.5">
      <c r="B34" s="2"/>
      <c r="C34" s="2">
        <v>67723</v>
      </c>
      <c r="D34" s="2">
        <v>109</v>
      </c>
      <c r="E34" s="2">
        <v>90</v>
      </c>
      <c r="F34" s="3">
        <f t="shared" si="0"/>
        <v>97.034186885066504</v>
      </c>
      <c r="G34" s="4">
        <v>41.904554110001406</v>
      </c>
      <c r="H34" s="4">
        <v>1.3251600207046883</v>
      </c>
      <c r="I34" s="4">
        <v>2.9914629984881413</v>
      </c>
      <c r="J34" s="4">
        <v>0.14224198393071305</v>
      </c>
      <c r="K34" s="4">
        <v>54.906909728657872</v>
      </c>
      <c r="L34" s="4">
        <v>3.8837182009286724</v>
      </c>
      <c r="M34" s="4">
        <f t="shared" si="1"/>
        <v>99.802926837147425</v>
      </c>
      <c r="N34" s="4">
        <v>4.6338922315461115</v>
      </c>
      <c r="O34" s="4">
        <v>0.27113199227131501</v>
      </c>
      <c r="P34" s="7">
        <v>3.1542435354318544E-3</v>
      </c>
      <c r="Q34" s="7">
        <v>1.0001259990393683E-3</v>
      </c>
      <c r="R34" s="6">
        <v>713.9493691281084</v>
      </c>
      <c r="S34" s="6">
        <v>60.171369928189257</v>
      </c>
      <c r="T34" s="4">
        <v>0.29265053091946897</v>
      </c>
      <c r="U34" s="4">
        <v>4.5568421769467488E-2</v>
      </c>
      <c r="V34" s="4">
        <v>13.907431562334374</v>
      </c>
      <c r="W34" s="4">
        <v>1.3381721090905927</v>
      </c>
      <c r="X34" s="30">
        <v>25.585550843692207</v>
      </c>
      <c r="Y34" s="30">
        <v>3.953452462727951</v>
      </c>
      <c r="Z34" s="30">
        <v>248.43511860500985</v>
      </c>
      <c r="AA34" s="30">
        <v>23.86084523039235</v>
      </c>
      <c r="AB34" s="4">
        <v>2.5707848119181946</v>
      </c>
      <c r="AC34" s="4">
        <v>0.29145525483956281</v>
      </c>
      <c r="AD34" s="4">
        <v>116.55907466906295</v>
      </c>
      <c r="AE34" s="4">
        <v>9.3447315960969597</v>
      </c>
      <c r="AF34" s="5">
        <v>0.6756188775327594</v>
      </c>
      <c r="AG34" s="5">
        <v>2.892557885461355E-2</v>
      </c>
      <c r="AH34" s="4">
        <v>0.95431478552319626</v>
      </c>
      <c r="AI34" s="4">
        <v>5.8484271875448794E-2</v>
      </c>
      <c r="AJ34" s="30">
        <v>995.30863043910688</v>
      </c>
      <c r="AK34" s="30">
        <v>42.699830636955163</v>
      </c>
      <c r="AL34" s="4">
        <v>6.1047409241644308</v>
      </c>
      <c r="AM34" s="4">
        <v>0.24148500491156766</v>
      </c>
      <c r="AN34" s="4">
        <v>7.9449015035230452</v>
      </c>
      <c r="AO34" s="4">
        <v>0.33065486026223079</v>
      </c>
      <c r="AP34" s="7"/>
      <c r="AQ34" s="7"/>
      <c r="AR34" s="29">
        <v>37.09580157732379</v>
      </c>
      <c r="AS34" s="29">
        <v>2.1464929696077566</v>
      </c>
      <c r="AT34" s="5">
        <v>1.0284408176510247E-2</v>
      </c>
      <c r="AU34" s="5">
        <v>1.8889729303794333E-3</v>
      </c>
      <c r="AV34" s="32">
        <v>5.0637168470654727E-3</v>
      </c>
      <c r="AW34" s="32">
        <v>9.948582767965277E-4</v>
      </c>
      <c r="AX34" s="31">
        <v>5.3397515452950853E-3</v>
      </c>
      <c r="AY34" s="31">
        <v>1.3349378863237713E-3</v>
      </c>
      <c r="AZ34" s="4">
        <v>0.92305696346522625</v>
      </c>
      <c r="BA34" s="4">
        <v>0.11598621530453104</v>
      </c>
      <c r="BB34" s="32">
        <v>0.51376441271143869</v>
      </c>
      <c r="BC34" s="32">
        <v>3.9596486528819932E-2</v>
      </c>
      <c r="BD34" s="32">
        <v>1.9172995741123543E-2</v>
      </c>
      <c r="BE34" s="32">
        <v>2.7389993915890773E-3</v>
      </c>
      <c r="BF34" s="32">
        <v>3.6453538218726728E-3</v>
      </c>
      <c r="BG34" s="32">
        <v>3.4068727307221247E-4</v>
      </c>
      <c r="BH34" s="32">
        <v>3.5913232355470963E-4</v>
      </c>
      <c r="BI34" s="32">
        <v>2.1281915469908722E-4</v>
      </c>
      <c r="BJ34" s="32">
        <v>1.4614764550991426E-3</v>
      </c>
      <c r="BK34" s="32">
        <v>6.6114411064008836E-4</v>
      </c>
      <c r="BL34" s="32"/>
      <c r="BM34" s="32"/>
      <c r="BN34" s="32"/>
      <c r="BO34" s="32"/>
      <c r="BP34" s="32"/>
      <c r="BQ34" s="32"/>
      <c r="BR34" s="32"/>
      <c r="BS34" s="32"/>
      <c r="BT34" s="32"/>
      <c r="BU34" s="32"/>
      <c r="BV34" s="32">
        <v>6.3985817832087975E-4</v>
      </c>
      <c r="BW34" s="32">
        <v>2.079539079542859E-4</v>
      </c>
      <c r="BX34" s="32"/>
      <c r="BY34" s="32"/>
      <c r="BZ34" s="32"/>
      <c r="CA34" s="32"/>
      <c r="CB34" s="32">
        <v>2.2743832210163121E-3</v>
      </c>
      <c r="CC34" s="32">
        <v>9.9679758451949488E-4</v>
      </c>
      <c r="CD34" s="32"/>
      <c r="CE34" s="32"/>
      <c r="CF34" s="32">
        <v>4.614547946712024E-3</v>
      </c>
      <c r="CG34" s="32">
        <v>1.5381826489040081E-3</v>
      </c>
      <c r="CH34" s="32">
        <v>1.515874320425988E-3</v>
      </c>
      <c r="CI34" s="32">
        <v>4.066979884069724E-4</v>
      </c>
      <c r="CJ34" s="32"/>
      <c r="CK34" s="32"/>
      <c r="CL34" s="32"/>
      <c r="CM34" s="32"/>
      <c r="CN34" s="32">
        <v>0.35807909252013892</v>
      </c>
      <c r="CO34" s="32">
        <v>2.6435369246453209E-2</v>
      </c>
      <c r="CP34" s="32">
        <v>7.8324065068788411E-3</v>
      </c>
      <c r="CQ34" s="32">
        <v>1.3869886522597948E-3</v>
      </c>
      <c r="CR34" s="32"/>
      <c r="CS34" s="32"/>
      <c r="CT34" s="32">
        <v>4.4440792966537459E-3</v>
      </c>
      <c r="CU34" s="32">
        <v>9.1544704612717619E-4</v>
      </c>
    </row>
    <row r="35" spans="2:99" s="1" customFormat="1" x14ac:dyDescent="0.5">
      <c r="B35" s="2"/>
      <c r="C35" s="2">
        <v>67723</v>
      </c>
      <c r="D35" s="2">
        <v>110</v>
      </c>
      <c r="E35" s="2">
        <v>90</v>
      </c>
      <c r="F35" s="3">
        <f t="shared" si="0"/>
        <v>97.10047113821939</v>
      </c>
      <c r="G35" s="4">
        <v>41.798615521772646</v>
      </c>
      <c r="H35" s="4">
        <v>1.3218098936182114</v>
      </c>
      <c r="I35" s="4">
        <v>2.9315330157118811</v>
      </c>
      <c r="J35" s="4">
        <v>0.13964489682479853</v>
      </c>
      <c r="K35" s="4">
        <v>55.074563926646476</v>
      </c>
      <c r="L35" s="4">
        <v>3.9047823230648242</v>
      </c>
      <c r="M35" s="4">
        <f t="shared" si="1"/>
        <v>99.804712464131001</v>
      </c>
      <c r="N35" s="4">
        <v>3.8477167612601648</v>
      </c>
      <c r="O35" s="4">
        <v>0.22127444633445037</v>
      </c>
      <c r="P35" s="7"/>
      <c r="Q35" s="7"/>
      <c r="R35" s="6">
        <v>673.12051534996101</v>
      </c>
      <c r="S35" s="6">
        <v>56.913609611547415</v>
      </c>
      <c r="T35" s="4">
        <v>0.22221574508198702</v>
      </c>
      <c r="U35" s="4">
        <v>4.5453220584951888E-2</v>
      </c>
      <c r="V35" s="4">
        <v>16.756370136207568</v>
      </c>
      <c r="W35" s="4">
        <v>1.6088975593086925</v>
      </c>
      <c r="X35" s="30">
        <v>19.952904247693684</v>
      </c>
      <c r="Y35" s="30">
        <v>3.0878018382074131</v>
      </c>
      <c r="Z35" s="30">
        <v>240.04214817176322</v>
      </c>
      <c r="AA35" s="30">
        <v>24.210640948356552</v>
      </c>
      <c r="AB35" s="4">
        <v>2.8361876022229868</v>
      </c>
      <c r="AC35" s="4">
        <v>0.31771500462060775</v>
      </c>
      <c r="AD35" s="4">
        <v>126.03187268143394</v>
      </c>
      <c r="AE35" s="4">
        <v>10.135063094798646</v>
      </c>
      <c r="AF35" s="5">
        <v>0.71100686064819707</v>
      </c>
      <c r="AG35" s="5">
        <v>3.0913341767312915E-2</v>
      </c>
      <c r="AH35" s="4">
        <v>0.95653206395044943</v>
      </c>
      <c r="AI35" s="4">
        <v>5.8336418227374946E-2</v>
      </c>
      <c r="AJ35" s="30">
        <v>981.48785053170172</v>
      </c>
      <c r="AK35" s="30">
        <v>42.163678953957728</v>
      </c>
      <c r="AL35" s="4">
        <v>6.1278474958840929</v>
      </c>
      <c r="AM35" s="4">
        <v>0.24087450848600994</v>
      </c>
      <c r="AN35" s="4">
        <v>7.7140984053548385</v>
      </c>
      <c r="AO35" s="4">
        <v>0.32065729713470231</v>
      </c>
      <c r="AP35" s="7">
        <v>5.3435860902217181E-3</v>
      </c>
      <c r="AQ35" s="7">
        <v>2.7241811440346014E-4</v>
      </c>
      <c r="AR35" s="29">
        <v>38.347048875691229</v>
      </c>
      <c r="AS35" s="29">
        <v>2.2234151459778024</v>
      </c>
      <c r="AT35" s="5">
        <v>1.2351960943861469E-2</v>
      </c>
      <c r="AU35" s="5">
        <v>1.7795197969969912E-3</v>
      </c>
      <c r="AV35" s="32">
        <v>1.3379908086280282E-4</v>
      </c>
      <c r="AW35" s="32">
        <v>1.3379908086280282E-4</v>
      </c>
      <c r="AX35" s="31">
        <v>7.3841223121102187E-3</v>
      </c>
      <c r="AY35" s="31">
        <v>1.9368189671108771E-3</v>
      </c>
      <c r="AZ35" s="4">
        <v>1.0364163815204981</v>
      </c>
      <c r="BA35" s="4">
        <v>0.1325648860084358</v>
      </c>
      <c r="BB35" s="32">
        <v>0.46605731879692919</v>
      </c>
      <c r="BC35" s="32">
        <v>3.5546744654003079E-2</v>
      </c>
      <c r="BD35" s="32">
        <v>2.4168355307617054E-3</v>
      </c>
      <c r="BE35" s="32">
        <v>8.4063844548233244E-4</v>
      </c>
      <c r="BF35" s="32"/>
      <c r="BG35" s="32"/>
      <c r="BH35" s="32"/>
      <c r="BI35" s="32"/>
      <c r="BJ35" s="32"/>
      <c r="BK35" s="32"/>
      <c r="BL35" s="32"/>
      <c r="BM35" s="32"/>
      <c r="BN35" s="32">
        <v>1.1363364796133752E-3</v>
      </c>
      <c r="BO35" s="32">
        <v>8.0980300846010653E-4</v>
      </c>
      <c r="BP35" s="32"/>
      <c r="BQ35" s="32"/>
      <c r="BR35" s="32"/>
      <c r="BS35" s="32"/>
      <c r="BT35" s="32"/>
      <c r="BU35" s="32"/>
      <c r="BV35" s="32">
        <v>3.8294433460223348E-4</v>
      </c>
      <c r="BW35" s="32">
        <v>1.5956013941759728E-4</v>
      </c>
      <c r="BX35" s="32">
        <v>1.0112004267972196E-3</v>
      </c>
      <c r="BY35" s="32">
        <v>4.247041792548322E-4</v>
      </c>
      <c r="BZ35" s="32"/>
      <c r="CA35" s="32"/>
      <c r="CB35" s="32"/>
      <c r="CC35" s="32"/>
      <c r="CD35" s="32">
        <v>1.2402962416488388E-3</v>
      </c>
      <c r="CE35" s="32">
        <v>4.5873970581532399E-4</v>
      </c>
      <c r="CF35" s="32">
        <v>7.4522850501467898E-3</v>
      </c>
      <c r="CG35" s="32">
        <v>1.6438864081206156E-3</v>
      </c>
      <c r="CH35" s="32">
        <v>2.360260760900804E-3</v>
      </c>
      <c r="CI35" s="32">
        <v>5.5318611583612595E-4</v>
      </c>
      <c r="CJ35" s="32"/>
      <c r="CK35" s="32"/>
      <c r="CL35" s="32"/>
      <c r="CM35" s="32"/>
      <c r="CN35" s="32">
        <v>0.34039385661116273</v>
      </c>
      <c r="CO35" s="32">
        <v>2.6368538188188663E-2</v>
      </c>
      <c r="CP35" s="32"/>
      <c r="CQ35" s="32"/>
      <c r="CR35" s="32"/>
      <c r="CS35" s="32"/>
      <c r="CT35" s="32">
        <v>3.2374705219942756E-3</v>
      </c>
      <c r="CU35" s="32">
        <v>7.4710858199867898E-4</v>
      </c>
    </row>
    <row r="36" spans="2:99" s="1" customFormat="1" x14ac:dyDescent="0.5">
      <c r="B36" s="2"/>
      <c r="C36" s="2">
        <v>67792</v>
      </c>
      <c r="D36" s="2">
        <v>140</v>
      </c>
      <c r="E36" s="2">
        <v>120</v>
      </c>
      <c r="F36" s="3">
        <f t="shared" si="0"/>
        <v>92.532235881510942</v>
      </c>
      <c r="G36" s="4">
        <v>41.363140597923909</v>
      </c>
      <c r="H36" s="4">
        <v>1.3080276811198144</v>
      </c>
      <c r="I36" s="4">
        <v>7.3520851710421846</v>
      </c>
      <c r="J36" s="4">
        <v>0.37123889338050609</v>
      </c>
      <c r="K36" s="4">
        <v>51.106409509705955</v>
      </c>
      <c r="L36" s="4">
        <v>3.9062940287703261</v>
      </c>
      <c r="M36" s="4">
        <f t="shared" si="1"/>
        <v>99.821635278672048</v>
      </c>
      <c r="N36" s="4">
        <v>2.3221748110699161</v>
      </c>
      <c r="O36" s="4">
        <v>0.1501904106662135</v>
      </c>
      <c r="P36" s="7">
        <v>5.4803102216321379E-4</v>
      </c>
      <c r="Q36" s="7">
        <v>3.2054644692565334E-4</v>
      </c>
      <c r="R36" s="6">
        <v>25.1060249398544</v>
      </c>
      <c r="S36" s="6">
        <v>2.3472272081330101</v>
      </c>
      <c r="T36" s="4">
        <v>0.68428854870938394</v>
      </c>
      <c r="U36" s="4">
        <v>4.3527230169383882E-2</v>
      </c>
      <c r="V36" s="4">
        <v>5.5827963789587551</v>
      </c>
      <c r="W36" s="4">
        <v>0.58885479047840827</v>
      </c>
      <c r="X36" s="30">
        <v>29.007349391275696</v>
      </c>
      <c r="Y36" s="30">
        <v>4.6693485081280128</v>
      </c>
      <c r="Z36" s="30">
        <v>144.90544043327523</v>
      </c>
      <c r="AA36" s="30">
        <v>14.816534523372878</v>
      </c>
      <c r="AB36" s="4">
        <v>1.2424959693566826</v>
      </c>
      <c r="AC36" s="4">
        <v>0.15929435504572856</v>
      </c>
      <c r="AD36" s="4">
        <v>53.811723225239604</v>
      </c>
      <c r="AE36" s="4">
        <v>4.7770858100377103</v>
      </c>
      <c r="AF36" s="5">
        <v>0.42363884905784888</v>
      </c>
      <c r="AG36" s="5">
        <v>1.859877873912507E-2</v>
      </c>
      <c r="AH36" s="4">
        <v>0.67943271185763898</v>
      </c>
      <c r="AI36" s="4">
        <v>3.7597067059315988E-2</v>
      </c>
      <c r="AJ36" s="30">
        <v>1072.8014136426109</v>
      </c>
      <c r="AK36" s="30">
        <v>48.099123819105948</v>
      </c>
      <c r="AL36" s="4">
        <v>19.841259346429137</v>
      </c>
      <c r="AM36" s="4">
        <v>0.81380165288088258</v>
      </c>
      <c r="AN36" s="4">
        <v>4.1692684752916618</v>
      </c>
      <c r="AO36" s="4">
        <v>0.18246251533005084</v>
      </c>
      <c r="AP36" s="7">
        <v>5.7066837610932021E-3</v>
      </c>
      <c r="AQ36" s="7">
        <v>2.845212701399745E-4</v>
      </c>
      <c r="AR36" s="29">
        <v>16.079825743611703</v>
      </c>
      <c r="AS36" s="29">
        <v>1.0099397942416219</v>
      </c>
      <c r="AT36" s="5">
        <v>1.578206952270492E-2</v>
      </c>
      <c r="AU36" s="5">
        <v>1.5782069522704918E-3</v>
      </c>
      <c r="AV36" s="32"/>
      <c r="AW36" s="32"/>
      <c r="AX36" s="31">
        <v>1.2947738669647711E-2</v>
      </c>
      <c r="AY36" s="31">
        <v>2.0193720860918448E-3</v>
      </c>
      <c r="AZ36" s="4">
        <v>0.21677200521252293</v>
      </c>
      <c r="BA36" s="4">
        <v>3.1507558897169032E-2</v>
      </c>
      <c r="BB36" s="32">
        <v>1.5717116107322359E-2</v>
      </c>
      <c r="BC36" s="32">
        <v>1.5510311948015486E-3</v>
      </c>
      <c r="BD36" s="32">
        <v>1.6027322346282668E-3</v>
      </c>
      <c r="BE36" s="32">
        <v>3.92927902683059E-4</v>
      </c>
      <c r="BF36" s="32"/>
      <c r="BG36" s="32"/>
      <c r="BH36" s="32"/>
      <c r="BI36" s="32"/>
      <c r="BJ36" s="32"/>
      <c r="BK36" s="32"/>
      <c r="BL36" s="32"/>
      <c r="BM36" s="32"/>
      <c r="BN36" s="32"/>
      <c r="BO36" s="32"/>
      <c r="BP36" s="32"/>
      <c r="BQ36" s="32"/>
      <c r="BR36" s="32"/>
      <c r="BS36" s="32"/>
      <c r="BT36" s="32"/>
      <c r="BU36" s="32"/>
      <c r="BV36" s="32"/>
      <c r="BW36" s="32"/>
      <c r="BX36" s="32"/>
      <c r="BY36" s="32"/>
      <c r="BZ36" s="32">
        <v>6.2988637873905235E-4</v>
      </c>
      <c r="CA36" s="32">
        <v>2.4580931853231309E-4</v>
      </c>
      <c r="CB36" s="32">
        <v>3.3686653419625597E-3</v>
      </c>
      <c r="CC36" s="32">
        <v>7.7738430968366759E-4</v>
      </c>
      <c r="CD36" s="32">
        <v>8.0839681714579175E-4</v>
      </c>
      <c r="CE36" s="32">
        <v>1.9247543265375991E-4</v>
      </c>
      <c r="CF36" s="32">
        <v>9.3009806189778017E-3</v>
      </c>
      <c r="CG36" s="32">
        <v>1.6910873852686913E-3</v>
      </c>
      <c r="CH36" s="32">
        <v>2.892349258340996E-3</v>
      </c>
      <c r="CI36" s="32">
        <v>4.9868090661051663E-4</v>
      </c>
      <c r="CJ36" s="32">
        <v>6.4109289385130674E-3</v>
      </c>
      <c r="CK36" s="32">
        <v>1.1374228761878023E-3</v>
      </c>
      <c r="CL36" s="32">
        <v>9.4095892484627279E-4</v>
      </c>
      <c r="CM36" s="32">
        <v>2.0680415930687313E-4</v>
      </c>
      <c r="CN36" s="32"/>
      <c r="CO36" s="32"/>
      <c r="CP36" s="32">
        <v>2.4506292877864468E-3</v>
      </c>
      <c r="CQ36" s="32">
        <v>6.7211351774733763E-4</v>
      </c>
      <c r="CR36" s="32"/>
      <c r="CS36" s="32"/>
      <c r="CT36" s="32"/>
      <c r="CU36" s="32"/>
    </row>
    <row r="37" spans="2:99" s="1" customFormat="1" x14ac:dyDescent="0.5">
      <c r="B37" s="2"/>
      <c r="C37" s="2">
        <v>67792</v>
      </c>
      <c r="D37" s="2">
        <v>141</v>
      </c>
      <c r="E37" s="2">
        <v>120</v>
      </c>
      <c r="F37" s="3">
        <f t="shared" si="0"/>
        <v>92.275378119333425</v>
      </c>
      <c r="G37" s="4">
        <v>41.457036329474178</v>
      </c>
      <c r="H37" s="4">
        <v>1.3110368586416619</v>
      </c>
      <c r="I37" s="4">
        <v>7.5784970198746002</v>
      </c>
      <c r="J37" s="4">
        <v>0.38348871277975422</v>
      </c>
      <c r="K37" s="4">
        <v>50.787175923368736</v>
      </c>
      <c r="L37" s="4">
        <v>3.8920980777734604</v>
      </c>
      <c r="M37" s="4">
        <f t="shared" si="1"/>
        <v>99.822709272717518</v>
      </c>
      <c r="N37" s="4">
        <v>2.2927082232405844</v>
      </c>
      <c r="O37" s="4">
        <v>0.15053134799054343</v>
      </c>
      <c r="P37" s="7"/>
      <c r="Q37" s="7"/>
      <c r="R37" s="6">
        <v>32.293228712219417</v>
      </c>
      <c r="S37" s="6">
        <v>3.0261947316970699</v>
      </c>
      <c r="T37" s="4">
        <v>0.20798460194918322</v>
      </c>
      <c r="U37" s="4">
        <v>3.2465889084750552E-2</v>
      </c>
      <c r="V37" s="4">
        <v>4.5512845353431839</v>
      </c>
      <c r="W37" s="4">
        <v>0.48804298009914443</v>
      </c>
      <c r="X37" s="30">
        <v>25.177597811807384</v>
      </c>
      <c r="Y37" s="30">
        <v>4.0786139757444984</v>
      </c>
      <c r="Z37" s="30">
        <v>118.41302125158242</v>
      </c>
      <c r="AA37" s="30">
        <v>15.693775970468685</v>
      </c>
      <c r="AB37" s="4">
        <v>1.2145323074880272</v>
      </c>
      <c r="AC37" s="4">
        <v>0.1524737528881073</v>
      </c>
      <c r="AD37" s="4">
        <v>49.576608071108808</v>
      </c>
      <c r="AE37" s="4">
        <v>4.4712679226114993</v>
      </c>
      <c r="AF37" s="5">
        <v>0.36660630574972325</v>
      </c>
      <c r="AG37" s="5">
        <v>1.9676609630634861E-2</v>
      </c>
      <c r="AH37" s="4">
        <v>0.49166577844246223</v>
      </c>
      <c r="AI37" s="4">
        <v>3.5888013024997244E-2</v>
      </c>
      <c r="AJ37" s="30">
        <v>1107.5533210560916</v>
      </c>
      <c r="AK37" s="30">
        <v>49.741302359864015</v>
      </c>
      <c r="AL37" s="4">
        <v>20.187313003053628</v>
      </c>
      <c r="AM37" s="4">
        <v>0.83506922475354117</v>
      </c>
      <c r="AN37" s="4">
        <v>4.2244520339437059</v>
      </c>
      <c r="AO37" s="4">
        <v>0.20116438256874788</v>
      </c>
      <c r="AP37" s="7"/>
      <c r="AQ37" s="7"/>
      <c r="AR37" s="29">
        <v>15.630058991275943</v>
      </c>
      <c r="AS37" s="29">
        <v>1.0420039327517294</v>
      </c>
      <c r="AT37" s="5">
        <v>1.2202376417179655E-2</v>
      </c>
      <c r="AU37" s="5">
        <v>2.8246241706434386E-3</v>
      </c>
      <c r="AV37" s="32"/>
      <c r="AW37" s="32"/>
      <c r="AX37" s="31">
        <v>1.464391787592508E-2</v>
      </c>
      <c r="AY37" s="31">
        <v>3.2145185581298956E-3</v>
      </c>
      <c r="AZ37" s="4">
        <v>0.1578954106205544</v>
      </c>
      <c r="BA37" s="4">
        <v>2.5263265699288703E-2</v>
      </c>
      <c r="BB37" s="32">
        <v>1.2021869482084249E-2</v>
      </c>
      <c r="BC37" s="32">
        <v>2.0727361176007325E-3</v>
      </c>
      <c r="BD37" s="32">
        <v>4.4563826528415751E-3</v>
      </c>
      <c r="BE37" s="32">
        <v>1.450915282320513E-3</v>
      </c>
      <c r="BF37" s="32">
        <v>2.9018305646410255E-4</v>
      </c>
      <c r="BG37" s="32">
        <v>2.9018305646410255E-4</v>
      </c>
      <c r="BH37" s="32"/>
      <c r="BI37" s="32"/>
      <c r="BJ37" s="32">
        <v>1.6374615329045787E-3</v>
      </c>
      <c r="BK37" s="32">
        <v>6.321845158682234E-4</v>
      </c>
      <c r="BL37" s="32"/>
      <c r="BM37" s="32"/>
      <c r="BN37" s="32"/>
      <c r="BO37" s="32"/>
      <c r="BP37" s="32"/>
      <c r="BQ37" s="32"/>
      <c r="BR37" s="32"/>
      <c r="BS37" s="32"/>
      <c r="BT37" s="32">
        <v>1.7618256999606227E-3</v>
      </c>
      <c r="BU37" s="32">
        <v>1.2436416705604394E-3</v>
      </c>
      <c r="BV37" s="32"/>
      <c r="BW37" s="32"/>
      <c r="BX37" s="32">
        <v>1.618337930037618E-3</v>
      </c>
      <c r="BY37" s="32">
        <v>9.5132026968427542E-4</v>
      </c>
      <c r="BZ37" s="32">
        <v>5.235305422912292E-4</v>
      </c>
      <c r="CA37" s="32">
        <v>3.8494892815531555E-4</v>
      </c>
      <c r="CB37" s="32">
        <v>1.4284398304429144E-3</v>
      </c>
      <c r="CC37" s="32">
        <v>8.4407808162535844E-4</v>
      </c>
      <c r="CD37" s="32">
        <v>5.2729377965851111E-4</v>
      </c>
      <c r="CE37" s="32">
        <v>2.7007730177631056E-4</v>
      </c>
      <c r="CF37" s="32">
        <v>9.4431603182534903E-3</v>
      </c>
      <c r="CG37" s="32">
        <v>2.6634554743791899E-3</v>
      </c>
      <c r="CH37" s="32">
        <v>1.3245042623164147E-3</v>
      </c>
      <c r="CI37" s="32">
        <v>4.9981292917600554E-4</v>
      </c>
      <c r="CJ37" s="32">
        <v>5.7000243234020141E-3</v>
      </c>
      <c r="CK37" s="32">
        <v>1.6581888940805862E-3</v>
      </c>
      <c r="CL37" s="32">
        <v>1.4301879211445054E-3</v>
      </c>
      <c r="CM37" s="32">
        <v>4.3527458469615383E-4</v>
      </c>
      <c r="CN37" s="32"/>
      <c r="CO37" s="32"/>
      <c r="CP37" s="32">
        <v>4.3527458469615381E-3</v>
      </c>
      <c r="CQ37" s="32">
        <v>1.3472784764404762E-3</v>
      </c>
      <c r="CR37" s="32"/>
      <c r="CS37" s="32"/>
      <c r="CT37" s="32">
        <v>5.9072979351620881E-4</v>
      </c>
      <c r="CU37" s="32">
        <v>2.6945569528809521E-4</v>
      </c>
    </row>
    <row r="38" spans="2:99" s="1" customFormat="1" x14ac:dyDescent="0.5">
      <c r="B38" s="2"/>
      <c r="C38" s="2">
        <v>67792</v>
      </c>
      <c r="D38" s="2">
        <v>142</v>
      </c>
      <c r="E38" s="2">
        <v>120</v>
      </c>
      <c r="F38" s="3">
        <f t="shared" si="0"/>
        <v>92.406569276040202</v>
      </c>
      <c r="G38" s="4">
        <v>40.934989173322954</v>
      </c>
      <c r="H38" s="4">
        <v>1.2944860480581057</v>
      </c>
      <c r="I38" s="4">
        <v>7.5232107945979889</v>
      </c>
      <c r="J38" s="4">
        <v>0.38145022213923108</v>
      </c>
      <c r="K38" s="4">
        <v>51.360639024198527</v>
      </c>
      <c r="L38" s="4">
        <v>3.946391677552235</v>
      </c>
      <c r="M38" s="4">
        <f t="shared" si="1"/>
        <v>99.818838992119467</v>
      </c>
      <c r="N38" s="4">
        <v>2.2181032392663997</v>
      </c>
      <c r="O38" s="4">
        <v>0.13720226222266391</v>
      </c>
      <c r="P38" s="7"/>
      <c r="Q38" s="7"/>
      <c r="R38" s="6">
        <v>37.87298468558177</v>
      </c>
      <c r="S38" s="6">
        <v>3.5611452771095529</v>
      </c>
      <c r="T38" s="4">
        <v>0.16829957983559451</v>
      </c>
      <c r="U38" s="4">
        <v>2.2039230692756422E-2</v>
      </c>
      <c r="V38" s="4">
        <v>5.2224219633119136</v>
      </c>
      <c r="W38" s="4">
        <v>0.56034570421801644</v>
      </c>
      <c r="X38" s="30">
        <v>27.364675197766839</v>
      </c>
      <c r="Y38" s="30">
        <v>4.4273979211481258</v>
      </c>
      <c r="Z38" s="30">
        <v>115.94348092115139</v>
      </c>
      <c r="AA38" s="30">
        <v>12.217103018718657</v>
      </c>
      <c r="AB38" s="4">
        <v>1.3754994047290898</v>
      </c>
      <c r="AC38" s="4">
        <v>0.17404278182286442</v>
      </c>
      <c r="AD38" s="4">
        <v>58.332549477096947</v>
      </c>
      <c r="AE38" s="4">
        <v>5.2029032123654222</v>
      </c>
      <c r="AF38" s="5">
        <v>0.45606627155325602</v>
      </c>
      <c r="AG38" s="5">
        <v>2.04514023118052E-2</v>
      </c>
      <c r="AH38" s="4">
        <v>0.59709817914364938</v>
      </c>
      <c r="AI38" s="4">
        <v>3.4550191374780902E-2</v>
      </c>
      <c r="AJ38" s="30">
        <v>1127.0768331905651</v>
      </c>
      <c r="AK38" s="30">
        <v>50.694435927589716</v>
      </c>
      <c r="AL38" s="4">
        <v>19.242780576611469</v>
      </c>
      <c r="AM38" s="4">
        <v>0.78620229560644761</v>
      </c>
      <c r="AN38" s="4">
        <v>4.1351409123852756</v>
      </c>
      <c r="AO38" s="4">
        <v>0.18057383896878934</v>
      </c>
      <c r="AP38" s="7"/>
      <c r="AQ38" s="7"/>
      <c r="AR38" s="29">
        <v>12.865930848679607</v>
      </c>
      <c r="AS38" s="29">
        <v>0.81330712904829194</v>
      </c>
      <c r="AT38" s="5">
        <v>5.2099549826002504E-3</v>
      </c>
      <c r="AU38" s="5">
        <v>8.9249764155892948E-4</v>
      </c>
      <c r="AV38" s="32">
        <v>6.2677016447639433E-4</v>
      </c>
      <c r="AW38" s="32">
        <v>2.8489552930745194E-4</v>
      </c>
      <c r="AX38" s="31">
        <v>1.3754172369948456E-2</v>
      </c>
      <c r="AY38" s="31">
        <v>2.2335835472565868E-3</v>
      </c>
      <c r="AZ38" s="4">
        <v>0.16339065636052044</v>
      </c>
      <c r="BA38" s="4">
        <v>2.3697881456869376E-2</v>
      </c>
      <c r="BB38" s="32">
        <v>1.9136039276422025E-2</v>
      </c>
      <c r="BC38" s="32">
        <v>1.8419716950566654E-3</v>
      </c>
      <c r="BD38" s="32">
        <v>2.3638636753227204E-3</v>
      </c>
      <c r="BE38" s="32">
        <v>5.4235833243335141E-4</v>
      </c>
      <c r="BF38" s="32">
        <v>1.5759091168818136E-3</v>
      </c>
      <c r="BG38" s="32">
        <v>3.5816116292768492E-4</v>
      </c>
      <c r="BH38" s="32"/>
      <c r="BI38" s="32"/>
      <c r="BJ38" s="32">
        <v>4.6049292376416635E-4</v>
      </c>
      <c r="BK38" s="32">
        <v>1.4326446517107399E-4</v>
      </c>
      <c r="BL38" s="32"/>
      <c r="BM38" s="32"/>
      <c r="BN38" s="32"/>
      <c r="BO38" s="32"/>
      <c r="BP38" s="32"/>
      <c r="BQ38" s="32"/>
      <c r="BR38" s="32"/>
      <c r="BS38" s="32"/>
      <c r="BT38" s="32">
        <v>9.9261808011386976E-4</v>
      </c>
      <c r="BU38" s="32">
        <v>3.7862751509498124E-4</v>
      </c>
      <c r="BV38" s="32"/>
      <c r="BW38" s="32"/>
      <c r="BX38" s="32"/>
      <c r="BY38" s="32"/>
      <c r="BZ38" s="32">
        <v>5.4734610831233966E-4</v>
      </c>
      <c r="CA38" s="32">
        <v>2.2806087846347485E-4</v>
      </c>
      <c r="CB38" s="32">
        <v>2.4490579485010439E-3</v>
      </c>
      <c r="CC38" s="32">
        <v>7.9498216129353263E-4</v>
      </c>
      <c r="CD38" s="32">
        <v>1.1936941698402384E-3</v>
      </c>
      <c r="CE38" s="32">
        <v>2.5397748294473158E-4</v>
      </c>
      <c r="CF38" s="32">
        <v>1.0519663792737185E-2</v>
      </c>
      <c r="CG38" s="32">
        <v>1.7931245101256565E-3</v>
      </c>
      <c r="CH38" s="32">
        <v>3.3806054362171037E-3</v>
      </c>
      <c r="CI38" s="32">
        <v>5.9222285014022254E-4</v>
      </c>
      <c r="CJ38" s="32">
        <v>3.0597196490107941E-3</v>
      </c>
      <c r="CK38" s="32">
        <v>8.0842091060820311E-4</v>
      </c>
      <c r="CL38" s="32">
        <v>1.4019451234597953E-3</v>
      </c>
      <c r="CM38" s="32">
        <v>2.4559622600755539E-4</v>
      </c>
      <c r="CN38" s="32"/>
      <c r="CO38" s="32"/>
      <c r="CP38" s="32">
        <v>1.6782408777182951E-3</v>
      </c>
      <c r="CQ38" s="32">
        <v>6.651564454371291E-4</v>
      </c>
      <c r="CR38" s="32"/>
      <c r="CS38" s="32"/>
      <c r="CT38" s="32"/>
      <c r="CU38" s="32"/>
    </row>
    <row r="39" spans="2:99" s="1" customFormat="1" x14ac:dyDescent="0.5">
      <c r="B39" s="2"/>
      <c r="C39" s="2">
        <v>67792</v>
      </c>
      <c r="D39" s="2">
        <v>143</v>
      </c>
      <c r="E39" s="2">
        <v>120</v>
      </c>
      <c r="F39" s="3">
        <f t="shared" si="0"/>
        <v>92.256543040184297</v>
      </c>
      <c r="G39" s="4">
        <v>40.898240224058853</v>
      </c>
      <c r="H39" s="4">
        <v>1.2933261243910934</v>
      </c>
      <c r="I39" s="4">
        <v>7.6680436342525331</v>
      </c>
      <c r="J39" s="4">
        <v>0.38960156059250423</v>
      </c>
      <c r="K39" s="4">
        <v>51.251813860988847</v>
      </c>
      <c r="L39" s="4">
        <v>3.9484154842922847</v>
      </c>
      <c r="M39" s="4">
        <f t="shared" si="1"/>
        <v>99.818097719300226</v>
      </c>
      <c r="N39" s="4">
        <v>2.3074980210152858</v>
      </c>
      <c r="O39" s="4">
        <v>0.14850234788712235</v>
      </c>
      <c r="P39" s="7"/>
      <c r="Q39" s="7"/>
      <c r="R39" s="6">
        <v>28.340898503506988</v>
      </c>
      <c r="S39" s="6">
        <v>2.6684612227328008</v>
      </c>
      <c r="T39" s="4">
        <v>0.17715644554372326</v>
      </c>
      <c r="U39" s="4">
        <v>2.4021212955081118E-2</v>
      </c>
      <c r="V39" s="4">
        <v>4.1092451232817488</v>
      </c>
      <c r="W39" s="4">
        <v>0.43667727468116679</v>
      </c>
      <c r="X39" s="30">
        <v>26.46316196518157</v>
      </c>
      <c r="Y39" s="30">
        <v>4.2815642165888308</v>
      </c>
      <c r="Z39" s="30">
        <v>108.93050998934747</v>
      </c>
      <c r="AA39" s="30">
        <v>12.04761400803843</v>
      </c>
      <c r="AB39" s="4">
        <v>1.1464809679076631</v>
      </c>
      <c r="AC39" s="4">
        <v>0.14776865808587658</v>
      </c>
      <c r="AD39" s="4">
        <v>50.532816515011412</v>
      </c>
      <c r="AE39" s="4">
        <v>4.5234618146474119</v>
      </c>
      <c r="AF39" s="5">
        <v>0.33510189345499247</v>
      </c>
      <c r="AG39" s="5">
        <v>1.5324781712880754E-2</v>
      </c>
      <c r="AH39" s="4">
        <v>0.55673232412050111</v>
      </c>
      <c r="AI39" s="4">
        <v>3.3634067275960321E-2</v>
      </c>
      <c r="AJ39" s="30">
        <v>1153.3808642782162</v>
      </c>
      <c r="AK39" s="30">
        <v>51.954600733976839</v>
      </c>
      <c r="AL39" s="4">
        <v>19.79067988032314</v>
      </c>
      <c r="AM39" s="4">
        <v>0.81423416738986776</v>
      </c>
      <c r="AN39" s="4">
        <v>4.2126139126328077</v>
      </c>
      <c r="AO39" s="4">
        <v>0.18943231727042603</v>
      </c>
      <c r="AP39" s="7"/>
      <c r="AQ39" s="7"/>
      <c r="AR39" s="29">
        <v>13.49073607177751</v>
      </c>
      <c r="AS39" s="29">
        <v>0.86152741242120545</v>
      </c>
      <c r="AT39" s="5">
        <v>7.2450333420956648E-3</v>
      </c>
      <c r="AU39" s="5">
        <v>1.0700356936018214E-3</v>
      </c>
      <c r="AV39" s="32">
        <v>2.9602535808483148E-4</v>
      </c>
      <c r="AW39" s="32">
        <v>1.4801267904241574E-4</v>
      </c>
      <c r="AX39" s="31">
        <v>1.3741824708624964E-2</v>
      </c>
      <c r="AY39" s="31">
        <v>2.2315783714861055E-3</v>
      </c>
      <c r="AZ39" s="4">
        <v>0.16698238576572735</v>
      </c>
      <c r="BA39" s="4">
        <v>2.367660693693149E-2</v>
      </c>
      <c r="BB39" s="32">
        <v>1.3495665954050948E-2</v>
      </c>
      <c r="BC39" s="32">
        <v>1.4313585102781309E-3</v>
      </c>
      <c r="BD39" s="32">
        <v>1.5642703719468143E-3</v>
      </c>
      <c r="BE39" s="32">
        <v>5.827673934703818E-4</v>
      </c>
      <c r="BF39" s="32"/>
      <c r="BG39" s="32"/>
      <c r="BH39" s="32">
        <v>3.0671968077388518E-4</v>
      </c>
      <c r="BI39" s="32">
        <v>1.3291186166868358E-4</v>
      </c>
      <c r="BJ39" s="32">
        <v>9.9172696783556219E-4</v>
      </c>
      <c r="BK39" s="32">
        <v>2.2492776590084915E-4</v>
      </c>
      <c r="BL39" s="32">
        <v>4.1918356372430975E-4</v>
      </c>
      <c r="BM39" s="32">
        <v>1.3291186166868358E-4</v>
      </c>
      <c r="BN39" s="32">
        <v>7.361272338573245E-4</v>
      </c>
      <c r="BO39" s="32">
        <v>4.2940755308343932E-4</v>
      </c>
      <c r="BP39" s="32"/>
      <c r="BQ39" s="32"/>
      <c r="BR39" s="32">
        <v>1.2268787230955408E-4</v>
      </c>
      <c r="BS39" s="32">
        <v>7.1567925513906535E-5</v>
      </c>
      <c r="BT39" s="32"/>
      <c r="BU39" s="32"/>
      <c r="BV39" s="32">
        <v>1.1246388295042458E-4</v>
      </c>
      <c r="BW39" s="32">
        <v>5.1119946795647535E-5</v>
      </c>
      <c r="BX39" s="32"/>
      <c r="BY39" s="32"/>
      <c r="BZ39" s="32">
        <v>5.7723555275646565E-4</v>
      </c>
      <c r="CA39" s="32">
        <v>2.2785613924597325E-4</v>
      </c>
      <c r="CB39" s="32">
        <v>1.8959957134424259E-3</v>
      </c>
      <c r="CC39" s="32">
        <v>7.4302534715986967E-4</v>
      </c>
      <c r="CD39" s="32">
        <v>4.8212400700755492E-4</v>
      </c>
      <c r="CE39" s="32">
        <v>2.0299958189791788E-4</v>
      </c>
      <c r="CF39" s="32">
        <v>1.2421168945472143E-2</v>
      </c>
      <c r="CG39" s="32">
        <v>2.1498177021009477E-3</v>
      </c>
      <c r="CH39" s="32">
        <v>3.3652436340398714E-3</v>
      </c>
      <c r="CI39" s="32">
        <v>6.0401808816100259E-4</v>
      </c>
      <c r="CJ39" s="32">
        <v>5.8276739347038189E-3</v>
      </c>
      <c r="CK39" s="32">
        <v>1.0223989359129505E-3</v>
      </c>
      <c r="CL39" s="32">
        <v>9.4060702103991459E-4</v>
      </c>
      <c r="CM39" s="32">
        <v>2.0447978718259011E-4</v>
      </c>
      <c r="CN39" s="32"/>
      <c r="CO39" s="32"/>
      <c r="CP39" s="32">
        <v>2.48442941426847E-3</v>
      </c>
      <c r="CQ39" s="32">
        <v>6.7478329770254749E-4</v>
      </c>
      <c r="CR39" s="32"/>
      <c r="CS39" s="32"/>
      <c r="CT39" s="32"/>
      <c r="CU39" s="32"/>
    </row>
    <row r="40" spans="2:99" s="1" customFormat="1" x14ac:dyDescent="0.5">
      <c r="B40" s="2"/>
      <c r="C40" s="2">
        <v>74186</v>
      </c>
      <c r="D40" s="2">
        <v>118</v>
      </c>
      <c r="E40" s="2">
        <v>32</v>
      </c>
      <c r="F40" s="3">
        <f t="shared" si="0"/>
        <v>87.909555342558605</v>
      </c>
      <c r="G40" s="4">
        <v>39.646853571317187</v>
      </c>
      <c r="H40" s="4">
        <v>1.2540609533649139</v>
      </c>
      <c r="I40" s="4">
        <v>11.764157918604925</v>
      </c>
      <c r="J40" s="4">
        <v>0.56893476370961371</v>
      </c>
      <c r="K40" s="4">
        <v>47.98627427442954</v>
      </c>
      <c r="L40" s="4">
        <v>3.4684986946413114</v>
      </c>
      <c r="M40" s="4">
        <f t="shared" si="1"/>
        <v>99.397285764351651</v>
      </c>
      <c r="N40" s="4">
        <v>7.9523701050793694</v>
      </c>
      <c r="O40" s="4">
        <v>0.49073169952230289</v>
      </c>
      <c r="P40" s="7"/>
      <c r="Q40" s="7"/>
      <c r="R40" s="6">
        <v>26.739263693925224</v>
      </c>
      <c r="S40" s="6">
        <v>2.3347829903582675</v>
      </c>
      <c r="T40" s="4">
        <v>0.91782015126194838</v>
      </c>
      <c r="U40" s="4">
        <v>0.31289323338475511</v>
      </c>
      <c r="V40" s="4">
        <v>1.968611052660457</v>
      </c>
      <c r="W40" s="4">
        <v>0.29957124714398259</v>
      </c>
      <c r="X40" s="30">
        <v>26.721303215199647</v>
      </c>
      <c r="Y40" s="30">
        <v>4.4061117785608284</v>
      </c>
      <c r="Z40" s="30">
        <v>118.7842532980403</v>
      </c>
      <c r="AA40" s="30">
        <v>55.015517427337123</v>
      </c>
      <c r="AB40" s="4">
        <v>0.46316306210478514</v>
      </c>
      <c r="AC40" s="4">
        <v>6.0853541006468108E-2</v>
      </c>
      <c r="AD40" s="4">
        <v>7.3582436573080425</v>
      </c>
      <c r="AE40" s="4">
        <v>0.97226042318784944</v>
      </c>
      <c r="AF40" s="5">
        <v>8.7891802309465056E-2</v>
      </c>
      <c r="AG40" s="5">
        <v>1.9660008411327711E-2</v>
      </c>
      <c r="AH40" s="4">
        <v>1.8327147168853921</v>
      </c>
      <c r="AI40" s="4">
        <v>0.29202597137184816</v>
      </c>
      <c r="AJ40" s="30">
        <v>4105.3731567614905</v>
      </c>
      <c r="AK40" s="30">
        <v>178.30802206710734</v>
      </c>
      <c r="AL40" s="4">
        <v>50.089521283246519</v>
      </c>
      <c r="AM40" s="4">
        <v>2.0086512330832749</v>
      </c>
      <c r="AN40" s="4">
        <v>42.215441536623253</v>
      </c>
      <c r="AO40" s="4">
        <v>1.8492484589802758</v>
      </c>
      <c r="AP40" s="7">
        <v>8.840611085605482E-2</v>
      </c>
      <c r="AQ40" s="7">
        <v>1.2278626507785393E-2</v>
      </c>
      <c r="AR40" s="29">
        <v>355.56045386918277</v>
      </c>
      <c r="AS40" s="29">
        <v>21.237186068359282</v>
      </c>
      <c r="AT40" s="5">
        <v>5.866585111538377E-2</v>
      </c>
      <c r="AU40" s="5">
        <v>1.7254662092759932E-2</v>
      </c>
      <c r="AV40" s="32"/>
      <c r="AW40" s="32"/>
      <c r="AX40" s="31">
        <v>6.7223520482507251E-2</v>
      </c>
      <c r="AY40" s="31">
        <v>1.5513120111347827E-2</v>
      </c>
      <c r="AZ40" s="4">
        <v>0.37920960272183585</v>
      </c>
      <c r="BA40" s="4">
        <v>5.9725512428689148E-2</v>
      </c>
      <c r="BB40" s="32">
        <v>1.6601193119157646E-2</v>
      </c>
      <c r="BC40" s="32">
        <v>2.9733480213416678E-3</v>
      </c>
      <c r="BD40" s="32"/>
      <c r="BE40" s="32"/>
      <c r="BF40" s="32">
        <v>8.2559963392586958E-4</v>
      </c>
      <c r="BG40" s="32">
        <v>5.8277621218296675E-4</v>
      </c>
      <c r="BH40" s="32">
        <v>1.8929283323367873E-3</v>
      </c>
      <c r="BI40" s="32">
        <v>7.3724577154169618E-4</v>
      </c>
      <c r="BJ40" s="32">
        <v>5.2247671431015783E-3</v>
      </c>
      <c r="BK40" s="32">
        <v>1.6280071532852743E-3</v>
      </c>
      <c r="BL40" s="32"/>
      <c r="BM40" s="32"/>
      <c r="BN40" s="32"/>
      <c r="BO40" s="32"/>
      <c r="BP40" s="32"/>
      <c r="BQ40" s="32"/>
      <c r="BR40" s="32"/>
      <c r="BS40" s="32"/>
      <c r="BT40" s="32"/>
      <c r="BU40" s="32"/>
      <c r="BV40" s="32"/>
      <c r="BW40" s="32"/>
      <c r="BX40" s="32"/>
      <c r="BY40" s="32"/>
      <c r="BZ40" s="32">
        <v>1.7514241769546808E-3</v>
      </c>
      <c r="CA40" s="32">
        <v>7.7388510144509157E-4</v>
      </c>
      <c r="CB40" s="32"/>
      <c r="CC40" s="32"/>
      <c r="CD40" s="32">
        <v>0</v>
      </c>
      <c r="CE40" s="32">
        <v>0</v>
      </c>
      <c r="CF40" s="32">
        <v>3.5312047453457708E-2</v>
      </c>
      <c r="CG40" s="32">
        <v>1.1496945682521116E-2</v>
      </c>
      <c r="CH40" s="32">
        <v>1.0220217750776556E-2</v>
      </c>
      <c r="CI40" s="32">
        <v>2.6856046644376354E-3</v>
      </c>
      <c r="CJ40" s="32"/>
      <c r="CK40" s="32"/>
      <c r="CL40" s="32"/>
      <c r="CM40" s="32"/>
      <c r="CN40" s="32"/>
      <c r="CO40" s="32"/>
      <c r="CP40" s="32"/>
      <c r="CQ40" s="32"/>
      <c r="CR40" s="32"/>
      <c r="CS40" s="32"/>
      <c r="CT40" s="32"/>
      <c r="CU40" s="32"/>
    </row>
    <row r="41" spans="2:99" s="1" customFormat="1" x14ac:dyDescent="0.5">
      <c r="B41" s="2"/>
      <c r="C41" s="2">
        <v>74186</v>
      </c>
      <c r="D41" s="2">
        <v>119</v>
      </c>
      <c r="E41" s="2">
        <v>44</v>
      </c>
      <c r="F41" s="3">
        <f t="shared" si="0"/>
        <v>87.201147037290198</v>
      </c>
      <c r="G41" s="4">
        <v>39.574074489113634</v>
      </c>
      <c r="H41" s="4">
        <v>1.2518668374094251</v>
      </c>
      <c r="I41" s="4">
        <v>12.402057728439022</v>
      </c>
      <c r="J41" s="4">
        <v>0.60101836863141134</v>
      </c>
      <c r="K41" s="4">
        <v>47.403157719818459</v>
      </c>
      <c r="L41" s="4">
        <v>3.4348007762793364</v>
      </c>
      <c r="M41" s="4">
        <f t="shared" si="1"/>
        <v>99.379289937371112</v>
      </c>
      <c r="N41" s="4">
        <v>7.6894081427118826</v>
      </c>
      <c r="O41" s="4">
        <v>0.48841517518853977</v>
      </c>
      <c r="P41" s="7"/>
      <c r="Q41" s="7"/>
      <c r="R41" s="6">
        <v>39.944512619226629</v>
      </c>
      <c r="S41" s="6">
        <v>3.5083612836756286</v>
      </c>
      <c r="T41" s="4"/>
      <c r="U41" s="4"/>
      <c r="V41" s="4">
        <v>0.68065564592022576</v>
      </c>
      <c r="W41" s="4">
        <v>0.16769776783541795</v>
      </c>
      <c r="X41" s="30">
        <v>24.719043550186896</v>
      </c>
      <c r="Y41" s="30">
        <v>4.0623371885719122</v>
      </c>
      <c r="Z41" s="30">
        <v>87.594479734954092</v>
      </c>
      <c r="AA41" s="30">
        <v>39.697886184439668</v>
      </c>
      <c r="AB41" s="4">
        <v>0.39918519299031024</v>
      </c>
      <c r="AC41" s="4">
        <v>5.1842232855884456E-2</v>
      </c>
      <c r="AD41" s="4">
        <v>6.1371623843420577</v>
      </c>
      <c r="AE41" s="4">
        <v>0.91382451746548399</v>
      </c>
      <c r="AF41" s="5"/>
      <c r="AG41" s="5"/>
      <c r="AH41" s="4">
        <v>1.5054941778353639</v>
      </c>
      <c r="AI41" s="4">
        <v>0.21647628700900656</v>
      </c>
      <c r="AJ41" s="30">
        <v>4255.1364698690013</v>
      </c>
      <c r="AK41" s="30">
        <v>185.08557286709825</v>
      </c>
      <c r="AL41" s="4">
        <v>51.313517206323304</v>
      </c>
      <c r="AM41" s="4">
        <v>2.0685293206833348</v>
      </c>
      <c r="AN41" s="4">
        <v>43.777091848619428</v>
      </c>
      <c r="AO41" s="4">
        <v>1.9506024375578357</v>
      </c>
      <c r="AP41" s="7"/>
      <c r="AQ41" s="7"/>
      <c r="AR41" s="29">
        <v>378.4132120660621</v>
      </c>
      <c r="AS41" s="29">
        <v>22.811474144846169</v>
      </c>
      <c r="AT41" s="5">
        <v>3.644777063904274E-2</v>
      </c>
      <c r="AU41" s="5">
        <v>1.6037019081178803E-2</v>
      </c>
      <c r="AV41" s="32">
        <v>1.6286753805927801E-2</v>
      </c>
      <c r="AW41" s="32">
        <v>7.438045045226869E-3</v>
      </c>
      <c r="AX41" s="31">
        <v>8.7004986985870614E-2</v>
      </c>
      <c r="AY41" s="31">
        <v>1.8165876403643314E-2</v>
      </c>
      <c r="AZ41" s="4">
        <v>0.13281692862968003</v>
      </c>
      <c r="BA41" s="4">
        <v>3.0053465602336352E-2</v>
      </c>
      <c r="BB41" s="32">
        <v>2.2094291439762576E-2</v>
      </c>
      <c r="BC41" s="32">
        <v>4.2869520704016933E-3</v>
      </c>
      <c r="BD41" s="32"/>
      <c r="BE41" s="32"/>
      <c r="BF41" s="32"/>
      <c r="BG41" s="32"/>
      <c r="BH41" s="32">
        <v>1.8883607133443135E-2</v>
      </c>
      <c r="BI41" s="32">
        <v>3.6718124981694991E-3</v>
      </c>
      <c r="BJ41" s="32">
        <v>0</v>
      </c>
      <c r="BK41" s="32">
        <v>0</v>
      </c>
      <c r="BL41" s="32"/>
      <c r="BM41" s="32"/>
      <c r="BN41" s="32"/>
      <c r="BO41" s="32"/>
      <c r="BP41" s="32"/>
      <c r="BQ41" s="32"/>
      <c r="BR41" s="32"/>
      <c r="BS41" s="32"/>
      <c r="BT41" s="32"/>
      <c r="BU41" s="32"/>
      <c r="BV41" s="32"/>
      <c r="BW41" s="32"/>
      <c r="BX41" s="32"/>
      <c r="BY41" s="32"/>
      <c r="BZ41" s="32">
        <v>2.3743119159147846E-3</v>
      </c>
      <c r="CA41" s="32">
        <v>1.5581421948190771E-3</v>
      </c>
      <c r="CB41" s="32">
        <v>1.1823690387720801E-2</v>
      </c>
      <c r="CC41" s="32">
        <v>6.5341446879509683E-3</v>
      </c>
      <c r="CD41" s="32">
        <v>5.1886186973662245E-3</v>
      </c>
      <c r="CE41" s="32">
        <v>2.3867646007884632E-3</v>
      </c>
      <c r="CF41" s="32">
        <v>6.8370394662654238E-2</v>
      </c>
      <c r="CG41" s="32">
        <v>1.7308960674089682E-2</v>
      </c>
      <c r="CH41" s="32">
        <v>2.7492032710592241E-2</v>
      </c>
      <c r="CI41" s="32">
        <v>6.3523257399474503E-3</v>
      </c>
      <c r="CJ41" s="32"/>
      <c r="CK41" s="32"/>
      <c r="CL41" s="32"/>
      <c r="CM41" s="32"/>
      <c r="CN41" s="32"/>
      <c r="CO41" s="32"/>
      <c r="CP41" s="32"/>
      <c r="CQ41" s="32"/>
      <c r="CR41" s="32"/>
      <c r="CS41" s="32"/>
      <c r="CT41" s="32"/>
      <c r="CU41" s="32"/>
    </row>
    <row r="42" spans="2:99" s="1" customFormat="1" x14ac:dyDescent="0.5">
      <c r="B42" s="2"/>
      <c r="C42" s="2">
        <v>74186</v>
      </c>
      <c r="D42" s="2">
        <v>120</v>
      </c>
      <c r="E42" s="2">
        <v>32</v>
      </c>
      <c r="F42" s="3">
        <f t="shared" si="0"/>
        <v>87.915841490044443</v>
      </c>
      <c r="G42" s="4">
        <v>38.612955007404231</v>
      </c>
      <c r="H42" s="4">
        <v>1.221874216878563</v>
      </c>
      <c r="I42" s="4">
        <v>11.954615242830476</v>
      </c>
      <c r="J42" s="4">
        <v>0.58073822271658559</v>
      </c>
      <c r="K42" s="4">
        <v>48.792009322633717</v>
      </c>
      <c r="L42" s="4">
        <v>3.5442823414450348</v>
      </c>
      <c r="M42" s="4">
        <f t="shared" si="1"/>
        <v>99.359579572868427</v>
      </c>
      <c r="N42" s="4">
        <v>7.806264281170602</v>
      </c>
      <c r="O42" s="4">
        <v>0.51469874381344627</v>
      </c>
      <c r="P42" s="7">
        <v>6.6496376809992604E-3</v>
      </c>
      <c r="Q42" s="7">
        <v>4.719097709096249E-3</v>
      </c>
      <c r="R42" s="6">
        <v>27.457533759273222</v>
      </c>
      <c r="S42" s="6">
        <v>2.4401703488192075</v>
      </c>
      <c r="T42" s="4">
        <v>0.97514783682485406</v>
      </c>
      <c r="U42" s="4">
        <v>0.40631159867702255</v>
      </c>
      <c r="V42" s="4"/>
      <c r="W42" s="4"/>
      <c r="X42" s="30">
        <v>27.964943095785628</v>
      </c>
      <c r="Y42" s="30">
        <v>4.8678073033504718</v>
      </c>
      <c r="Z42" s="30"/>
      <c r="AA42" s="30"/>
      <c r="AB42" s="4">
        <v>0.60972494597835858</v>
      </c>
      <c r="AC42" s="4">
        <v>8.8199206022026716E-2</v>
      </c>
      <c r="AD42" s="4">
        <v>5.4447101451287638</v>
      </c>
      <c r="AE42" s="4">
        <v>1.129831156597866</v>
      </c>
      <c r="AF42" s="5"/>
      <c r="AG42" s="5"/>
      <c r="AH42" s="4">
        <v>2.2556703321227163</v>
      </c>
      <c r="AI42" s="4">
        <v>0.40209775485665811</v>
      </c>
      <c r="AJ42" s="30">
        <v>4504.7114818543769</v>
      </c>
      <c r="AK42" s="30">
        <v>196.27910722352485</v>
      </c>
      <c r="AL42" s="4">
        <v>48.944741790402539</v>
      </c>
      <c r="AM42" s="4">
        <v>2.0037525257615316</v>
      </c>
      <c r="AN42" s="4">
        <v>40.478904475797925</v>
      </c>
      <c r="AO42" s="4">
        <v>1.91579547900723</v>
      </c>
      <c r="AP42" s="7"/>
      <c r="AQ42" s="7"/>
      <c r="AR42" s="29">
        <v>374.96515551164515</v>
      </c>
      <c r="AS42" s="29">
        <v>23.205296597959073</v>
      </c>
      <c r="AT42" s="5"/>
      <c r="AU42" s="5"/>
      <c r="AV42" s="32">
        <v>3.8007505696840534E-2</v>
      </c>
      <c r="AW42" s="32">
        <v>1.1965325867523873E-2</v>
      </c>
      <c r="AX42" s="31">
        <v>7.3528391973349441E-2</v>
      </c>
      <c r="AY42" s="31">
        <v>2.2159241416625858E-2</v>
      </c>
      <c r="AZ42" s="4">
        <v>9.7869982923430909E-2</v>
      </c>
      <c r="BA42" s="4">
        <v>3.231556039924606E-2</v>
      </c>
      <c r="BB42" s="32">
        <v>1.7374859747127096E-2</v>
      </c>
      <c r="BC42" s="32">
        <v>4.5850324332696504E-3</v>
      </c>
      <c r="BD42" s="32"/>
      <c r="BE42" s="32"/>
      <c r="BF42" s="32">
        <v>1.9865256310881985E-2</v>
      </c>
      <c r="BG42" s="32">
        <v>4.9663140777204962E-3</v>
      </c>
      <c r="BH42" s="32">
        <v>2.0376246109695056E-2</v>
      </c>
      <c r="BI42" s="32">
        <v>4.269308708698012E-3</v>
      </c>
      <c r="BJ42" s="32">
        <v>4.3879243021383532E-2</v>
      </c>
      <c r="BK42" s="32">
        <v>8.1121289619364521E-3</v>
      </c>
      <c r="BL42" s="32"/>
      <c r="BM42" s="32"/>
      <c r="BN42" s="32"/>
      <c r="BO42" s="32"/>
      <c r="BP42" s="32"/>
      <c r="BQ42" s="32"/>
      <c r="BR42" s="32"/>
      <c r="BS42" s="32"/>
      <c r="BT42" s="32"/>
      <c r="BU42" s="32"/>
      <c r="BV42" s="32"/>
      <c r="BW42" s="32"/>
      <c r="BX42" s="32"/>
      <c r="BY42" s="32"/>
      <c r="BZ42" s="32"/>
      <c r="CA42" s="32"/>
      <c r="CB42" s="32">
        <v>1.0141946290750749E-2</v>
      </c>
      <c r="CC42" s="32">
        <v>7.9932288562696574E-3</v>
      </c>
      <c r="CD42" s="32">
        <v>0</v>
      </c>
      <c r="CE42" s="32">
        <v>0</v>
      </c>
      <c r="CF42" s="32">
        <v>8.0779308252913143E-2</v>
      </c>
      <c r="CG42" s="32">
        <v>2.4793649067725815E-2</v>
      </c>
      <c r="CH42" s="32">
        <v>2.1360490656862349E-2</v>
      </c>
      <c r="CI42" s="32">
        <v>6.1756520606574827E-3</v>
      </c>
      <c r="CJ42" s="32"/>
      <c r="CK42" s="32"/>
      <c r="CL42" s="32"/>
      <c r="CM42" s="32"/>
      <c r="CN42" s="32"/>
      <c r="CO42" s="32"/>
      <c r="CP42" s="32"/>
      <c r="CQ42" s="32"/>
      <c r="CR42" s="32"/>
      <c r="CS42" s="32"/>
      <c r="CT42" s="32"/>
      <c r="CU42" s="32"/>
    </row>
    <row r="43" spans="2:99" s="1" customFormat="1" x14ac:dyDescent="0.5">
      <c r="B43" s="2"/>
      <c r="C43" s="2">
        <v>68009</v>
      </c>
      <c r="D43" s="2">
        <v>144</v>
      </c>
      <c r="E43" s="2">
        <v>90</v>
      </c>
      <c r="F43" s="3">
        <f t="shared" si="0"/>
        <v>87.702988298042101</v>
      </c>
      <c r="G43" s="4">
        <v>40.525501230186507</v>
      </c>
      <c r="H43" s="4">
        <v>1.2815563287601814</v>
      </c>
      <c r="I43" s="4">
        <v>11.772459015774523</v>
      </c>
      <c r="J43" s="4">
        <v>0.59939261400949218</v>
      </c>
      <c r="K43" s="4">
        <v>47.10254450020588</v>
      </c>
      <c r="L43" s="4">
        <v>3.6383509936156715</v>
      </c>
      <c r="M43" s="4">
        <f t="shared" si="1"/>
        <v>99.400504746166916</v>
      </c>
      <c r="N43" s="4">
        <v>5.0296493267024713</v>
      </c>
      <c r="O43" s="4">
        <v>0.32180220810655624</v>
      </c>
      <c r="P43" s="7"/>
      <c r="Q43" s="7"/>
      <c r="R43" s="6">
        <v>76.132401946098028</v>
      </c>
      <c r="S43" s="6">
        <v>7.2053536843097579</v>
      </c>
      <c r="T43" s="4">
        <v>1.5473042973129214</v>
      </c>
      <c r="U43" s="4">
        <v>9.5972038694092585E-2</v>
      </c>
      <c r="V43" s="4">
        <v>4.309927395388379</v>
      </c>
      <c r="W43" s="4">
        <v>0.46219060540357954</v>
      </c>
      <c r="X43" s="30">
        <v>16.639974729338043</v>
      </c>
      <c r="Y43" s="30">
        <v>2.7051982038302453</v>
      </c>
      <c r="Z43" s="30">
        <v>602.58992587631951</v>
      </c>
      <c r="AA43" s="30">
        <v>59.630742488948655</v>
      </c>
      <c r="AB43" s="4">
        <v>0.48576042735542818</v>
      </c>
      <c r="AC43" s="4">
        <v>6.3611484534639412E-2</v>
      </c>
      <c r="AD43" s="4">
        <v>5.4986920892874123</v>
      </c>
      <c r="AE43" s="4">
        <v>0.53459506423627612</v>
      </c>
      <c r="AF43" s="5">
        <v>0.10949688205246613</v>
      </c>
      <c r="AG43" s="5">
        <v>6.6936962568569626E-3</v>
      </c>
      <c r="AH43" s="4">
        <v>0.84390500513044675</v>
      </c>
      <c r="AI43" s="4">
        <v>5.2070734359112678E-2</v>
      </c>
      <c r="AJ43" s="30">
        <v>3608.0285280966013</v>
      </c>
      <c r="AK43" s="30">
        <v>162.77049337914229</v>
      </c>
      <c r="AL43" s="4">
        <v>48.706660921813231</v>
      </c>
      <c r="AM43" s="4">
        <v>2.0084257955868514</v>
      </c>
      <c r="AN43" s="4">
        <v>38.887975850368676</v>
      </c>
      <c r="AO43" s="4">
        <v>1.7054571409937838</v>
      </c>
      <c r="AP43" s="7"/>
      <c r="AQ43" s="7"/>
      <c r="AR43" s="29">
        <v>306.38351527990596</v>
      </c>
      <c r="AS43" s="29">
        <v>19.294789522361391</v>
      </c>
      <c r="AT43" s="5">
        <v>1.0960848018513115E-2</v>
      </c>
      <c r="AU43" s="5">
        <v>2.0297866700950211E-3</v>
      </c>
      <c r="AV43" s="32"/>
      <c r="AW43" s="32"/>
      <c r="AX43" s="31">
        <v>0.13848972474373863</v>
      </c>
      <c r="AY43" s="31">
        <v>1.9951909496979295E-2</v>
      </c>
      <c r="AZ43" s="4">
        <v>0.14254833407587927</v>
      </c>
      <c r="BA43" s="4">
        <v>2.1031721421031369E-2</v>
      </c>
      <c r="BB43" s="32">
        <v>3.4846985556352912E-2</v>
      </c>
      <c r="BC43" s="32">
        <v>3.6378721185203588E-3</v>
      </c>
      <c r="BD43" s="32">
        <v>5.7052382601413239E-3</v>
      </c>
      <c r="BE43" s="32">
        <v>1.426309565035331E-3</v>
      </c>
      <c r="BF43" s="32"/>
      <c r="BG43" s="32"/>
      <c r="BH43" s="32"/>
      <c r="BI43" s="32"/>
      <c r="BJ43" s="32"/>
      <c r="BK43" s="32"/>
      <c r="BL43" s="32"/>
      <c r="BM43" s="32"/>
      <c r="BN43" s="32">
        <v>1.4816309998239359E-3</v>
      </c>
      <c r="BO43" s="32">
        <v>1.051071563977664E-3</v>
      </c>
      <c r="BP43" s="32"/>
      <c r="BQ43" s="32"/>
      <c r="BR43" s="32"/>
      <c r="BS43" s="32"/>
      <c r="BT43" s="32"/>
      <c r="BU43" s="32"/>
      <c r="BV43" s="32">
        <v>1.0829014745767922E-3</v>
      </c>
      <c r="BW43" s="32">
        <v>4.0222054769995132E-4</v>
      </c>
      <c r="BX43" s="32">
        <v>8.8236089319539621E-3</v>
      </c>
      <c r="BY43" s="32">
        <v>1.8627618856347256E-3</v>
      </c>
      <c r="BZ43" s="32">
        <v>4.4644248582265487E-3</v>
      </c>
      <c r="CA43" s="32">
        <v>9.1005583648464262E-4</v>
      </c>
      <c r="CB43" s="32">
        <v>2.6068559172159972E-2</v>
      </c>
      <c r="CC43" s="32">
        <v>4.3447598620266628E-3</v>
      </c>
      <c r="CD43" s="32">
        <v>1.1201546298439596E-2</v>
      </c>
      <c r="CE43" s="32">
        <v>1.8120148423946406E-3</v>
      </c>
      <c r="CF43" s="32">
        <v>9.350389790700446E-2</v>
      </c>
      <c r="CG43" s="32">
        <v>1.3813075827171114E-2</v>
      </c>
      <c r="CH43" s="32">
        <v>2.5267432636514785E-2</v>
      </c>
      <c r="CI43" s="32">
        <v>4.0523241020825598E-3</v>
      </c>
      <c r="CJ43" s="32"/>
      <c r="CK43" s="32"/>
      <c r="CL43" s="32"/>
      <c r="CM43" s="32"/>
      <c r="CN43" s="32"/>
      <c r="CO43" s="32"/>
      <c r="CP43" s="32">
        <v>1.8621006882987422E-3</v>
      </c>
      <c r="CQ43" s="32">
        <v>7.5746468676559005E-4</v>
      </c>
      <c r="CR43" s="32"/>
      <c r="CS43" s="32"/>
      <c r="CT43" s="32"/>
      <c r="CU43" s="32"/>
    </row>
    <row r="44" spans="2:99" s="1" customFormat="1" x14ac:dyDescent="0.5">
      <c r="B44" s="2"/>
      <c r="C44" s="2">
        <v>68009</v>
      </c>
      <c r="D44" s="2">
        <v>145</v>
      </c>
      <c r="E44" s="2">
        <v>90</v>
      </c>
      <c r="F44" s="3">
        <f t="shared" si="0"/>
        <v>87.364517896051794</v>
      </c>
      <c r="G44" s="4">
        <v>40.20032878874153</v>
      </c>
      <c r="H44" s="4">
        <v>1.2713635541819264</v>
      </c>
      <c r="I44" s="4">
        <v>12.129580289765448</v>
      </c>
      <c r="J44" s="4">
        <v>0.61892924156167839</v>
      </c>
      <c r="K44" s="4">
        <v>47.049110553251964</v>
      </c>
      <c r="L44" s="4">
        <v>3.6438727662389692</v>
      </c>
      <c r="M44" s="4">
        <f t="shared" si="1"/>
        <v>99.37901963175895</v>
      </c>
      <c r="N44" s="4">
        <v>5.01293787270252</v>
      </c>
      <c r="O44" s="4">
        <v>0.33104306706526077</v>
      </c>
      <c r="P44" s="7"/>
      <c r="Q44" s="7"/>
      <c r="R44" s="6">
        <v>78.527497613203025</v>
      </c>
      <c r="S44" s="6">
        <v>7.4624502531929471</v>
      </c>
      <c r="T44" s="4">
        <v>1.6903206732941827</v>
      </c>
      <c r="U44" s="4">
        <v>0.12628832616565733</v>
      </c>
      <c r="V44" s="4">
        <v>3.7251665397642948</v>
      </c>
      <c r="W44" s="4">
        <v>0.4240958829885505</v>
      </c>
      <c r="X44" s="30">
        <v>16.267924668836141</v>
      </c>
      <c r="Y44" s="30">
        <v>2.6834919724986301</v>
      </c>
      <c r="Z44" s="30">
        <v>640.34076059260906</v>
      </c>
      <c r="AA44" s="30">
        <v>70.525179964658349</v>
      </c>
      <c r="AB44" s="4">
        <v>0.38560333840422012</v>
      </c>
      <c r="AC44" s="4">
        <v>5.0928742808104541E-2</v>
      </c>
      <c r="AD44" s="4">
        <v>4.2929495171347591</v>
      </c>
      <c r="AE44" s="4">
        <v>0.53030552858723501</v>
      </c>
      <c r="AF44" s="5">
        <v>0.10009532232640264</v>
      </c>
      <c r="AG44" s="5">
        <v>9.9104279531091709E-3</v>
      </c>
      <c r="AH44" s="4">
        <v>0.89769219915963439</v>
      </c>
      <c r="AI44" s="4">
        <v>6.7683142000131161E-2</v>
      </c>
      <c r="AJ44" s="30">
        <v>3750.1427116625596</v>
      </c>
      <c r="AK44" s="30">
        <v>169.46307490209364</v>
      </c>
      <c r="AL44" s="4">
        <v>47.389187701639315</v>
      </c>
      <c r="AM44" s="4">
        <v>1.9645107142642815</v>
      </c>
      <c r="AN44" s="4">
        <v>37.404037676290876</v>
      </c>
      <c r="AO44" s="4">
        <v>1.6653387799337986</v>
      </c>
      <c r="AP44" s="7">
        <v>7.3031577551213103E-3</v>
      </c>
      <c r="AQ44" s="7">
        <v>6.0957335997802262E-4</v>
      </c>
      <c r="AR44" s="29">
        <v>300.76593049008096</v>
      </c>
      <c r="AS44" s="29">
        <v>19.11357016280812</v>
      </c>
      <c r="AT44" s="5">
        <v>4.1276747360373314E-3</v>
      </c>
      <c r="AU44" s="5">
        <v>2.4161998454852664E-3</v>
      </c>
      <c r="AV44" s="32"/>
      <c r="AW44" s="32"/>
      <c r="AX44" s="31">
        <v>0.12690047648425132</v>
      </c>
      <c r="AY44" s="31">
        <v>2.0956041988224986E-2</v>
      </c>
      <c r="AZ44" s="4">
        <v>0.14604075540519887</v>
      </c>
      <c r="BA44" s="4">
        <v>2.5499179515193451E-2</v>
      </c>
      <c r="BB44" s="32">
        <v>2.791980445065401E-2</v>
      </c>
      <c r="BC44" s="32">
        <v>4.7482660630363965E-3</v>
      </c>
      <c r="BD44" s="32">
        <v>5.7605218028838369E-3</v>
      </c>
      <c r="BE44" s="32">
        <v>2.5265446503876477E-3</v>
      </c>
      <c r="BF44" s="32"/>
      <c r="BG44" s="32"/>
      <c r="BH44" s="32">
        <v>1.8757564443966717E-3</v>
      </c>
      <c r="BI44" s="32">
        <v>1.2377440483433821E-3</v>
      </c>
      <c r="BJ44" s="32">
        <v>2.4702598157859232E-2</v>
      </c>
      <c r="BK44" s="32">
        <v>6.6763778805024954E-3</v>
      </c>
      <c r="BL44" s="32"/>
      <c r="BM44" s="32"/>
      <c r="BN44" s="32"/>
      <c r="BO44" s="32"/>
      <c r="BP44" s="32"/>
      <c r="BQ44" s="32"/>
      <c r="BR44" s="32"/>
      <c r="BS44" s="32"/>
      <c r="BT44" s="32"/>
      <c r="BU44" s="32"/>
      <c r="BV44" s="32"/>
      <c r="BW44" s="32"/>
      <c r="BX44" s="32">
        <v>6.9049939276688323E-3</v>
      </c>
      <c r="BY44" s="32">
        <v>2.9176030680290841E-3</v>
      </c>
      <c r="BZ44" s="32">
        <v>2.8956248904921421E-3</v>
      </c>
      <c r="CA44" s="32">
        <v>1.36264700729042E-3</v>
      </c>
      <c r="CB44" s="32">
        <v>1.5892748716730246E-2</v>
      </c>
      <c r="CC44" s="32">
        <v>4.8486352017143124E-3</v>
      </c>
      <c r="CD44" s="32">
        <v>1.2255514242398589E-2</v>
      </c>
      <c r="CE44" s="32">
        <v>2.7779165616103468E-3</v>
      </c>
      <c r="CF44" s="32">
        <v>8.7483539532700882E-2</v>
      </c>
      <c r="CG44" s="32">
        <v>1.581027822880136E-2</v>
      </c>
      <c r="CH44" s="32">
        <v>2.9439187035446394E-2</v>
      </c>
      <c r="CI44" s="32">
        <v>5.3203350064059745E-3</v>
      </c>
      <c r="CJ44" s="32"/>
      <c r="CK44" s="32"/>
      <c r="CL44" s="32"/>
      <c r="CM44" s="32"/>
      <c r="CN44" s="32"/>
      <c r="CO44" s="32"/>
      <c r="CP44" s="32">
        <v>7.9834854752156258E-3</v>
      </c>
      <c r="CQ44" s="32">
        <v>2.2698144978554225E-3</v>
      </c>
      <c r="CR44" s="32"/>
      <c r="CS44" s="32"/>
      <c r="CT44" s="32">
        <v>1.5967573334040651E-3</v>
      </c>
      <c r="CU44" s="32">
        <v>8.9418410670627632E-4</v>
      </c>
    </row>
    <row r="45" spans="2:99" s="1" customFormat="1" x14ac:dyDescent="0.5">
      <c r="B45" s="2"/>
      <c r="C45" s="2">
        <v>68009</v>
      </c>
      <c r="D45" s="2">
        <v>146</v>
      </c>
      <c r="E45" s="2">
        <v>120</v>
      </c>
      <c r="F45" s="3">
        <f t="shared" si="0"/>
        <v>87.958370426045406</v>
      </c>
      <c r="G45" s="4">
        <v>40.036632054029958</v>
      </c>
      <c r="H45" s="4">
        <v>1.2661030206194142</v>
      </c>
      <c r="I45" s="4">
        <v>11.641061224106966</v>
      </c>
      <c r="J45" s="4">
        <v>0.59518770744472427</v>
      </c>
      <c r="K45" s="4">
        <v>47.703128391433353</v>
      </c>
      <c r="L45" s="4">
        <v>3.7043052116817283</v>
      </c>
      <c r="M45" s="4">
        <f t="shared" si="1"/>
        <v>99.380821669570281</v>
      </c>
      <c r="N45" s="4">
        <v>6.8661178629834607</v>
      </c>
      <c r="O45" s="4">
        <v>0.44730409530836879</v>
      </c>
      <c r="P45" s="7"/>
      <c r="Q45" s="7"/>
      <c r="R45" s="6">
        <v>55.928053109475478</v>
      </c>
      <c r="S45" s="6">
        <v>5.3245748486472717</v>
      </c>
      <c r="T45" s="4">
        <v>2.0673740576756137</v>
      </c>
      <c r="U45" s="4">
        <v>0.12737375710797622</v>
      </c>
      <c r="V45" s="4">
        <v>4.6364893528897095</v>
      </c>
      <c r="W45" s="4">
        <v>0.50420451591708426</v>
      </c>
      <c r="X45" s="30">
        <v>33.707656150379847</v>
      </c>
      <c r="Y45" s="30">
        <v>5.4916967885450303</v>
      </c>
      <c r="Z45" s="30">
        <v>604.44546201759817</v>
      </c>
      <c r="AA45" s="30">
        <v>60.430321217094971</v>
      </c>
      <c r="AB45" s="4">
        <v>0.57482836946871874</v>
      </c>
      <c r="AC45" s="4">
        <v>7.3860628479220841E-2</v>
      </c>
      <c r="AD45" s="4">
        <v>4.1345854648555758</v>
      </c>
      <c r="AE45" s="4">
        <v>0.41590504676062012</v>
      </c>
      <c r="AF45" s="5">
        <v>0.14291841203892847</v>
      </c>
      <c r="AG45" s="5">
        <v>8.6011080723217975E-3</v>
      </c>
      <c r="AH45" s="4">
        <v>0.71049750891179064</v>
      </c>
      <c r="AI45" s="4">
        <v>4.1590098082641407E-2</v>
      </c>
      <c r="AJ45" s="30">
        <v>3721.3366563312093</v>
      </c>
      <c r="AK45" s="30">
        <v>168.41477579475333</v>
      </c>
      <c r="AL45" s="4">
        <v>48.715690652053063</v>
      </c>
      <c r="AM45" s="4">
        <v>2.0161450414227926</v>
      </c>
      <c r="AN45" s="4">
        <v>38.227445538020639</v>
      </c>
      <c r="AO45" s="4">
        <v>1.6866348112178198</v>
      </c>
      <c r="AP45" s="7"/>
      <c r="AQ45" s="7"/>
      <c r="AR45" s="29">
        <v>309.77830983215352</v>
      </c>
      <c r="AS45" s="29">
        <v>19.637278620365763</v>
      </c>
      <c r="AT45" s="5">
        <v>1.50577136332523E-2</v>
      </c>
      <c r="AU45" s="5">
        <v>2.727846672690634E-3</v>
      </c>
      <c r="AV45" s="32">
        <v>1.4043618641114931E-3</v>
      </c>
      <c r="AW45" s="32">
        <v>5.9072364125324704E-4</v>
      </c>
      <c r="AX45" s="31">
        <v>0.11612689971647196</v>
      </c>
      <c r="AY45" s="31">
        <v>1.7246569264822566E-2</v>
      </c>
      <c r="AZ45" s="4">
        <v>0.10003054409180512</v>
      </c>
      <c r="BA45" s="4">
        <v>1.5858500892603249E-2</v>
      </c>
      <c r="BB45" s="32">
        <v>2.1418402586663835E-2</v>
      </c>
      <c r="BC45" s="32">
        <v>2.7023218216818859E-3</v>
      </c>
      <c r="BD45" s="32">
        <v>6.3054175839244008E-3</v>
      </c>
      <c r="BE45" s="32">
        <v>1.5012899009343812E-3</v>
      </c>
      <c r="BF45" s="32"/>
      <c r="BG45" s="32"/>
      <c r="BH45" s="32"/>
      <c r="BI45" s="32"/>
      <c r="BJ45" s="32">
        <v>1.0408943313145042E-3</v>
      </c>
      <c r="BK45" s="32">
        <v>4.0034397358250167E-4</v>
      </c>
      <c r="BL45" s="32"/>
      <c r="BM45" s="32"/>
      <c r="BN45" s="32">
        <v>2.3019778480993843E-3</v>
      </c>
      <c r="BO45" s="32">
        <v>1.4012039075387557E-3</v>
      </c>
      <c r="BP45" s="32">
        <v>1.0909373280123169E-3</v>
      </c>
      <c r="BQ45" s="32">
        <v>8.4072234452325348E-4</v>
      </c>
      <c r="BR45" s="32"/>
      <c r="BS45" s="32"/>
      <c r="BT45" s="32">
        <v>4.2036117226162666E-3</v>
      </c>
      <c r="BU45" s="32">
        <v>1.7014618877256318E-3</v>
      </c>
      <c r="BV45" s="32">
        <v>3.9033537424293906E-4</v>
      </c>
      <c r="BW45" s="32">
        <v>1.9016338745168828E-4</v>
      </c>
      <c r="BX45" s="32">
        <v>4.7520313394171501E-3</v>
      </c>
      <c r="BY45" s="32">
        <v>1.4784097500408911E-3</v>
      </c>
      <c r="BZ45" s="32">
        <v>3.5986346449141081E-3</v>
      </c>
      <c r="CA45" s="32">
        <v>8.327419013024383E-4</v>
      </c>
      <c r="CB45" s="32">
        <v>2.1068704537450203E-2</v>
      </c>
      <c r="CC45" s="32">
        <v>3.7622686674018222E-3</v>
      </c>
      <c r="CD45" s="32">
        <v>7.4521111938831743E-3</v>
      </c>
      <c r="CE45" s="32">
        <v>1.3662203855452487E-3</v>
      </c>
      <c r="CF45" s="32">
        <v>7.8335180329385773E-2</v>
      </c>
      <c r="CG45" s="32">
        <v>1.1691817959609815E-2</v>
      </c>
      <c r="CH45" s="32">
        <v>2.4013742867823661E-2</v>
      </c>
      <c r="CI45" s="32">
        <v>3.861506390805815E-3</v>
      </c>
      <c r="CJ45" s="32">
        <v>2.1018058613081333E-3</v>
      </c>
      <c r="CK45" s="32">
        <v>8.0068794716500323E-4</v>
      </c>
      <c r="CL45" s="32">
        <v>9.1078253990019124E-4</v>
      </c>
      <c r="CM45" s="32">
        <v>3.1026657952643879E-4</v>
      </c>
      <c r="CN45" s="32">
        <v>1.5012899009343809E-4</v>
      </c>
      <c r="CO45" s="32">
        <v>1.5012899009343809E-4</v>
      </c>
      <c r="CP45" s="32">
        <v>5.4046436433637718E-3</v>
      </c>
      <c r="CQ45" s="32">
        <v>1.3011179141431302E-3</v>
      </c>
      <c r="CR45" s="32"/>
      <c r="CS45" s="32"/>
      <c r="CT45" s="32">
        <v>1.4012039075387557E-3</v>
      </c>
      <c r="CU45" s="32">
        <v>3.7031817556381399E-4</v>
      </c>
    </row>
    <row r="46" spans="2:99" s="1" customFormat="1" x14ac:dyDescent="0.5">
      <c r="B46" s="2"/>
      <c r="C46" s="2">
        <v>77329</v>
      </c>
      <c r="D46" s="2">
        <v>139</v>
      </c>
      <c r="E46" s="2">
        <v>90</v>
      </c>
      <c r="F46" s="3">
        <f t="shared" si="0"/>
        <v>88.098559564793405</v>
      </c>
      <c r="G46" s="4">
        <v>40.172157003543354</v>
      </c>
      <c r="H46" s="4">
        <v>1.2704876413973136</v>
      </c>
      <c r="I46" s="4">
        <v>11.506827562403048</v>
      </c>
      <c r="J46" s="4">
        <v>0.57992210011747181</v>
      </c>
      <c r="K46" s="4">
        <v>47.78452371264337</v>
      </c>
      <c r="L46" s="4">
        <v>3.6428780121607081</v>
      </c>
      <c r="M46" s="4">
        <f t="shared" si="1"/>
        <v>99.463508278589771</v>
      </c>
      <c r="N46" s="4">
        <v>7.8331337177107319</v>
      </c>
      <c r="O46" s="4">
        <v>0.49621661560158481</v>
      </c>
      <c r="P46" s="7"/>
      <c r="Q46" s="7"/>
      <c r="R46" s="6">
        <v>75.144372073624993</v>
      </c>
      <c r="S46" s="6">
        <v>6.9994884647259834</v>
      </c>
      <c r="T46" s="4">
        <v>0.16405977277034073</v>
      </c>
      <c r="U46" s="4">
        <v>5.6304537400471963E-2</v>
      </c>
      <c r="V46" s="4">
        <v>3.2873032976982999</v>
      </c>
      <c r="W46" s="4">
        <v>0.36652859068413102</v>
      </c>
      <c r="X46" s="30">
        <v>24.670825079863967</v>
      </c>
      <c r="Y46" s="30">
        <v>4.0164579960937958</v>
      </c>
      <c r="Z46" s="30">
        <v>119.24645234026474</v>
      </c>
      <c r="AA46" s="30">
        <v>22.256885220847121</v>
      </c>
      <c r="AB46" s="4">
        <v>0.38162895788486911</v>
      </c>
      <c r="AC46" s="4">
        <v>4.9470420466557107E-2</v>
      </c>
      <c r="AD46" s="4">
        <v>3.7095372891959504</v>
      </c>
      <c r="AE46" s="4">
        <v>0.49208147713823835</v>
      </c>
      <c r="AF46" s="5">
        <v>0.10794796333097502</v>
      </c>
      <c r="AG46" s="5">
        <v>1.0893831161841516E-2</v>
      </c>
      <c r="AH46" s="4">
        <v>0.77959055986465109</v>
      </c>
      <c r="AI46" s="4">
        <v>6.5855823550210246E-2</v>
      </c>
      <c r="AJ46" s="30">
        <v>3666.8893235544283</v>
      </c>
      <c r="AK46" s="30">
        <v>164.1771988927718</v>
      </c>
      <c r="AL46" s="4">
        <v>45.605825578078104</v>
      </c>
      <c r="AM46" s="4">
        <v>1.8705333536592441</v>
      </c>
      <c r="AN46" s="4">
        <v>32.112350897838098</v>
      </c>
      <c r="AO46" s="4">
        <v>1.4264329162187477</v>
      </c>
      <c r="AP46" s="7">
        <v>9.2802234647891609E-3</v>
      </c>
      <c r="AQ46" s="7">
        <v>7.8622165511073067E-4</v>
      </c>
      <c r="AR46" s="29">
        <v>280.42610572774402</v>
      </c>
      <c r="AS46" s="29">
        <v>17.56125727173335</v>
      </c>
      <c r="AT46" s="5">
        <v>2.4849297184389444E-2</v>
      </c>
      <c r="AU46" s="5">
        <v>6.3380798486499393E-3</v>
      </c>
      <c r="AV46" s="32">
        <v>7.7155632303904965E-3</v>
      </c>
      <c r="AW46" s="32">
        <v>2.679015010552256E-3</v>
      </c>
      <c r="AX46" s="31">
        <v>4.8165119511834782E-2</v>
      </c>
      <c r="AY46" s="31">
        <v>9.5399512076580987E-3</v>
      </c>
      <c r="AZ46" s="4">
        <v>5.0962620148160012E-2</v>
      </c>
      <c r="BA46" s="4">
        <v>1.1582413670036368E-2</v>
      </c>
      <c r="BB46" s="32">
        <v>2.0403235763558153E-2</v>
      </c>
      <c r="BC46" s="32">
        <v>4.1755459237049252E-3</v>
      </c>
      <c r="BD46" s="32">
        <v>1.2219906575919835E-2</v>
      </c>
      <c r="BE46" s="32">
        <v>3.8376566106194526E-3</v>
      </c>
      <c r="BF46" s="32">
        <v>7.2288075402608459E-3</v>
      </c>
      <c r="BG46" s="32">
        <v>9.6892149259520375E-4</v>
      </c>
      <c r="BH46" s="32">
        <v>4.3992004773428565E-2</v>
      </c>
      <c r="BI46" s="32">
        <v>7.3957573242285687E-3</v>
      </c>
      <c r="BJ46" s="32">
        <v>0.12843020912638989</v>
      </c>
      <c r="BK46" s="32">
        <v>1.8347172732341412E-2</v>
      </c>
      <c r="BL46" s="32"/>
      <c r="BM46" s="32"/>
      <c r="BN46" s="32"/>
      <c r="BO46" s="32"/>
      <c r="BP46" s="32">
        <v>1.7853296222702522E-3</v>
      </c>
      <c r="BQ46" s="32">
        <v>1.4877746852252102E-3</v>
      </c>
      <c r="BR46" s="32"/>
      <c r="BS46" s="32"/>
      <c r="BT46" s="32"/>
      <c r="BU46" s="32"/>
      <c r="BV46" s="32"/>
      <c r="BW46" s="32"/>
      <c r="BX46" s="32">
        <v>1.5549645097192523E-3</v>
      </c>
      <c r="BY46" s="32">
        <v>1.6521497915767056E-3</v>
      </c>
      <c r="BZ46" s="32">
        <v>9.021210061683373E-4</v>
      </c>
      <c r="CA46" s="32">
        <v>8.6807870404877749E-4</v>
      </c>
      <c r="CB46" s="32">
        <v>1.2247683304324341E-2</v>
      </c>
      <c r="CC46" s="32">
        <v>4.3068776454766909E-3</v>
      </c>
      <c r="CD46" s="32">
        <v>7.8380324880157407E-3</v>
      </c>
      <c r="CE46" s="32">
        <v>2.2860928090045912E-3</v>
      </c>
      <c r="CF46" s="32">
        <v>6.6356634220139599E-2</v>
      </c>
      <c r="CG46" s="32">
        <v>1.2639358899074209E-2</v>
      </c>
      <c r="CH46" s="32">
        <v>2.5401564846271599E-2</v>
      </c>
      <c r="CI46" s="32">
        <v>4.7258725295389031E-3</v>
      </c>
      <c r="CJ46" s="32"/>
      <c r="CK46" s="32"/>
      <c r="CL46" s="32"/>
      <c r="CM46" s="32"/>
      <c r="CN46" s="32">
        <v>2.6724809154542496E-2</v>
      </c>
      <c r="CO46" s="32">
        <v>6.450816002820603E-3</v>
      </c>
      <c r="CP46" s="32">
        <v>3.1364060767482889E-2</v>
      </c>
      <c r="CQ46" s="32">
        <v>5.475023076617961E-3</v>
      </c>
      <c r="CR46" s="32"/>
      <c r="CS46" s="32"/>
      <c r="CT46" s="32">
        <v>7.1803725745681708E-4</v>
      </c>
      <c r="CU46" s="32">
        <v>7.1803725745681708E-4</v>
      </c>
    </row>
    <row r="47" spans="2:99" s="1" customFormat="1" x14ac:dyDescent="0.5">
      <c r="B47" s="2"/>
      <c r="C47" s="2">
        <v>32900</v>
      </c>
      <c r="D47" s="2">
        <v>100</v>
      </c>
      <c r="E47" s="2">
        <v>120</v>
      </c>
      <c r="F47" s="3">
        <f t="shared" si="0"/>
        <v>98.461873931954344</v>
      </c>
      <c r="G47" s="4">
        <v>41.72129494643336</v>
      </c>
      <c r="H47" s="4">
        <v>1.3193556957345487</v>
      </c>
      <c r="I47" s="4">
        <v>1.57382323097525</v>
      </c>
      <c r="J47" s="4">
        <v>7.3662791039921516E-2</v>
      </c>
      <c r="K47" s="4">
        <v>56.51900301538965</v>
      </c>
      <c r="L47" s="4">
        <v>3.9158068099957837</v>
      </c>
      <c r="M47" s="4">
        <f t="shared" si="1"/>
        <v>99.814121192798268</v>
      </c>
      <c r="N47" s="4">
        <v>0.53021801082828157</v>
      </c>
      <c r="O47" s="4">
        <v>3.0298172047330374E-2</v>
      </c>
      <c r="P47" s="7"/>
      <c r="Q47" s="7"/>
      <c r="R47" s="6">
        <v>51.88795868469964</v>
      </c>
      <c r="S47" s="6">
        <v>4.2553340991673272</v>
      </c>
      <c r="T47" s="4">
        <v>0.24300418909528471</v>
      </c>
      <c r="U47" s="4">
        <v>3.0630780138061097E-2</v>
      </c>
      <c r="V47" s="4">
        <v>1.7247495610636596</v>
      </c>
      <c r="W47" s="4">
        <v>0.15991055533040552</v>
      </c>
      <c r="X47" s="30">
        <v>7.0383566873074832</v>
      </c>
      <c r="Y47" s="30">
        <v>1.0787761651574086</v>
      </c>
      <c r="Z47" s="30">
        <v>250.34268114806676</v>
      </c>
      <c r="AA47" s="30">
        <v>22.154458082974742</v>
      </c>
      <c r="AB47" s="4">
        <v>5.942036632775709</v>
      </c>
      <c r="AC47" s="4">
        <v>0.6444314051495188</v>
      </c>
      <c r="AD47" s="4">
        <v>9.7898646985379614</v>
      </c>
      <c r="AE47" s="4">
        <v>0.77758039923283284</v>
      </c>
      <c r="AF47" s="5">
        <v>0.12047972949870391</v>
      </c>
      <c r="AG47" s="5">
        <v>5.9406094995035673E-3</v>
      </c>
      <c r="AH47" s="4">
        <v>0.9670264975714562</v>
      </c>
      <c r="AI47" s="4">
        <v>4.9660557765107465E-2</v>
      </c>
      <c r="AJ47" s="30">
        <v>1105.9505800320189</v>
      </c>
      <c r="AK47" s="30">
        <v>46.905758257217286</v>
      </c>
      <c r="AL47" s="4">
        <v>8.9022930284421875</v>
      </c>
      <c r="AM47" s="4">
        <v>0.3420200395120489</v>
      </c>
      <c r="AN47" s="4">
        <v>13.048606052508905</v>
      </c>
      <c r="AO47" s="4">
        <v>0.53372295560332617</v>
      </c>
      <c r="AP47" s="7">
        <v>0.29164220070426233</v>
      </c>
      <c r="AQ47" s="7">
        <v>1.3318236565245905E-2</v>
      </c>
      <c r="AR47" s="29">
        <v>20.483548778011777</v>
      </c>
      <c r="AS47" s="29">
        <v>1.1684910809494771</v>
      </c>
      <c r="AT47" s="5">
        <v>3.9569392928852963E-3</v>
      </c>
      <c r="AU47" s="5">
        <v>1.0460873992685267E-3</v>
      </c>
      <c r="AV47" s="32">
        <v>1.103398232855656E-2</v>
      </c>
      <c r="AW47" s="32">
        <v>1.277619006464444E-3</v>
      </c>
      <c r="AX47" s="31">
        <v>6.6617210891021406E-2</v>
      </c>
      <c r="AY47" s="31">
        <v>8.2672437976267568E-3</v>
      </c>
      <c r="AZ47" s="4">
        <v>0.2046655990881901</v>
      </c>
      <c r="BA47" s="4">
        <v>2.5424298023377652E-2</v>
      </c>
      <c r="BB47" s="32">
        <v>5.1940107386895314E-2</v>
      </c>
      <c r="BC47" s="32">
        <v>4.2761935800455985E-3</v>
      </c>
      <c r="BD47" s="32">
        <v>3.0037652464710548E-3</v>
      </c>
      <c r="BE47" s="32">
        <v>6.1535468590900074E-4</v>
      </c>
      <c r="BF47" s="32">
        <v>1.2932878144528152E-2</v>
      </c>
      <c r="BG47" s="32">
        <v>1.3558662570876288E-3</v>
      </c>
      <c r="BH47" s="32"/>
      <c r="BI47" s="32"/>
      <c r="BJ47" s="32"/>
      <c r="BK47" s="32"/>
      <c r="BL47" s="32"/>
      <c r="BM47" s="32"/>
      <c r="BN47" s="32"/>
      <c r="BO47" s="32"/>
      <c r="BP47" s="32"/>
      <c r="BQ47" s="32"/>
      <c r="BR47" s="32"/>
      <c r="BS47" s="32"/>
      <c r="BT47" s="32"/>
      <c r="BU47" s="32"/>
      <c r="BV47" s="32">
        <v>1.7730558746530532E-4</v>
      </c>
      <c r="BW47" s="32">
        <v>7.3008183073949233E-5</v>
      </c>
      <c r="BX47" s="32">
        <v>2.4869978960377292E-3</v>
      </c>
      <c r="BY47" s="32">
        <v>7.5930466737435102E-4</v>
      </c>
      <c r="BZ47" s="32">
        <v>1.3946495675938655E-3</v>
      </c>
      <c r="CA47" s="32">
        <v>3.7190655135836416E-4</v>
      </c>
      <c r="CB47" s="32">
        <v>1.4114077664141099E-2</v>
      </c>
      <c r="CC47" s="32">
        <v>1.9602885644640416E-3</v>
      </c>
      <c r="CD47" s="32">
        <v>4.5558659374259364E-3</v>
      </c>
      <c r="CE47" s="32">
        <v>6.7302564984701328E-4</v>
      </c>
      <c r="CF47" s="32">
        <v>7.2128009610908414E-2</v>
      </c>
      <c r="CG47" s="32">
        <v>8.7723254932185902E-3</v>
      </c>
      <c r="CH47" s="32">
        <v>2.5024191356479233E-2</v>
      </c>
      <c r="CI47" s="32">
        <v>3.269492338032462E-3</v>
      </c>
      <c r="CJ47" s="32">
        <v>4.8185400828806499E-3</v>
      </c>
      <c r="CK47" s="32">
        <v>9.1781715864393341E-4</v>
      </c>
      <c r="CL47" s="32">
        <v>2.7534514759318001E-3</v>
      </c>
      <c r="CM47" s="32">
        <v>3.963301366871531E-4</v>
      </c>
      <c r="CN47" s="32"/>
      <c r="CO47" s="32"/>
      <c r="CP47" s="32">
        <v>0.14497339210398494</v>
      </c>
      <c r="CQ47" s="32">
        <v>1.460163661478985E-2</v>
      </c>
      <c r="CR47" s="32">
        <v>3.2332195361320381E-4</v>
      </c>
      <c r="CS47" s="32">
        <v>1.1472714483049168E-4</v>
      </c>
      <c r="CT47" s="32">
        <v>3.0141949869101903E-3</v>
      </c>
      <c r="CU47" s="32">
        <v>3.9633013668715299E-4</v>
      </c>
    </row>
    <row r="48" spans="2:99" s="1" customFormat="1" x14ac:dyDescent="0.5">
      <c r="B48" s="2"/>
      <c r="C48" s="2">
        <v>32900</v>
      </c>
      <c r="D48" s="2">
        <v>101</v>
      </c>
      <c r="E48" s="2">
        <v>120</v>
      </c>
      <c r="F48" s="3">
        <f t="shared" si="0"/>
        <v>98.129754929461782</v>
      </c>
      <c r="G48" s="4">
        <v>41.68274002768382</v>
      </c>
      <c r="H48" s="4">
        <v>1.3181477581518255</v>
      </c>
      <c r="I48" s="4">
        <v>1.9085755538268228</v>
      </c>
      <c r="J48" s="4">
        <v>8.9490993808526861E-2</v>
      </c>
      <c r="K48" s="4">
        <v>56.178990208985205</v>
      </c>
      <c r="L48" s="4">
        <v>3.9010260621953119</v>
      </c>
      <c r="M48" s="4">
        <f t="shared" si="1"/>
        <v>99.770305790495854</v>
      </c>
      <c r="N48" s="4">
        <v>0.48548706233190697</v>
      </c>
      <c r="O48" s="4">
        <v>2.9105938988723445E-2</v>
      </c>
      <c r="P48" s="7"/>
      <c r="Q48" s="7"/>
      <c r="R48" s="6">
        <v>75.691630829347673</v>
      </c>
      <c r="S48" s="6">
        <v>6.220801707753381</v>
      </c>
      <c r="T48" s="4">
        <v>0.15403246912326554</v>
      </c>
      <c r="U48" s="4">
        <v>3.0602477309258053E-2</v>
      </c>
      <c r="V48" s="4">
        <v>0.94716515980951799</v>
      </c>
      <c r="W48" s="4">
        <v>9.4716515980951807E-2</v>
      </c>
      <c r="X48" s="30">
        <v>5.0340183068672353</v>
      </c>
      <c r="Y48" s="30">
        <v>0.78861905590609416</v>
      </c>
      <c r="Z48" s="30">
        <v>387.80253788024066</v>
      </c>
      <c r="AA48" s="30">
        <v>34.453086183708365</v>
      </c>
      <c r="AB48" s="4">
        <v>5.8466127577146612</v>
      </c>
      <c r="AC48" s="4">
        <v>0.64227733041130364</v>
      </c>
      <c r="AD48" s="4">
        <v>5.6290650252519177</v>
      </c>
      <c r="AE48" s="4">
        <v>0.48394676687686172</v>
      </c>
      <c r="AF48" s="5">
        <v>0.14525426189883245</v>
      </c>
      <c r="AG48" s="5">
        <v>7.8093689192920666E-3</v>
      </c>
      <c r="AH48" s="4">
        <v>0.90749744468791649</v>
      </c>
      <c r="AI48" s="4">
        <v>4.9614671429259842E-2</v>
      </c>
      <c r="AJ48" s="30">
        <v>1306.681201710097</v>
      </c>
      <c r="AK48" s="30">
        <v>55.497739204722954</v>
      </c>
      <c r="AL48" s="4">
        <v>7.9763479636352166</v>
      </c>
      <c r="AM48" s="4">
        <v>0.31241509771888243</v>
      </c>
      <c r="AN48" s="4">
        <v>7.9157043825122244</v>
      </c>
      <c r="AO48" s="4">
        <v>0.33097021808413485</v>
      </c>
      <c r="AP48" s="7">
        <v>0.11482385613938721</v>
      </c>
      <c r="AQ48" s="7">
        <v>5.728174229175779E-3</v>
      </c>
      <c r="AR48" s="29">
        <v>24.545572934182637</v>
      </c>
      <c r="AS48" s="29">
        <v>1.4168582750625749</v>
      </c>
      <c r="AT48" s="5">
        <v>6.9296054032934144E-3</v>
      </c>
      <c r="AU48" s="5">
        <v>1.5904012401001277E-3</v>
      </c>
      <c r="AV48" s="32">
        <v>5.5234974528573571E-3</v>
      </c>
      <c r="AW48" s="32">
        <v>1.055962748340377E-3</v>
      </c>
      <c r="AX48" s="31">
        <v>4.6804427583115198E-2</v>
      </c>
      <c r="AY48" s="31">
        <v>6.2246297552992075E-3</v>
      </c>
      <c r="AZ48" s="4">
        <v>0.13462427170460686</v>
      </c>
      <c r="BA48" s="4">
        <v>1.7780564187400906E-2</v>
      </c>
      <c r="BB48" s="32">
        <v>1.0107500262178861E-3</v>
      </c>
      <c r="BC48" s="32">
        <v>4.8974485806433645E-4</v>
      </c>
      <c r="BD48" s="32">
        <v>1.6880567448175003E-3</v>
      </c>
      <c r="BE48" s="32">
        <v>6.773067185996143E-4</v>
      </c>
      <c r="BF48" s="32">
        <v>5.5122346790645541E-3</v>
      </c>
      <c r="BG48" s="32">
        <v>9.7948971612867291E-4</v>
      </c>
      <c r="BH48" s="32"/>
      <c r="BI48" s="32"/>
      <c r="BJ48" s="32"/>
      <c r="BK48" s="32"/>
      <c r="BL48" s="32"/>
      <c r="BM48" s="32"/>
      <c r="BN48" s="32">
        <v>1.1253711632116668E-3</v>
      </c>
      <c r="BO48" s="32">
        <v>8.0234795895646612E-4</v>
      </c>
      <c r="BP48" s="32"/>
      <c r="BQ48" s="32"/>
      <c r="BR48" s="32"/>
      <c r="BS48" s="32"/>
      <c r="BT48" s="32"/>
      <c r="BU48" s="32"/>
      <c r="BV48" s="32">
        <v>1.5630155044606483E-4</v>
      </c>
      <c r="BW48" s="32">
        <v>9.3780930267638909E-5</v>
      </c>
      <c r="BX48" s="32">
        <v>1.5721773772886711E-3</v>
      </c>
      <c r="BY48" s="32">
        <v>6.1567785404311587E-4</v>
      </c>
      <c r="BZ48" s="32">
        <v>1.8113691855243502E-3</v>
      </c>
      <c r="CA48" s="32">
        <v>4.3349006149300684E-4</v>
      </c>
      <c r="CB48" s="32">
        <v>7.5727787332583374E-3</v>
      </c>
      <c r="CC48" s="32">
        <v>1.5667818068810352E-3</v>
      </c>
      <c r="CD48" s="32">
        <v>4.5516563190911956E-3</v>
      </c>
      <c r="CE48" s="32">
        <v>7.8878135075159922E-4</v>
      </c>
      <c r="CF48" s="32">
        <v>6.9383407287638865E-2</v>
      </c>
      <c r="CG48" s="32">
        <v>9.1293956957419556E-3</v>
      </c>
      <c r="CH48" s="32">
        <v>2.286529929878417E-2</v>
      </c>
      <c r="CI48" s="32">
        <v>3.140837815767056E-3</v>
      </c>
      <c r="CJ48" s="32"/>
      <c r="CK48" s="32"/>
      <c r="CL48" s="32">
        <v>1.5630155044606483E-4</v>
      </c>
      <c r="CM48" s="32">
        <v>9.3780930267638909E-5</v>
      </c>
      <c r="CN48" s="32">
        <v>5.5226547824276237E-4</v>
      </c>
      <c r="CO48" s="32">
        <v>2.500824807137037E-4</v>
      </c>
      <c r="CP48" s="32">
        <v>8.711206411527346E-2</v>
      </c>
      <c r="CQ48" s="32">
        <v>9.4822940603945995E-3</v>
      </c>
      <c r="CR48" s="32">
        <v>4.689046513381945E-4</v>
      </c>
      <c r="CS48" s="32">
        <v>2.5008248071370376E-4</v>
      </c>
      <c r="CT48" s="32">
        <v>6.8668481162637825E-3</v>
      </c>
      <c r="CU48" s="32">
        <v>8.752886824979632E-4</v>
      </c>
    </row>
    <row r="49" spans="2:99" s="1" customFormat="1" x14ac:dyDescent="0.5">
      <c r="B49" s="2"/>
      <c r="C49" s="2">
        <v>32900</v>
      </c>
      <c r="D49" s="2">
        <v>102</v>
      </c>
      <c r="E49" s="2">
        <v>120</v>
      </c>
      <c r="F49" s="3">
        <f t="shared" si="0"/>
        <v>98.897267200838471</v>
      </c>
      <c r="G49" s="4">
        <v>41.841463460038973</v>
      </c>
      <c r="H49" s="4">
        <v>1.3231536975468738</v>
      </c>
      <c r="I49" s="4">
        <v>1.1315855295817625</v>
      </c>
      <c r="J49" s="4">
        <v>5.3148394593516668E-2</v>
      </c>
      <c r="K49" s="4">
        <v>56.932959550784069</v>
      </c>
      <c r="L49" s="4">
        <v>3.9623377748019113</v>
      </c>
      <c r="M49" s="4">
        <f t="shared" si="1"/>
        <v>99.906008540404798</v>
      </c>
      <c r="N49" s="4">
        <v>0.5235645417478485</v>
      </c>
      <c r="O49" s="4">
        <v>3.0385442155009063E-2</v>
      </c>
      <c r="P49" s="7"/>
      <c r="Q49" s="7"/>
      <c r="R49" s="6">
        <v>49.987298208212735</v>
      </c>
      <c r="S49" s="6">
        <v>4.1211541104908598</v>
      </c>
      <c r="T49" s="4"/>
      <c r="U49" s="4"/>
      <c r="V49" s="4">
        <v>2.806495260641376</v>
      </c>
      <c r="W49" s="4">
        <v>0.26346690201939449</v>
      </c>
      <c r="X49" s="30">
        <v>7.0058549941434016</v>
      </c>
      <c r="Y49" s="30">
        <v>1.0818834454232749</v>
      </c>
      <c r="Z49" s="30">
        <v>163.23131387446742</v>
      </c>
      <c r="AA49" s="30">
        <v>15.231138494496172</v>
      </c>
      <c r="AB49" s="4">
        <v>7.3153681141990141</v>
      </c>
      <c r="AC49" s="4">
        <v>0.80399568147913181</v>
      </c>
      <c r="AD49" s="4">
        <v>11.505542793069198</v>
      </c>
      <c r="AE49" s="4">
        <v>0.92044342344553587</v>
      </c>
      <c r="AF49" s="5">
        <v>0.1778954492145485</v>
      </c>
      <c r="AG49" s="5">
        <v>8.1526704105374746E-3</v>
      </c>
      <c r="AH49" s="4">
        <v>0.86296053940088224</v>
      </c>
      <c r="AI49" s="4">
        <v>4.5275998919248814E-2</v>
      </c>
      <c r="AJ49" s="30">
        <v>504.67784214164095</v>
      </c>
      <c r="AK49" s="30">
        <v>21.459090972318609</v>
      </c>
      <c r="AL49" s="4">
        <v>6.1740933408071221</v>
      </c>
      <c r="AM49" s="4">
        <v>0.23520355584027131</v>
      </c>
      <c r="AN49" s="4">
        <v>8.0935045490477791</v>
      </c>
      <c r="AO49" s="4">
        <v>0.33223051740675036</v>
      </c>
      <c r="AP49" s="7">
        <v>2.1647534188908114E-2</v>
      </c>
      <c r="AQ49" s="7">
        <v>1.0206033488567099E-3</v>
      </c>
      <c r="AR49" s="29">
        <v>4.9478397117968314</v>
      </c>
      <c r="AS49" s="29">
        <v>0.30047609585810714</v>
      </c>
      <c r="AT49" s="5">
        <v>3.6490452995449037E-3</v>
      </c>
      <c r="AU49" s="5">
        <v>8.6664825864191455E-4</v>
      </c>
      <c r="AV49" s="32">
        <v>7.9207576322565482E-4</v>
      </c>
      <c r="AW49" s="32">
        <v>3.494451896583771E-4</v>
      </c>
      <c r="AX49" s="31">
        <v>1.1415222803867942</v>
      </c>
      <c r="AY49" s="31">
        <v>0.13217626404478669</v>
      </c>
      <c r="AZ49" s="4">
        <v>0.17720783033425269</v>
      </c>
      <c r="BA49" s="4">
        <v>2.1672900112822271E-2</v>
      </c>
      <c r="BB49" s="32">
        <v>7.2800082764000962E-2</v>
      </c>
      <c r="BC49" s="32">
        <v>5.7528801034770873E-3</v>
      </c>
      <c r="BD49" s="32"/>
      <c r="BE49" s="32"/>
      <c r="BF49" s="32"/>
      <c r="BG49" s="32"/>
      <c r="BH49" s="32"/>
      <c r="BI49" s="32"/>
      <c r="BJ49" s="32"/>
      <c r="BK49" s="32"/>
      <c r="BL49" s="32"/>
      <c r="BM49" s="32"/>
      <c r="BN49" s="32">
        <v>7.635640864615044E-4</v>
      </c>
      <c r="BO49" s="32">
        <v>4.4977062627184509E-4</v>
      </c>
      <c r="BP49" s="32">
        <v>5.9620757436035276E-4</v>
      </c>
      <c r="BQ49" s="32">
        <v>3.0333367818333737E-4</v>
      </c>
      <c r="BR49" s="32"/>
      <c r="BS49" s="32"/>
      <c r="BT49" s="32"/>
      <c r="BU49" s="32"/>
      <c r="BV49" s="32">
        <v>1.0668977646448418E-3</v>
      </c>
      <c r="BW49" s="32">
        <v>2.4057498614540551E-4</v>
      </c>
      <c r="BX49" s="32">
        <v>3.1894364593720359E-2</v>
      </c>
      <c r="BY49" s="32">
        <v>3.9730004338198377E-3</v>
      </c>
      <c r="BZ49" s="32">
        <v>2.6885481772750006E-2</v>
      </c>
      <c r="CA49" s="32">
        <v>3.2635555909118503E-3</v>
      </c>
      <c r="CB49" s="32">
        <v>0.1821766369679404</v>
      </c>
      <c r="CC49" s="32">
        <v>2.0969972600626233E-2</v>
      </c>
      <c r="CD49" s="32">
        <v>7.1909649201684092E-2</v>
      </c>
      <c r="CE49" s="32">
        <v>8.6966543258354418E-3</v>
      </c>
      <c r="CF49" s="32">
        <v>0.90786273067560797</v>
      </c>
      <c r="CG49" s="32">
        <v>0.10386047389963214</v>
      </c>
      <c r="CH49" s="32">
        <v>0.272401729184306</v>
      </c>
      <c r="CI49" s="32">
        <v>3.531133526463226E-2</v>
      </c>
      <c r="CJ49" s="32">
        <v>4.8847181969523638E-3</v>
      </c>
      <c r="CK49" s="32">
        <v>9.4138038056897815E-4</v>
      </c>
      <c r="CL49" s="32">
        <v>2.7927617956879681E-3</v>
      </c>
      <c r="CM49" s="32">
        <v>3.9747171624023519E-4</v>
      </c>
      <c r="CN49" s="32"/>
      <c r="CO49" s="32"/>
      <c r="CP49" s="32">
        <v>8.9954125254369018E-3</v>
      </c>
      <c r="CQ49" s="32">
        <v>1.3597716608218572E-3</v>
      </c>
      <c r="CR49" s="32"/>
      <c r="CS49" s="32"/>
      <c r="CT49" s="32">
        <v>1.432990134866111E-3</v>
      </c>
      <c r="CU49" s="32">
        <v>2.719543321643714E-4</v>
      </c>
    </row>
    <row r="50" spans="2:99" s="1" customFormat="1" x14ac:dyDescent="0.5">
      <c r="B50" s="2"/>
      <c r="C50" s="2">
        <v>32900</v>
      </c>
      <c r="D50" s="2">
        <v>103</v>
      </c>
      <c r="E50" s="2">
        <v>120</v>
      </c>
      <c r="F50" s="3">
        <f t="shared" si="0"/>
        <v>98.793470273037698</v>
      </c>
      <c r="G50" s="4">
        <v>41.955252336963078</v>
      </c>
      <c r="H50" s="4">
        <v>1.3267542900763856</v>
      </c>
      <c r="I50" s="4">
        <v>1.2344531985241116</v>
      </c>
      <c r="J50" s="4">
        <v>5.8079336411202387E-2</v>
      </c>
      <c r="K50" s="4">
        <v>56.705765807337997</v>
      </c>
      <c r="L50" s="4">
        <v>3.9555215095713776</v>
      </c>
      <c r="M50" s="4">
        <f t="shared" si="1"/>
        <v>99.895471342825189</v>
      </c>
      <c r="N50" s="4">
        <v>0.53553502997361158</v>
      </c>
      <c r="O50" s="4">
        <v>3.1639925184436569E-2</v>
      </c>
      <c r="P50" s="7"/>
      <c r="Q50" s="7"/>
      <c r="R50" s="6">
        <v>47.878759166260778</v>
      </c>
      <c r="S50" s="6">
        <v>3.9645500470638719</v>
      </c>
      <c r="T50" s="4"/>
      <c r="U50" s="4"/>
      <c r="V50" s="4">
        <v>3.1816871150349515</v>
      </c>
      <c r="W50" s="4">
        <v>0.29864211188053696</v>
      </c>
      <c r="X50" s="30">
        <v>7.8451416179765365</v>
      </c>
      <c r="Y50" s="30">
        <v>1.2171214651835438</v>
      </c>
      <c r="Z50" s="30">
        <v>140.86802186085237</v>
      </c>
      <c r="AA50" s="30">
        <v>13.998717323930784</v>
      </c>
      <c r="AB50" s="4">
        <v>7.1913893569324676</v>
      </c>
      <c r="AC50" s="4">
        <v>0.79353261869599656</v>
      </c>
      <c r="AD50" s="4">
        <v>12.305954556118717</v>
      </c>
      <c r="AE50" s="4">
        <v>0.98704010502202222</v>
      </c>
      <c r="AF50" s="5">
        <v>0.17764560056446069</v>
      </c>
      <c r="AG50" s="5">
        <v>8.1748417958866851E-3</v>
      </c>
      <c r="AH50" s="4">
        <v>0.83262000933268565</v>
      </c>
      <c r="AI50" s="4">
        <v>4.5399128098837824E-2</v>
      </c>
      <c r="AJ50" s="30">
        <v>604.04963674187536</v>
      </c>
      <c r="AK50" s="30">
        <v>25.718796548895536</v>
      </c>
      <c r="AL50" s="4">
        <v>6.2989787366343375</v>
      </c>
      <c r="AM50" s="4">
        <v>0.24566999752864033</v>
      </c>
      <c r="AN50" s="4">
        <v>7.8934256804822525</v>
      </c>
      <c r="AO50" s="4">
        <v>0.32388030341955315</v>
      </c>
      <c r="AP50" s="7">
        <v>1.707570541166788E-2</v>
      </c>
      <c r="AQ50" s="7">
        <v>8.0207268929960364E-4</v>
      </c>
      <c r="AR50" s="29">
        <v>8.5969006735415903</v>
      </c>
      <c r="AS50" s="29">
        <v>0.50215541317415835</v>
      </c>
      <c r="AT50" s="5">
        <v>2.4240669405942487E-3</v>
      </c>
      <c r="AU50" s="5">
        <v>9.4904507579869179E-4</v>
      </c>
      <c r="AV50" s="32">
        <v>2.067333534639343E-3</v>
      </c>
      <c r="AW50" s="32">
        <v>4.4383431817115836E-4</v>
      </c>
      <c r="AX50" s="31">
        <v>1.3253572060767784</v>
      </c>
      <c r="AY50" s="31">
        <v>0.15663312435452836</v>
      </c>
      <c r="AZ50" s="4">
        <v>0.19302987375377301</v>
      </c>
      <c r="BA50" s="4">
        <v>2.4288527161070776E-2</v>
      </c>
      <c r="BB50" s="32">
        <v>7.7717766795617163E-2</v>
      </c>
      <c r="BC50" s="32">
        <v>6.188054306263715E-3</v>
      </c>
      <c r="BD50" s="32"/>
      <c r="BE50" s="32"/>
      <c r="BF50" s="32">
        <v>1.1746814954263322E-3</v>
      </c>
      <c r="BG50" s="32">
        <v>3.7757619495846394E-4</v>
      </c>
      <c r="BH50" s="32">
        <v>1.1537050401508622E-4</v>
      </c>
      <c r="BI50" s="32">
        <v>8.3905821101880896E-5</v>
      </c>
      <c r="BJ50" s="32">
        <v>1.048822763773511E-4</v>
      </c>
      <c r="BK50" s="32">
        <v>7.3417593464145765E-5</v>
      </c>
      <c r="BL50" s="32"/>
      <c r="BM50" s="32"/>
      <c r="BN50" s="32">
        <v>1.0593109914112462E-3</v>
      </c>
      <c r="BO50" s="32">
        <v>5.348996095244907E-4</v>
      </c>
      <c r="BP50" s="32"/>
      <c r="BQ50" s="32"/>
      <c r="BR50" s="32"/>
      <c r="BS50" s="32"/>
      <c r="BT50" s="32">
        <v>4.2477321932827194E-3</v>
      </c>
      <c r="BU50" s="32">
        <v>9.5442871503389505E-4</v>
      </c>
      <c r="BV50" s="32">
        <v>1.6466517391244123E-3</v>
      </c>
      <c r="BW50" s="32">
        <v>3.0415860149431823E-4</v>
      </c>
      <c r="BX50" s="32">
        <v>3.5743584692726815E-2</v>
      </c>
      <c r="BY50" s="32">
        <v>4.4264501167463549E-3</v>
      </c>
      <c r="BZ50" s="32">
        <v>3.0386858446925492E-2</v>
      </c>
      <c r="CA50" s="32">
        <v>3.7399210396215988E-3</v>
      </c>
      <c r="CB50" s="32">
        <v>0.21946932242431735</v>
      </c>
      <c r="CC50" s="32">
        <v>2.6283751188541E-2</v>
      </c>
      <c r="CD50" s="32">
        <v>8.1606437173028928E-2</v>
      </c>
      <c r="CE50" s="32">
        <v>1.0021843161600043E-2</v>
      </c>
      <c r="CF50" s="32">
        <v>1.0781855762940584</v>
      </c>
      <c r="CG50" s="32">
        <v>0.12252108821523393</v>
      </c>
      <c r="CH50" s="32">
        <v>0.31487264141074722</v>
      </c>
      <c r="CI50" s="32">
        <v>4.0465560341943423E-2</v>
      </c>
      <c r="CJ50" s="32">
        <v>6.502701135395768E-3</v>
      </c>
      <c r="CK50" s="32">
        <v>1.1537050401508621E-3</v>
      </c>
      <c r="CL50" s="32">
        <v>3.251350567697884E-3</v>
      </c>
      <c r="CM50" s="32">
        <v>4.7197024369807994E-4</v>
      </c>
      <c r="CN50" s="32"/>
      <c r="CO50" s="32"/>
      <c r="CP50" s="32">
        <v>8.4954643865654388E-3</v>
      </c>
      <c r="CQ50" s="32">
        <v>1.3634695929055642E-3</v>
      </c>
      <c r="CR50" s="32"/>
      <c r="CS50" s="32"/>
      <c r="CT50" s="32">
        <v>1.132728584875392E-3</v>
      </c>
      <c r="CU50" s="32">
        <v>2.4122923566790756E-4</v>
      </c>
    </row>
    <row r="51" spans="2:99" s="1" customFormat="1" x14ac:dyDescent="0.5">
      <c r="B51" s="2"/>
      <c r="C51" s="2">
        <v>50363</v>
      </c>
      <c r="D51" s="2">
        <v>104</v>
      </c>
      <c r="E51" s="2">
        <v>120</v>
      </c>
      <c r="F51" s="3">
        <f t="shared" si="0"/>
        <v>96.909019750368145</v>
      </c>
      <c r="G51" s="4">
        <v>41.761508946978829</v>
      </c>
      <c r="H51" s="4">
        <v>1.3206252938811625</v>
      </c>
      <c r="I51" s="4">
        <v>3.1230972969275541</v>
      </c>
      <c r="J51" s="4">
        <v>0.14718120891824421</v>
      </c>
      <c r="K51" s="4">
        <v>54.930792075595271</v>
      </c>
      <c r="L51" s="4">
        <v>3.8404899691428032</v>
      </c>
      <c r="M51" s="4">
        <f t="shared" si="1"/>
        <v>99.815398319501654</v>
      </c>
      <c r="N51" s="4">
        <v>23.771999275737389</v>
      </c>
      <c r="O51" s="4">
        <v>1.3530676722205774</v>
      </c>
      <c r="P51" s="7"/>
      <c r="Q51" s="7"/>
      <c r="R51" s="6">
        <v>82.453496911619908</v>
      </c>
      <c r="S51" s="6">
        <v>6.8380653934047908</v>
      </c>
      <c r="T51" s="4">
        <v>2.820748297192992</v>
      </c>
      <c r="U51" s="4">
        <v>0.15330153789092349</v>
      </c>
      <c r="V51" s="4">
        <v>19.870889906575009</v>
      </c>
      <c r="W51" s="4">
        <v>1.8750436965928088</v>
      </c>
      <c r="X51" s="30">
        <v>123.34923476379048</v>
      </c>
      <c r="Y51" s="30">
        <v>18.923118432322717</v>
      </c>
      <c r="Z51" s="30">
        <v>471.84306084691093</v>
      </c>
      <c r="AA51" s="30">
        <v>40.426348009096401</v>
      </c>
      <c r="AB51" s="4">
        <v>29.63741533755789</v>
      </c>
      <c r="AC51" s="4">
        <v>3.2634717396295683</v>
      </c>
      <c r="AD51" s="4">
        <v>103.13510087105047</v>
      </c>
      <c r="AE51" s="4">
        <v>8.1278064152986698</v>
      </c>
      <c r="AF51" s="5">
        <v>2.6184743285092664</v>
      </c>
      <c r="AG51" s="5">
        <v>0.1043216863947915</v>
      </c>
      <c r="AH51" s="4">
        <v>2.2504361727361775</v>
      </c>
      <c r="AI51" s="4">
        <v>0.10845475531258686</v>
      </c>
      <c r="AJ51" s="30">
        <v>476.09918657863392</v>
      </c>
      <c r="AK51" s="30">
        <v>20.295865559973194</v>
      </c>
      <c r="AL51" s="4">
        <v>5.8101641550229743</v>
      </c>
      <c r="AM51" s="4">
        <v>0.22497268613725319</v>
      </c>
      <c r="AN51" s="4">
        <v>2.006153747879146</v>
      </c>
      <c r="AO51" s="4">
        <v>8.5662212375004862E-2</v>
      </c>
      <c r="AP51" s="7"/>
      <c r="AQ51" s="7"/>
      <c r="AR51" s="29">
        <v>52.292897860026805</v>
      </c>
      <c r="AS51" s="29">
        <v>2.9690289933909311</v>
      </c>
      <c r="AT51" s="5">
        <v>1.4113030427887968E-2</v>
      </c>
      <c r="AU51" s="5">
        <v>1.5934066612131577E-3</v>
      </c>
      <c r="AV51" s="32"/>
      <c r="AW51" s="32"/>
      <c r="AX51" s="31">
        <v>0.15950773366115464</v>
      </c>
      <c r="AY51" s="31">
        <v>1.9188900290063714E-2</v>
      </c>
      <c r="AZ51" s="4">
        <v>4.3008483022442334</v>
      </c>
      <c r="BA51" s="4">
        <v>0.52170053370418212</v>
      </c>
      <c r="BB51" s="32">
        <v>5.0946197129489126E-2</v>
      </c>
      <c r="BC51" s="32">
        <v>4.1759177974991088E-3</v>
      </c>
      <c r="BD51" s="32">
        <v>2.0148803372933202E-3</v>
      </c>
      <c r="BE51" s="32">
        <v>4.6979075221864977E-4</v>
      </c>
      <c r="BF51" s="32"/>
      <c r="BG51" s="32"/>
      <c r="BH51" s="32"/>
      <c r="BI51" s="32"/>
      <c r="BJ51" s="32"/>
      <c r="BK51" s="32"/>
      <c r="BL51" s="32"/>
      <c r="BM51" s="32"/>
      <c r="BN51" s="32">
        <v>5.1154993019364079E-4</v>
      </c>
      <c r="BO51" s="32">
        <v>3.6539280728117201E-4</v>
      </c>
      <c r="BP51" s="32"/>
      <c r="BQ51" s="32"/>
      <c r="BR51" s="32"/>
      <c r="BS51" s="32"/>
      <c r="BT51" s="32">
        <v>1.5555293795684179E-3</v>
      </c>
      <c r="BU51" s="32">
        <v>5.219897246873886E-4</v>
      </c>
      <c r="BV51" s="32">
        <v>6.5770705310610968E-4</v>
      </c>
      <c r="BW51" s="32">
        <v>1.8791630088745991E-4</v>
      </c>
      <c r="BX51" s="32">
        <v>1.2116525848546651E-2</v>
      </c>
      <c r="BY51" s="32">
        <v>1.7624037597886041E-3</v>
      </c>
      <c r="BZ51" s="32">
        <v>6.4836164895549506E-3</v>
      </c>
      <c r="CA51" s="32">
        <v>9.1515160976971802E-4</v>
      </c>
      <c r="CB51" s="32">
        <v>3.5450020242384001E-2</v>
      </c>
      <c r="CC51" s="32">
        <v>4.5784158984628785E-3</v>
      </c>
      <c r="CD51" s="32">
        <v>1.1659749796533189E-2</v>
      </c>
      <c r="CE51" s="32">
        <v>1.5546333062044252E-3</v>
      </c>
      <c r="CF51" s="32">
        <v>0.13049217447774153</v>
      </c>
      <c r="CG51" s="32">
        <v>1.5854189422529346E-2</v>
      </c>
      <c r="CH51" s="32">
        <v>3.5747342822283167E-2</v>
      </c>
      <c r="CI51" s="32">
        <v>4.7830951663618317E-3</v>
      </c>
      <c r="CJ51" s="32">
        <v>0.13676130786809582</v>
      </c>
      <c r="CK51" s="32">
        <v>1.6703671189996435E-2</v>
      </c>
      <c r="CL51" s="32">
        <v>2.9544618417306195E-3</v>
      </c>
      <c r="CM51" s="32">
        <v>4.1759177974991089E-4</v>
      </c>
      <c r="CN51" s="32"/>
      <c r="CO51" s="32"/>
      <c r="CP51" s="32">
        <v>2.8083047188181506E-3</v>
      </c>
      <c r="CQ51" s="32">
        <v>7.7254479253733514E-4</v>
      </c>
      <c r="CR51" s="32"/>
      <c r="CS51" s="32"/>
      <c r="CT51" s="32">
        <v>1.9626813648245811E-3</v>
      </c>
      <c r="CU51" s="32">
        <v>3.1319383481243312E-4</v>
      </c>
    </row>
    <row r="52" spans="2:99" s="1" customFormat="1" x14ac:dyDescent="0.5">
      <c r="B52" s="2"/>
      <c r="C52" s="2">
        <v>50363</v>
      </c>
      <c r="D52" s="2">
        <v>105</v>
      </c>
      <c r="E52" s="2">
        <v>120</v>
      </c>
      <c r="F52" s="3">
        <f t="shared" si="0"/>
        <v>97.560281436851966</v>
      </c>
      <c r="G52" s="4">
        <v>41.448718948694157</v>
      </c>
      <c r="H52" s="4">
        <v>1.3107339275530867</v>
      </c>
      <c r="I52" s="4">
        <v>2.4871076664773755</v>
      </c>
      <c r="J52" s="4">
        <v>0.11741686751770009</v>
      </c>
      <c r="K52" s="4">
        <v>55.794356934439683</v>
      </c>
      <c r="L52" s="4">
        <v>3.9098535503584109</v>
      </c>
      <c r="M52" s="4">
        <f t="shared" si="1"/>
        <v>99.730183549611212</v>
      </c>
      <c r="N52" s="4">
        <v>60.675116429143735</v>
      </c>
      <c r="O52" s="4">
        <v>3.461526390443423</v>
      </c>
      <c r="P52" s="7">
        <v>1.1604993521934366E-2</v>
      </c>
      <c r="Q52" s="7">
        <v>1.9687042581852943E-3</v>
      </c>
      <c r="R52" s="6">
        <v>139.25992226321239</v>
      </c>
      <c r="S52" s="6">
        <v>11.594631920575495</v>
      </c>
      <c r="T52" s="4">
        <v>5.1224952065915792</v>
      </c>
      <c r="U52" s="4">
        <v>0.27387598134252011</v>
      </c>
      <c r="V52" s="4">
        <v>54.320768132072203</v>
      </c>
      <c r="W52" s="4">
        <v>5.1404445297323402</v>
      </c>
      <c r="X52" s="30">
        <v>376.80400629068384</v>
      </c>
      <c r="Y52" s="30">
        <v>57.847191531133078</v>
      </c>
      <c r="Z52" s="30">
        <v>637.90700813891544</v>
      </c>
      <c r="AA52" s="30">
        <v>54.194248844575419</v>
      </c>
      <c r="AB52" s="4">
        <v>22.441474071970607</v>
      </c>
      <c r="AC52" s="4">
        <v>2.4847127809932226</v>
      </c>
      <c r="AD52" s="4">
        <v>159.45167024153955</v>
      </c>
      <c r="AE52" s="4">
        <v>12.600620434463652</v>
      </c>
      <c r="AF52" s="5">
        <v>3.3029364062819462</v>
      </c>
      <c r="AG52" s="5">
        <v>0.1346024240804555</v>
      </c>
      <c r="AH52" s="4">
        <v>4.9425819822043602</v>
      </c>
      <c r="AI52" s="4">
        <v>0.22425508086226681</v>
      </c>
      <c r="AJ52" s="30">
        <v>392.16727571479117</v>
      </c>
      <c r="AK52" s="30">
        <v>16.735770620381185</v>
      </c>
      <c r="AL52" s="4">
        <v>4.5628348050032921</v>
      </c>
      <c r="AM52" s="4">
        <v>0.17474686487246652</v>
      </c>
      <c r="AN52" s="4">
        <v>1.9189060257326112</v>
      </c>
      <c r="AO52" s="4">
        <v>8.1363809571320805E-2</v>
      </c>
      <c r="AP52" s="7">
        <v>4.3841761386573938E-3</v>
      </c>
      <c r="AQ52" s="7">
        <v>2.0767150130482389E-4</v>
      </c>
      <c r="AR52" s="29">
        <v>36.204852513855862</v>
      </c>
      <c r="AS52" s="29">
        <v>2.0637460462817261</v>
      </c>
      <c r="AT52" s="5">
        <v>1.8977666239633099E-2</v>
      </c>
      <c r="AU52" s="5">
        <v>1.920359083772397E-3</v>
      </c>
      <c r="AV52" s="32">
        <v>6.6925257616882517E-4</v>
      </c>
      <c r="AW52" s="32">
        <v>2.3077675040304317E-4</v>
      </c>
      <c r="AX52" s="31">
        <v>0.19521306556926463</v>
      </c>
      <c r="AY52" s="31">
        <v>2.3806471410885929E-2</v>
      </c>
      <c r="AZ52" s="4">
        <v>17.668108954199436</v>
      </c>
      <c r="BA52" s="4">
        <v>2.1722049607736262</v>
      </c>
      <c r="BB52" s="32">
        <v>0.3574752468810139</v>
      </c>
      <c r="BC52" s="32">
        <v>2.6940163533061917E-2</v>
      </c>
      <c r="BD52" s="32">
        <v>8.9109771686281735E-4</v>
      </c>
      <c r="BE52" s="32">
        <v>3.9374085163705884E-4</v>
      </c>
      <c r="BF52" s="32"/>
      <c r="BG52" s="32"/>
      <c r="BH52" s="32"/>
      <c r="BI52" s="32"/>
      <c r="BJ52" s="32"/>
      <c r="BK52" s="32"/>
      <c r="BL52" s="32"/>
      <c r="BM52" s="32"/>
      <c r="BN52" s="32">
        <v>1.7511106296490249E-3</v>
      </c>
      <c r="BO52" s="32">
        <v>6.7350408832654802E-4</v>
      </c>
      <c r="BP52" s="32">
        <v>1.6060482106248451E-3</v>
      </c>
      <c r="BQ52" s="32">
        <v>5.0771846658462846E-4</v>
      </c>
      <c r="BR52" s="32"/>
      <c r="BS52" s="32"/>
      <c r="BT52" s="32"/>
      <c r="BU52" s="32"/>
      <c r="BV52" s="32">
        <v>8.3928971006846746E-4</v>
      </c>
      <c r="BW52" s="32">
        <v>2.1759362853626937E-4</v>
      </c>
      <c r="BX52" s="32">
        <v>1.3228351558979364E-2</v>
      </c>
      <c r="BY52" s="32">
        <v>1.9678539509225502E-3</v>
      </c>
      <c r="BZ52" s="32">
        <v>7.2817725108888908E-3</v>
      </c>
      <c r="CA52" s="32">
        <v>1.0160612805891476E-3</v>
      </c>
      <c r="CB52" s="32">
        <v>4.2065604745600296E-2</v>
      </c>
      <c r="CC52" s="32">
        <v>5.3231166499062106E-3</v>
      </c>
      <c r="CD52" s="32">
        <v>1.2729661235095682E-2</v>
      </c>
      <c r="CE52" s="32">
        <v>1.6715716773357966E-3</v>
      </c>
      <c r="CF52" s="32">
        <v>0.14282940523687021</v>
      </c>
      <c r="CG52" s="32">
        <v>1.6945861638272736E-2</v>
      </c>
      <c r="CH52" s="32">
        <v>3.6853808191875677E-2</v>
      </c>
      <c r="CI52" s="32">
        <v>4.8721983711293264E-3</v>
      </c>
      <c r="CJ52" s="32">
        <v>0.50046534563341949</v>
      </c>
      <c r="CK52" s="32">
        <v>6.0097287881445825E-2</v>
      </c>
      <c r="CL52" s="32">
        <v>2.2795522989513931E-2</v>
      </c>
      <c r="CM52" s="32">
        <v>2.4867843261287925E-3</v>
      </c>
      <c r="CN52" s="32"/>
      <c r="CO52" s="32"/>
      <c r="CP52" s="32">
        <v>3.3986052457093499E-3</v>
      </c>
      <c r="CQ52" s="32">
        <v>7.8748170327411768E-4</v>
      </c>
      <c r="CR52" s="32"/>
      <c r="CS52" s="32"/>
      <c r="CT52" s="32">
        <v>1.4506241902417958E-2</v>
      </c>
      <c r="CU52" s="32">
        <v>1.3470081766530958E-3</v>
      </c>
    </row>
    <row r="53" spans="2:99" s="1" customFormat="1" x14ac:dyDescent="0.5">
      <c r="B53" s="2"/>
      <c r="C53" s="2">
        <v>50363</v>
      </c>
      <c r="D53" s="2">
        <v>106</v>
      </c>
      <c r="E53" s="2">
        <v>120</v>
      </c>
      <c r="F53" s="3">
        <f t="shared" si="0"/>
        <v>96.617380000256588</v>
      </c>
      <c r="G53" s="4">
        <v>41.422903540302968</v>
      </c>
      <c r="H53" s="4">
        <v>1.3099197816312167</v>
      </c>
      <c r="I53" s="4">
        <v>3.4303317681502743</v>
      </c>
      <c r="J53" s="4">
        <v>0.16222918797159908</v>
      </c>
      <c r="K53" s="4">
        <v>54.966811570622575</v>
      </c>
      <c r="L53" s="4">
        <v>3.8607851111847031</v>
      </c>
      <c r="M53" s="4">
        <f t="shared" si="1"/>
        <v>99.820046879075818</v>
      </c>
      <c r="N53" s="4">
        <v>15.734929164786843</v>
      </c>
      <c r="O53" s="4">
        <v>0.90244446680395141</v>
      </c>
      <c r="P53" s="7">
        <v>3.6243017534507613E-3</v>
      </c>
      <c r="Q53" s="7">
        <v>1.3461692227102826E-3</v>
      </c>
      <c r="R53" s="6">
        <v>92.864966071275504</v>
      </c>
      <c r="S53" s="6">
        <v>7.7560057523846284</v>
      </c>
      <c r="T53" s="4">
        <v>2.1288198073918756</v>
      </c>
      <c r="U53" s="4">
        <v>0.11150960895862205</v>
      </c>
      <c r="V53" s="4">
        <v>17.248888475452436</v>
      </c>
      <c r="W53" s="4">
        <v>1.6330308615812956</v>
      </c>
      <c r="X53" s="30">
        <v>76.959640901837091</v>
      </c>
      <c r="Y53" s="30">
        <v>11.833916269019756</v>
      </c>
      <c r="Z53" s="30">
        <v>484.2734986647306</v>
      </c>
      <c r="AA53" s="30">
        <v>41.757634737743459</v>
      </c>
      <c r="AB53" s="4">
        <v>26.110936617645148</v>
      </c>
      <c r="AC53" s="4">
        <v>2.896147554970248</v>
      </c>
      <c r="AD53" s="4">
        <v>107.63972806902068</v>
      </c>
      <c r="AE53" s="4">
        <v>8.5428355610333888</v>
      </c>
      <c r="AF53" s="5">
        <v>2.426508411353419</v>
      </c>
      <c r="AG53" s="5">
        <v>9.9336804899756159E-2</v>
      </c>
      <c r="AH53" s="4">
        <v>1.6736938713972993</v>
      </c>
      <c r="AI53" s="4">
        <v>7.9785085460289035E-2</v>
      </c>
      <c r="AJ53" s="30">
        <v>502.90207550817706</v>
      </c>
      <c r="AK53" s="30">
        <v>21.491785633238212</v>
      </c>
      <c r="AL53" s="4">
        <v>6.3257774475299389</v>
      </c>
      <c r="AM53" s="4">
        <v>0.24255281623964489</v>
      </c>
      <c r="AN53" s="4">
        <v>2.3297583320079926</v>
      </c>
      <c r="AO53" s="4">
        <v>0.10049937902779578</v>
      </c>
      <c r="AP53" s="7">
        <v>9.8106280849848005E-3</v>
      </c>
      <c r="AQ53" s="7">
        <v>4.6288677727320156E-4</v>
      </c>
      <c r="AR53" s="29">
        <v>57.193621391256656</v>
      </c>
      <c r="AS53" s="29">
        <v>3.2622575308119695</v>
      </c>
      <c r="AT53" s="5">
        <v>1.1514978186174515E-2</v>
      </c>
      <c r="AU53" s="5">
        <v>1.5804872020239529E-3</v>
      </c>
      <c r="AV53" s="32">
        <v>8.533421601655245E-4</v>
      </c>
      <c r="AW53" s="32">
        <v>2.6522796870009544E-4</v>
      </c>
      <c r="AX53" s="31">
        <v>0.14037070008464375</v>
      </c>
      <c r="AY53" s="31">
        <v>1.6654150857500105E-2</v>
      </c>
      <c r="AZ53" s="4">
        <v>4.8591746500558672</v>
      </c>
      <c r="BA53" s="4">
        <v>0.59319794429253436</v>
      </c>
      <c r="BB53" s="32">
        <v>7.4246410206405586E-2</v>
      </c>
      <c r="BC53" s="32">
        <v>5.9024342841912389E-3</v>
      </c>
      <c r="BD53" s="32">
        <v>2.329908270075489E-2</v>
      </c>
      <c r="BE53" s="32">
        <v>2.8994414027606083E-3</v>
      </c>
      <c r="BF53" s="32">
        <v>1.3979449620452936E-3</v>
      </c>
      <c r="BG53" s="32">
        <v>4.3491621041409135E-4</v>
      </c>
      <c r="BH53" s="32">
        <v>2.6923384454205653E-4</v>
      </c>
      <c r="BI53" s="32">
        <v>1.2426177440402609E-4</v>
      </c>
      <c r="BJ53" s="32">
        <v>5.1775739335010875E-5</v>
      </c>
      <c r="BK53" s="32">
        <v>5.1775739335010875E-5</v>
      </c>
      <c r="BL53" s="32"/>
      <c r="BM53" s="32"/>
      <c r="BN53" s="32"/>
      <c r="BO53" s="32"/>
      <c r="BP53" s="32"/>
      <c r="BQ53" s="32"/>
      <c r="BR53" s="32"/>
      <c r="BS53" s="32"/>
      <c r="BT53" s="32"/>
      <c r="BU53" s="32"/>
      <c r="BV53" s="32">
        <v>9.6302875163120226E-4</v>
      </c>
      <c r="BW53" s="32">
        <v>1.9674780947304132E-4</v>
      </c>
      <c r="BX53" s="32">
        <v>8.9590845555071585E-3</v>
      </c>
      <c r="BY53" s="32">
        <v>1.4203426734340616E-3</v>
      </c>
      <c r="BZ53" s="32">
        <v>5.846406224539402E-3</v>
      </c>
      <c r="CA53" s="32">
        <v>8.4619037460438714E-4</v>
      </c>
      <c r="CB53" s="32">
        <v>3.0621295090084495E-2</v>
      </c>
      <c r="CC53" s="32">
        <v>4.0222887618331328E-3</v>
      </c>
      <c r="CD53" s="32">
        <v>8.9180632302372411E-3</v>
      </c>
      <c r="CE53" s="32">
        <v>1.2207723441967403E-3</v>
      </c>
      <c r="CF53" s="32">
        <v>0.11612782139671322</v>
      </c>
      <c r="CG53" s="32">
        <v>1.4515977674589153E-2</v>
      </c>
      <c r="CH53" s="32">
        <v>3.0838037597898826E-2</v>
      </c>
      <c r="CI53" s="32">
        <v>4.120061703363001E-3</v>
      </c>
      <c r="CJ53" s="32">
        <v>0.12219074483062566</v>
      </c>
      <c r="CK53" s="32">
        <v>1.4497207013803044E-2</v>
      </c>
      <c r="CL53" s="32">
        <v>3.2722267259726874E-3</v>
      </c>
      <c r="CM53" s="32">
        <v>4.7633680188210006E-4</v>
      </c>
      <c r="CN53" s="32">
        <v>1.2736831876412674E-3</v>
      </c>
      <c r="CO53" s="32">
        <v>2.6923384454205648E-4</v>
      </c>
      <c r="CP53" s="32">
        <v>0.15843376236513326</v>
      </c>
      <c r="CQ53" s="32">
        <v>1.656823658720348E-2</v>
      </c>
      <c r="CR53" s="32"/>
      <c r="CS53" s="32"/>
      <c r="CT53" s="32">
        <v>1.3875898141782915E-2</v>
      </c>
      <c r="CU53" s="32">
        <v>1.3461692227102826E-3</v>
      </c>
    </row>
    <row r="54" spans="2:99" s="1" customFormat="1" x14ac:dyDescent="0.5">
      <c r="B54" s="2"/>
      <c r="C54" s="2">
        <v>81924</v>
      </c>
      <c r="D54" s="2">
        <v>147</v>
      </c>
      <c r="E54" s="2">
        <v>120</v>
      </c>
      <c r="F54" s="3">
        <f t="shared" si="0"/>
        <v>94.898622684877083</v>
      </c>
      <c r="G54" s="4">
        <v>41.167280591541463</v>
      </c>
      <c r="H54" s="4">
        <v>1.3018317932516443</v>
      </c>
      <c r="I54" s="4">
        <v>5.1281199438189899</v>
      </c>
      <c r="J54" s="4">
        <v>0.26273653465622787</v>
      </c>
      <c r="K54" s="4">
        <v>53.517154453643833</v>
      </c>
      <c r="L54" s="4">
        <v>4.1668241094617491</v>
      </c>
      <c r="M54" s="4">
        <f t="shared" si="1"/>
        <v>99.812554989004283</v>
      </c>
      <c r="N54" s="4">
        <v>5.070795722038139</v>
      </c>
      <c r="O54" s="4">
        <v>0.33345368693674832</v>
      </c>
      <c r="P54" s="5"/>
      <c r="Q54" s="5"/>
      <c r="R54" s="6">
        <v>70.711149182659071</v>
      </c>
      <c r="S54" s="6">
        <v>6.7510571770956709</v>
      </c>
      <c r="T54" s="4">
        <v>0.95507963995297274</v>
      </c>
      <c r="U54" s="4">
        <v>5.7425674554134443E-2</v>
      </c>
      <c r="V54" s="4">
        <v>0.54436559978329202</v>
      </c>
      <c r="W54" s="4">
        <v>6.1987801217559133E-2</v>
      </c>
      <c r="X54" s="30">
        <v>28.506524540830139</v>
      </c>
      <c r="Y54" s="30">
        <v>4.6472385180406146</v>
      </c>
      <c r="Z54" s="30">
        <v>148.92643281731242</v>
      </c>
      <c r="AA54" s="30">
        <v>15.318147375494991</v>
      </c>
      <c r="AB54" s="4">
        <v>0.99167520674358589</v>
      </c>
      <c r="AC54" s="4">
        <v>0.13097597070198305</v>
      </c>
      <c r="AD54" s="4">
        <v>9.1441707451297738</v>
      </c>
      <c r="AE54" s="4">
        <v>0.84272275092667792</v>
      </c>
      <c r="AF54" s="5">
        <v>0.59954136289279947</v>
      </c>
      <c r="AG54" s="5">
        <v>2.6737693713915586E-2</v>
      </c>
      <c r="AH54" s="4">
        <v>1.1225711974546349</v>
      </c>
      <c r="AI54" s="4">
        <v>5.8801348438099921E-2</v>
      </c>
      <c r="AJ54" s="30">
        <v>1089.2509065517795</v>
      </c>
      <c r="AK54" s="30">
        <v>49.374735108881723</v>
      </c>
      <c r="AL54" s="4">
        <v>15.87112768944459</v>
      </c>
      <c r="AM54" s="4">
        <v>0.65567234683003173</v>
      </c>
      <c r="AN54" s="4">
        <v>14.555122251707683</v>
      </c>
      <c r="AO54" s="4">
        <v>0.64467478469821926</v>
      </c>
      <c r="AP54" s="7">
        <v>7.0049162813655844E-3</v>
      </c>
      <c r="AQ54" s="7">
        <v>3.512493837360967E-4</v>
      </c>
      <c r="AR54" s="29">
        <v>126.02902423185904</v>
      </c>
      <c r="AS54" s="29">
        <v>8.0018428083720021</v>
      </c>
      <c r="AT54" s="5">
        <v>3.9829324682458516E-3</v>
      </c>
      <c r="AU54" s="5">
        <v>8.1902554980830178E-4</v>
      </c>
      <c r="AV54" s="32">
        <v>5.0426148873583326E-4</v>
      </c>
      <c r="AW54" s="32">
        <v>2.4067025598755679E-4</v>
      </c>
      <c r="AX54" s="31">
        <v>8.1574644789251787E-3</v>
      </c>
      <c r="AY54" s="31">
        <v>1.4186894745956832E-3</v>
      </c>
      <c r="AZ54" s="4">
        <v>0.19943921023478697</v>
      </c>
      <c r="BA54" s="4">
        <v>2.8849697077988051E-2</v>
      </c>
      <c r="BB54" s="32">
        <v>0.10280954451095389</v>
      </c>
      <c r="BC54" s="32">
        <v>8.9533837562091965E-3</v>
      </c>
      <c r="BD54" s="32">
        <v>1.7083467856675021E-3</v>
      </c>
      <c r="BE54" s="32">
        <v>4.7339730205244037E-4</v>
      </c>
      <c r="BF54" s="32">
        <v>3.2931986229734985E-4</v>
      </c>
      <c r="BG54" s="32">
        <v>1.2349494836150619E-4</v>
      </c>
      <c r="BH54" s="32">
        <v>1.5436868545188272E-4</v>
      </c>
      <c r="BI54" s="32">
        <v>8.2329965574337463E-5</v>
      </c>
      <c r="BJ54" s="32"/>
      <c r="BK54" s="32"/>
      <c r="BL54" s="32"/>
      <c r="BM54" s="32"/>
      <c r="BN54" s="32"/>
      <c r="BO54" s="32"/>
      <c r="BP54" s="32"/>
      <c r="BQ54" s="32"/>
      <c r="BR54" s="32"/>
      <c r="BS54" s="32"/>
      <c r="BT54" s="32"/>
      <c r="BU54" s="32"/>
      <c r="BV54" s="32">
        <v>1.3378619405829834E-4</v>
      </c>
      <c r="BW54" s="32">
        <v>5.1456228483960914E-5</v>
      </c>
      <c r="BX54" s="32"/>
      <c r="BY54" s="32"/>
      <c r="BZ54" s="32"/>
      <c r="CA54" s="32"/>
      <c r="CB54" s="32"/>
      <c r="CC54" s="32"/>
      <c r="CD54" s="32">
        <v>7.1517240002526837E-4</v>
      </c>
      <c r="CE54" s="32">
        <v>1.9156403572105401E-4</v>
      </c>
      <c r="CF54" s="32">
        <v>8.4153993009015628E-3</v>
      </c>
      <c r="CG54" s="32">
        <v>1.4426398801545533E-3</v>
      </c>
      <c r="CH54" s="32">
        <v>2.7917976700067779E-3</v>
      </c>
      <c r="CI54" s="32">
        <v>4.9631958577898278E-4</v>
      </c>
      <c r="CJ54" s="32">
        <v>5.8454275557779595E-3</v>
      </c>
      <c r="CK54" s="32">
        <v>1.018833323982426E-3</v>
      </c>
      <c r="CL54" s="32">
        <v>1.2555319750086461E-3</v>
      </c>
      <c r="CM54" s="32">
        <v>2.3669865102622019E-4</v>
      </c>
      <c r="CN54" s="32"/>
      <c r="CO54" s="32"/>
      <c r="CP54" s="32">
        <v>2.3052390360814483E-3</v>
      </c>
      <c r="CQ54" s="32">
        <v>5.5572726762677784E-4</v>
      </c>
      <c r="CR54" s="32"/>
      <c r="CS54" s="32"/>
      <c r="CT54" s="32">
        <v>1.4922306260348663E-3</v>
      </c>
      <c r="CU54" s="32">
        <v>2.2640740532942804E-4</v>
      </c>
    </row>
    <row r="55" spans="2:99" s="1" customFormat="1" x14ac:dyDescent="0.5">
      <c r="B55" s="2"/>
      <c r="C55" s="2">
        <v>81924</v>
      </c>
      <c r="D55" s="2">
        <v>148</v>
      </c>
      <c r="E55" s="2">
        <v>120</v>
      </c>
      <c r="F55" s="3">
        <f t="shared" si="0"/>
        <v>94.848576730346011</v>
      </c>
      <c r="G55" s="4">
        <v>41.376069528910861</v>
      </c>
      <c r="H55" s="4">
        <v>1.308443171775822</v>
      </c>
      <c r="I55" s="4">
        <v>5.1571088982853128</v>
      </c>
      <c r="J55" s="4">
        <v>0.26478324199720726</v>
      </c>
      <c r="K55" s="4">
        <v>53.268720034390512</v>
      </c>
      <c r="L55" s="4">
        <v>4.1585296155200027</v>
      </c>
      <c r="M55" s="4">
        <f t="shared" si="1"/>
        <v>99.801898461586688</v>
      </c>
      <c r="N55" s="4">
        <v>6.1828450304224285</v>
      </c>
      <c r="O55" s="4">
        <v>0.40448518890614016</v>
      </c>
      <c r="P55" s="5"/>
      <c r="Q55" s="5"/>
      <c r="R55" s="6">
        <v>64.274136269858516</v>
      </c>
      <c r="S55" s="6">
        <v>6.1646902505368004</v>
      </c>
      <c r="T55" s="4">
        <v>1.052068095778018</v>
      </c>
      <c r="U55" s="4">
        <v>6.4804964513756641E-2</v>
      </c>
      <c r="V55" s="4">
        <v>0.5471264699084506</v>
      </c>
      <c r="W55" s="4">
        <v>6.3434953032863839E-2</v>
      </c>
      <c r="X55" s="30">
        <v>35.357233837653183</v>
      </c>
      <c r="Y55" s="30">
        <v>5.7667517919714779</v>
      </c>
      <c r="Z55" s="30">
        <v>202.81876589345754</v>
      </c>
      <c r="AA55" s="30">
        <v>21.08908886266974</v>
      </c>
      <c r="AB55" s="4">
        <v>1.029416337076684</v>
      </c>
      <c r="AC55" s="4">
        <v>0.13468998802872503</v>
      </c>
      <c r="AD55" s="4">
        <v>7.445986838916796</v>
      </c>
      <c r="AE55" s="4">
        <v>0.69529588478849547</v>
      </c>
      <c r="AF55" s="5">
        <v>0.53023087723644835</v>
      </c>
      <c r="AG55" s="5">
        <v>2.4806122911646706E-2</v>
      </c>
      <c r="AH55" s="4">
        <v>0.97693384135074779</v>
      </c>
      <c r="AI55" s="4">
        <v>5.1935987899489805E-2</v>
      </c>
      <c r="AJ55" s="30">
        <v>1096.7044104241152</v>
      </c>
      <c r="AK55" s="30">
        <v>49.786702536388709</v>
      </c>
      <c r="AL55" s="4">
        <v>15.883783609748004</v>
      </c>
      <c r="AM55" s="4">
        <v>0.65899773365641512</v>
      </c>
      <c r="AN55" s="4">
        <v>14.592437852786045</v>
      </c>
      <c r="AO55" s="4">
        <v>0.64794439496423328</v>
      </c>
      <c r="AP55" s="7">
        <v>2.4736692529052882E-3</v>
      </c>
      <c r="AQ55" s="7">
        <v>1.2924832090651723E-4</v>
      </c>
      <c r="AR55" s="29">
        <v>133.41314915520707</v>
      </c>
      <c r="AS55" s="29">
        <v>8.5079357924515868</v>
      </c>
      <c r="AT55" s="5">
        <v>5.2999222829068736E-3</v>
      </c>
      <c r="AU55" s="5">
        <v>1.3531716466996272E-3</v>
      </c>
      <c r="AV55" s="32">
        <v>2.3037225546468311E-4</v>
      </c>
      <c r="AW55" s="32">
        <v>1.6126057882527817E-4</v>
      </c>
      <c r="AX55" s="31">
        <v>7.961189412889421E-3</v>
      </c>
      <c r="AY55" s="31">
        <v>1.5447083935457083E-3</v>
      </c>
      <c r="AZ55" s="4">
        <v>0.25970343579015015</v>
      </c>
      <c r="BA55" s="4">
        <v>3.9081584997546874E-2</v>
      </c>
      <c r="BB55" s="32">
        <v>3.6098605661700395E-2</v>
      </c>
      <c r="BC55" s="32">
        <v>3.6202040061877184E-3</v>
      </c>
      <c r="BD55" s="32">
        <v>2.7203247246496282E-3</v>
      </c>
      <c r="BE55" s="32">
        <v>6.8266704116682676E-4</v>
      </c>
      <c r="BF55" s="32">
        <v>3.9305072067180943E-4</v>
      </c>
      <c r="BG55" s="32">
        <v>1.9652536033590472E-4</v>
      </c>
      <c r="BH55" s="32"/>
      <c r="BI55" s="32"/>
      <c r="BJ55" s="32"/>
      <c r="BK55" s="32"/>
      <c r="BL55" s="32"/>
      <c r="BM55" s="32"/>
      <c r="BN55" s="32"/>
      <c r="BO55" s="32"/>
      <c r="BP55" s="32"/>
      <c r="BQ55" s="32"/>
      <c r="BR55" s="32"/>
      <c r="BS55" s="32"/>
      <c r="BT55" s="32"/>
      <c r="BU55" s="32"/>
      <c r="BV55" s="32"/>
      <c r="BW55" s="32"/>
      <c r="BX55" s="32"/>
      <c r="BY55" s="32"/>
      <c r="BZ55" s="32"/>
      <c r="CA55" s="32"/>
      <c r="CB55" s="32">
        <v>1.5034127755817084E-3</v>
      </c>
      <c r="CC55" s="32">
        <v>6.8690411298129772E-4</v>
      </c>
      <c r="CD55" s="32">
        <v>8.4715661778716892E-4</v>
      </c>
      <c r="CE55" s="32">
        <v>2.4387842027206381E-4</v>
      </c>
      <c r="CF55" s="32">
        <v>1.0512184960565805E-2</v>
      </c>
      <c r="CG55" s="32">
        <v>2.0541051072369963E-3</v>
      </c>
      <c r="CH55" s="32">
        <v>2.5939512557613159E-3</v>
      </c>
      <c r="CI55" s="32">
        <v>5.3624953845065671E-4</v>
      </c>
      <c r="CJ55" s="32">
        <v>5.0682856086628056E-3</v>
      </c>
      <c r="CK55" s="32">
        <v>1.1377784019447116E-3</v>
      </c>
      <c r="CL55" s="32">
        <v>9.3090960159112755E-4</v>
      </c>
      <c r="CM55" s="32">
        <v>2.4824256042430069E-4</v>
      </c>
      <c r="CN55" s="32"/>
      <c r="CO55" s="32"/>
      <c r="CP55" s="32">
        <v>1.2308693621038242E-3</v>
      </c>
      <c r="CQ55" s="32">
        <v>5.7923264099003487E-4</v>
      </c>
      <c r="CR55" s="32"/>
      <c r="CS55" s="32"/>
      <c r="CT55" s="32">
        <v>8.5850552146737316E-4</v>
      </c>
      <c r="CU55" s="32">
        <v>2.0686880035358389E-4</v>
      </c>
    </row>
    <row r="56" spans="2:99" s="1" customFormat="1" x14ac:dyDescent="0.5">
      <c r="B56" s="2"/>
      <c r="C56" s="2">
        <v>81924</v>
      </c>
      <c r="D56" s="2">
        <v>149</v>
      </c>
      <c r="E56" s="2">
        <v>120</v>
      </c>
      <c r="F56" s="3">
        <f t="shared" si="0"/>
        <v>94.833038052886849</v>
      </c>
      <c r="G56" s="4">
        <v>41.060568328655314</v>
      </c>
      <c r="H56" s="4">
        <v>1.2984769985986404</v>
      </c>
      <c r="I56" s="4">
        <v>5.1990710756728289</v>
      </c>
      <c r="J56" s="4">
        <v>0.26750701374393626</v>
      </c>
      <c r="K56" s="4">
        <v>53.531884424187666</v>
      </c>
      <c r="L56" s="4">
        <v>4.1902280764452984</v>
      </c>
      <c r="M56" s="4">
        <f t="shared" si="1"/>
        <v>99.791523828515807</v>
      </c>
      <c r="N56" s="4">
        <v>6.94996994792937</v>
      </c>
      <c r="O56" s="4">
        <v>0.45874389095243373</v>
      </c>
      <c r="P56" s="5"/>
      <c r="Q56" s="5"/>
      <c r="R56" s="6">
        <v>82.783749953936962</v>
      </c>
      <c r="S56" s="6">
        <v>7.9653056372293962</v>
      </c>
      <c r="T56" s="4">
        <v>1.2229103049717636</v>
      </c>
      <c r="U56" s="4">
        <v>7.6369090532336911E-2</v>
      </c>
      <c r="V56" s="4">
        <v>0.6193953173428135</v>
      </c>
      <c r="W56" s="4">
        <v>7.3068413116665828E-2</v>
      </c>
      <c r="X56" s="30">
        <v>41.224725470877324</v>
      </c>
      <c r="Y56" s="30">
        <v>6.7456287595248385</v>
      </c>
      <c r="Z56" s="30">
        <v>251.61681295002606</v>
      </c>
      <c r="AA56" s="30">
        <v>26.591382561922956</v>
      </c>
      <c r="AB56" s="4">
        <v>1.0519073879679939</v>
      </c>
      <c r="AC56" s="4">
        <v>0.13635836510696217</v>
      </c>
      <c r="AD56" s="4">
        <v>8.4681095069298529</v>
      </c>
      <c r="AE56" s="4">
        <v>0.81544758214880064</v>
      </c>
      <c r="AF56" s="5">
        <v>0.67696670322811425</v>
      </c>
      <c r="AG56" s="5">
        <v>3.1796920909199305E-2</v>
      </c>
      <c r="AH56" s="4">
        <v>1.0210244812089415</v>
      </c>
      <c r="AI56" s="4">
        <v>5.5983065549315328E-2</v>
      </c>
      <c r="AJ56" s="30">
        <v>1109.0043189501293</v>
      </c>
      <c r="AK56" s="30">
        <v>50.425576494322435</v>
      </c>
      <c r="AL56" s="4">
        <v>15.945394108127534</v>
      </c>
      <c r="AM56" s="4">
        <v>0.66358998399324476</v>
      </c>
      <c r="AN56" s="4">
        <v>14.598900525155363</v>
      </c>
      <c r="AO56" s="4">
        <v>0.65206007308386238</v>
      </c>
      <c r="AP56" s="7"/>
      <c r="AQ56" s="7"/>
      <c r="AR56" s="29">
        <v>135.39367318353638</v>
      </c>
      <c r="AS56" s="29">
        <v>8.6691266604630908</v>
      </c>
      <c r="AT56" s="5">
        <v>5.0357003600432033E-3</v>
      </c>
      <c r="AU56" s="5">
        <v>1.3428534293448541E-3</v>
      </c>
      <c r="AV56" s="32">
        <v>5.4867748498486555E-4</v>
      </c>
      <c r="AW56" s="32">
        <v>3.2006186624117152E-4</v>
      </c>
      <c r="AX56" s="31">
        <v>1.4268037682436086E-2</v>
      </c>
      <c r="AY56" s="31">
        <v>2.5941886695338341E-3</v>
      </c>
      <c r="AZ56" s="4">
        <v>0.35155438393745986</v>
      </c>
      <c r="BA56" s="4">
        <v>5.2545495108090083E-2</v>
      </c>
      <c r="BB56" s="32">
        <v>1.8270933033850932E-2</v>
      </c>
      <c r="BC56" s="32">
        <v>2.2582052064310143E-3</v>
      </c>
      <c r="BD56" s="32">
        <v>8.4169466785155979E-4</v>
      </c>
      <c r="BE56" s="32">
        <v>4.3111190304592089E-4</v>
      </c>
      <c r="BF56" s="32">
        <v>3.182016427243702E-4</v>
      </c>
      <c r="BG56" s="32">
        <v>2.2582052064310144E-4</v>
      </c>
      <c r="BH56" s="32"/>
      <c r="BI56" s="32"/>
      <c r="BJ56" s="32"/>
      <c r="BK56" s="32"/>
      <c r="BL56" s="32"/>
      <c r="BM56" s="32"/>
      <c r="BN56" s="32"/>
      <c r="BO56" s="32"/>
      <c r="BP56" s="32"/>
      <c r="BQ56" s="32"/>
      <c r="BR56" s="32"/>
      <c r="BS56" s="32"/>
      <c r="BT56" s="32"/>
      <c r="BU56" s="32"/>
      <c r="BV56" s="32"/>
      <c r="BW56" s="32"/>
      <c r="BX56" s="32"/>
      <c r="BY56" s="32"/>
      <c r="BZ56" s="32">
        <v>5.0327313721533126E-4</v>
      </c>
      <c r="CA56" s="32">
        <v>3.2026472368248352E-4</v>
      </c>
      <c r="CB56" s="32">
        <v>1.7877664000091314E-3</v>
      </c>
      <c r="CC56" s="32">
        <v>8.2314424173082312E-4</v>
      </c>
      <c r="CD56" s="32">
        <v>7.8974554554135309E-4</v>
      </c>
      <c r="CE56" s="32">
        <v>2.6749445897368416E-4</v>
      </c>
      <c r="CF56" s="32">
        <v>6.594959817371542E-3</v>
      </c>
      <c r="CG56" s="32">
        <v>1.7986254047376935E-3</v>
      </c>
      <c r="CH56" s="32">
        <v>2.289527833026995E-3</v>
      </c>
      <c r="CI56" s="32">
        <v>5.4453634947669062E-4</v>
      </c>
      <c r="CJ56" s="32">
        <v>6.4666785456888136E-3</v>
      </c>
      <c r="CK56" s="32">
        <v>1.5396853680211462E-3</v>
      </c>
      <c r="CL56" s="32">
        <v>5.234930251271897E-4</v>
      </c>
      <c r="CM56" s="32">
        <v>2.2582052064310142E-4</v>
      </c>
      <c r="CN56" s="32"/>
      <c r="CO56" s="32"/>
      <c r="CP56" s="32">
        <v>1.5602145062614281E-3</v>
      </c>
      <c r="CQ56" s="32">
        <v>8.416946678515599E-4</v>
      </c>
      <c r="CR56" s="32">
        <v>4.7217017952648482E-4</v>
      </c>
      <c r="CS56" s="32">
        <v>2.3608508976324241E-4</v>
      </c>
      <c r="CT56" s="32">
        <v>4.6190561040634383E-4</v>
      </c>
      <c r="CU56" s="32">
        <v>1.9502681328267853E-4</v>
      </c>
    </row>
    <row r="57" spans="2:99" s="1" customFormat="1" x14ac:dyDescent="0.5">
      <c r="B57" s="2"/>
      <c r="C57" s="2">
        <v>81924</v>
      </c>
      <c r="D57" s="2">
        <v>150</v>
      </c>
      <c r="E57" s="2">
        <v>120</v>
      </c>
      <c r="F57" s="3">
        <f t="shared" si="0"/>
        <v>94.894508815342988</v>
      </c>
      <c r="G57" s="4">
        <v>41.341588677670039</v>
      </c>
      <c r="H57" s="4">
        <v>1.3073439331132617</v>
      </c>
      <c r="I57" s="4">
        <v>5.1152194057602598</v>
      </c>
      <c r="J57" s="4">
        <v>0.26373607391608339</v>
      </c>
      <c r="K57" s="4">
        <v>53.337197700710384</v>
      </c>
      <c r="L57" s="4">
        <v>4.1861446818111911</v>
      </c>
      <c r="M57" s="4">
        <f t="shared" si="1"/>
        <v>99.79400578414068</v>
      </c>
      <c r="N57" s="4">
        <v>7.1707421831285272</v>
      </c>
      <c r="O57" s="4">
        <v>0.47343064333054691</v>
      </c>
      <c r="P57" s="5"/>
      <c r="Q57" s="5"/>
      <c r="R57" s="6">
        <v>80.35322772378359</v>
      </c>
      <c r="S57" s="6">
        <v>7.7511152145128861</v>
      </c>
      <c r="T57" s="4">
        <v>1.3597701418173906</v>
      </c>
      <c r="U57" s="4">
        <v>7.8915231444759273E-2</v>
      </c>
      <c r="V57" s="4">
        <v>0.85792185235131324</v>
      </c>
      <c r="W57" s="4">
        <v>9.6204957057864957E-2</v>
      </c>
      <c r="X57" s="30">
        <v>44.218373344488398</v>
      </c>
      <c r="Y57" s="30">
        <v>7.2350227612591569</v>
      </c>
      <c r="Z57" s="30">
        <v>267.14620623417898</v>
      </c>
      <c r="AA57" s="30">
        <v>26.639842119223584</v>
      </c>
      <c r="AB57" s="4">
        <v>1.0349946220341257</v>
      </c>
      <c r="AC57" s="4">
        <v>0.13541985708857721</v>
      </c>
      <c r="AD57" s="4">
        <v>10.597583789942689</v>
      </c>
      <c r="AE57" s="4">
        <v>0.98523424983972552</v>
      </c>
      <c r="AF57" s="5">
        <v>0.55560718578408119</v>
      </c>
      <c r="AG57" s="5">
        <v>2.4785450666947859E-2</v>
      </c>
      <c r="AH57" s="4">
        <v>1.0262230143127404</v>
      </c>
      <c r="AI57" s="4">
        <v>5.3682110600492085E-2</v>
      </c>
      <c r="AJ57" s="30">
        <v>1076.9900260176876</v>
      </c>
      <c r="AK57" s="30">
        <v>49.052065015714113</v>
      </c>
      <c r="AL57" s="4">
        <v>15.977060555907416</v>
      </c>
      <c r="AM57" s="4">
        <v>0.66813162324703734</v>
      </c>
      <c r="AN57" s="4">
        <v>14.899420236449604</v>
      </c>
      <c r="AO57" s="4">
        <v>0.6565228011165064</v>
      </c>
      <c r="AP57" s="7"/>
      <c r="AQ57" s="7"/>
      <c r="AR57" s="29">
        <v>122.3666552599138</v>
      </c>
      <c r="AS57" s="29">
        <v>7.837799511997714</v>
      </c>
      <c r="AT57" s="5">
        <v>6.9292253857968543E-3</v>
      </c>
      <c r="AU57" s="5">
        <v>9.6896485069679589E-4</v>
      </c>
      <c r="AV57" s="32">
        <v>1.6112619191775427E-4</v>
      </c>
      <c r="AW57" s="32">
        <v>9.2072109667288172E-5</v>
      </c>
      <c r="AX57" s="31">
        <v>1.0922672449075039E-2</v>
      </c>
      <c r="AY57" s="31">
        <v>1.7808705080013651E-3</v>
      </c>
      <c r="AZ57" s="4">
        <v>0.43835669866896138</v>
      </c>
      <c r="BA57" s="4">
        <v>6.4241929977347789E-2</v>
      </c>
      <c r="BB57" s="32">
        <v>1.8912721123411441E-2</v>
      </c>
      <c r="BC57" s="32">
        <v>1.8602676514830926E-3</v>
      </c>
      <c r="BD57" s="32">
        <v>2.2219863614936939E-3</v>
      </c>
      <c r="BE57" s="32">
        <v>4.650669128707731E-4</v>
      </c>
      <c r="BF57" s="32">
        <v>1.4468748400424053E-4</v>
      </c>
      <c r="BG57" s="32">
        <v>8.2678562288137462E-5</v>
      </c>
      <c r="BH57" s="32">
        <v>1.8602676514830927E-4</v>
      </c>
      <c r="BI57" s="32">
        <v>8.2678562288137462E-5</v>
      </c>
      <c r="BJ57" s="32"/>
      <c r="BK57" s="32"/>
      <c r="BL57" s="32"/>
      <c r="BM57" s="32"/>
      <c r="BN57" s="32"/>
      <c r="BO57" s="32"/>
      <c r="BP57" s="32"/>
      <c r="BQ57" s="32"/>
      <c r="BR57" s="32"/>
      <c r="BS57" s="32"/>
      <c r="BT57" s="32"/>
      <c r="BU57" s="32"/>
      <c r="BV57" s="32"/>
      <c r="BW57" s="32"/>
      <c r="BX57" s="32"/>
      <c r="BY57" s="32"/>
      <c r="BZ57" s="32">
        <v>7.06333569692301E-4</v>
      </c>
      <c r="CA57" s="32">
        <v>1.9961600882608505E-4</v>
      </c>
      <c r="CB57" s="32">
        <v>2.6028805211916043E-3</v>
      </c>
      <c r="CC57" s="32">
        <v>7.1223098838576245E-4</v>
      </c>
      <c r="CD57" s="32">
        <v>9.2340069566896027E-4</v>
      </c>
      <c r="CE57" s="32">
        <v>2.0520015459310229E-4</v>
      </c>
      <c r="CF57" s="32">
        <v>1.1227798715564284E-2</v>
      </c>
      <c r="CG57" s="32">
        <v>1.810935276703917E-3</v>
      </c>
      <c r="CH57" s="32">
        <v>3.0029869652667121E-3</v>
      </c>
      <c r="CI57" s="32">
        <v>5.358026535538117E-4</v>
      </c>
      <c r="CJ57" s="32">
        <v>9.8180792717163217E-3</v>
      </c>
      <c r="CK57" s="32">
        <v>1.5502230429025772E-3</v>
      </c>
      <c r="CL57" s="32">
        <v>9.301338257415463E-4</v>
      </c>
      <c r="CM57" s="32">
        <v>1.7569194486229209E-4</v>
      </c>
      <c r="CN57" s="32"/>
      <c r="CO57" s="32"/>
      <c r="CP57" s="32">
        <v>2.2839952832097972E-3</v>
      </c>
      <c r="CQ57" s="32">
        <v>5.6841511573094497E-4</v>
      </c>
      <c r="CR57" s="32"/>
      <c r="CS57" s="32"/>
      <c r="CT57" s="32">
        <v>5.4774547515891057E-4</v>
      </c>
      <c r="CU57" s="32">
        <v>1.7569194486229209E-4</v>
      </c>
    </row>
    <row r="58" spans="2:99" s="1" customFormat="1" x14ac:dyDescent="0.5"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AB58" s="2"/>
      <c r="AC58" s="2"/>
      <c r="AD58" s="2"/>
      <c r="AE58" s="2"/>
      <c r="AF58" s="2"/>
      <c r="AG58" s="2"/>
      <c r="AH58" s="2"/>
      <c r="AI58" s="2"/>
      <c r="AL58" s="2"/>
      <c r="AM58" s="2"/>
      <c r="AN58" s="2"/>
      <c r="AO58" s="2"/>
      <c r="AP58" s="2"/>
      <c r="AQ58" s="2"/>
      <c r="AT58" s="2"/>
      <c r="AU58" s="2"/>
      <c r="AZ58" s="2"/>
      <c r="BA58" s="2"/>
    </row>
    <row r="59" spans="2:99" s="1" customFormat="1" x14ac:dyDescent="0.5">
      <c r="B59" s="2"/>
      <c r="C59" s="8" t="s">
        <v>59</v>
      </c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AB59" s="2"/>
      <c r="AC59" s="2"/>
      <c r="AD59" s="2"/>
      <c r="AE59" s="2"/>
      <c r="AF59" s="2"/>
      <c r="AG59" s="2"/>
      <c r="AH59" s="2"/>
      <c r="AI59" s="2"/>
      <c r="AL59" s="2"/>
      <c r="AM59" s="2"/>
      <c r="AN59" s="2"/>
      <c r="AO59" s="2"/>
      <c r="AP59" s="2"/>
      <c r="AQ59" s="2"/>
      <c r="AT59" s="2"/>
      <c r="AU59" s="2"/>
      <c r="AZ59" s="2"/>
      <c r="BA59" s="2"/>
    </row>
    <row r="60" spans="2:99" s="1" customFormat="1" x14ac:dyDescent="0.5">
      <c r="B60" s="2"/>
      <c r="C60" s="34" t="s">
        <v>80</v>
      </c>
      <c r="D60" s="3"/>
      <c r="E60" s="3"/>
      <c r="F60" s="3"/>
      <c r="G60" s="3"/>
      <c r="H60" s="3"/>
      <c r="I60" s="3"/>
      <c r="J60" s="3"/>
      <c r="K60" s="3"/>
      <c r="L60" s="3"/>
      <c r="M60" s="2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  <c r="AB60" s="3"/>
      <c r="AC60" s="3"/>
      <c r="AD60" s="3"/>
      <c r="AE60" s="3"/>
      <c r="AF60" s="3"/>
      <c r="AG60" s="3"/>
      <c r="AH60" s="3"/>
      <c r="AI60" s="3"/>
      <c r="AJ60" s="3"/>
      <c r="AK60" s="3"/>
      <c r="AL60" s="3"/>
      <c r="AM60" s="3"/>
      <c r="AN60" s="3"/>
      <c r="AO60" s="3"/>
      <c r="AP60" s="3"/>
      <c r="AQ60" s="3"/>
      <c r="AR60" s="3"/>
      <c r="AS60" s="3"/>
      <c r="AT60" s="3"/>
      <c r="AU60" s="3"/>
      <c r="AV60" s="3"/>
      <c r="AW60" s="3"/>
      <c r="AX60" s="3"/>
      <c r="AY60" s="3"/>
      <c r="AZ60" s="3"/>
      <c r="BA60" s="3"/>
      <c r="BB60" s="3"/>
      <c r="BC60" s="3"/>
      <c r="BD60" s="3"/>
      <c r="BE60" s="3"/>
      <c r="BF60" s="3"/>
      <c r="BG60" s="3"/>
      <c r="BH60" s="3"/>
      <c r="BI60" s="3"/>
      <c r="BJ60" s="3"/>
      <c r="BK60" s="3"/>
      <c r="BL60" s="3"/>
      <c r="BM60" s="3"/>
      <c r="BN60" s="3"/>
      <c r="BO60" s="3"/>
      <c r="BP60" s="3"/>
      <c r="BQ60" s="3"/>
      <c r="BR60" s="3"/>
      <c r="BS60" s="3"/>
      <c r="BT60" s="3"/>
      <c r="BU60" s="3"/>
      <c r="BV60" s="3"/>
      <c r="BW60" s="3"/>
      <c r="BX60" s="3"/>
      <c r="BY60" s="3"/>
      <c r="BZ60" s="3"/>
      <c r="CA60" s="3"/>
      <c r="CB60" s="3"/>
      <c r="CC60" s="3"/>
      <c r="CD60" s="3"/>
      <c r="CE60" s="3"/>
      <c r="CF60" s="3"/>
      <c r="CG60" s="3"/>
      <c r="CH60" s="3"/>
      <c r="CI60" s="3"/>
      <c r="CJ60" s="3"/>
      <c r="CK60" s="3"/>
      <c r="CL60" s="3"/>
      <c r="CM60" s="3"/>
      <c r="CN60" s="3"/>
      <c r="CO60" s="3"/>
      <c r="CP60" s="3"/>
      <c r="CQ60" s="3"/>
      <c r="CR60" s="3"/>
      <c r="CS60" s="3"/>
      <c r="CT60" s="3"/>
      <c r="CU60" s="3"/>
    </row>
    <row r="61" spans="2:99" s="1" customFormat="1" x14ac:dyDescent="0.5">
      <c r="B61" s="2"/>
      <c r="C61" s="34"/>
      <c r="D61" s="3"/>
      <c r="E61" s="3"/>
      <c r="F61" s="3"/>
      <c r="G61" s="3"/>
      <c r="H61" s="3"/>
      <c r="I61" s="3"/>
      <c r="J61" s="3"/>
      <c r="K61" s="3"/>
      <c r="L61" s="3"/>
      <c r="M61" s="2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  <c r="AA61" s="3"/>
      <c r="AB61" s="3"/>
      <c r="AC61" s="3"/>
      <c r="AD61" s="3"/>
      <c r="AE61" s="3"/>
      <c r="AF61" s="3"/>
      <c r="AG61" s="3"/>
      <c r="AH61" s="3"/>
      <c r="AI61" s="3"/>
      <c r="AJ61" s="3"/>
      <c r="AK61" s="3"/>
      <c r="AL61" s="3"/>
      <c r="AM61" s="3"/>
      <c r="AN61" s="3"/>
      <c r="AO61" s="3"/>
      <c r="AP61" s="3"/>
      <c r="AQ61" s="3"/>
      <c r="AR61" s="3"/>
      <c r="AS61" s="3"/>
      <c r="AT61" s="3"/>
      <c r="AU61" s="3"/>
      <c r="AV61" s="3"/>
      <c r="AW61" s="3"/>
      <c r="AX61" s="3"/>
      <c r="AY61" s="3"/>
      <c r="AZ61" s="3"/>
      <c r="BA61" s="3"/>
      <c r="BB61" s="3"/>
      <c r="BC61" s="3"/>
      <c r="BD61" s="3"/>
      <c r="BE61" s="3"/>
      <c r="BF61" s="3"/>
      <c r="BG61" s="3"/>
      <c r="BH61" s="3"/>
      <c r="BI61" s="3"/>
      <c r="BJ61" s="3"/>
      <c r="BK61" s="3"/>
      <c r="BL61" s="3"/>
      <c r="BM61" s="3"/>
      <c r="BN61" s="3"/>
      <c r="BO61" s="3"/>
      <c r="BP61" s="3"/>
      <c r="BQ61" s="3"/>
      <c r="BR61" s="3"/>
      <c r="BS61" s="3"/>
      <c r="BT61" s="3"/>
      <c r="BU61" s="3"/>
      <c r="BV61" s="3"/>
      <c r="BW61" s="3"/>
      <c r="BX61" s="3"/>
      <c r="BY61" s="3"/>
      <c r="BZ61" s="3"/>
      <c r="CA61" s="3"/>
      <c r="CB61" s="3"/>
      <c r="CC61" s="3"/>
      <c r="CD61" s="3"/>
      <c r="CE61" s="3"/>
      <c r="CF61" s="3"/>
      <c r="CG61" s="3"/>
      <c r="CH61" s="3"/>
      <c r="CI61" s="3"/>
      <c r="CJ61" s="3"/>
      <c r="CK61" s="3"/>
      <c r="CL61" s="3"/>
      <c r="CM61" s="3"/>
      <c r="CN61" s="3"/>
      <c r="CO61" s="3"/>
      <c r="CP61" s="3"/>
      <c r="CQ61" s="3"/>
      <c r="CR61" s="3"/>
      <c r="CS61" s="3"/>
      <c r="CT61" s="3"/>
      <c r="CU61" s="3"/>
    </row>
    <row r="62" spans="2:99" s="1" customFormat="1" x14ac:dyDescent="0.5">
      <c r="B62" s="2"/>
      <c r="C62" s="8" t="s">
        <v>165</v>
      </c>
      <c r="D62" s="2"/>
      <c r="E62" s="2"/>
      <c r="F62" s="3"/>
      <c r="G62" s="4"/>
      <c r="H62" s="4"/>
      <c r="I62" s="4"/>
      <c r="J62" s="4"/>
      <c r="K62" s="4"/>
      <c r="L62" s="4"/>
      <c r="M62" s="4"/>
      <c r="N62" s="4"/>
      <c r="O62" s="4"/>
      <c r="P62" s="5"/>
      <c r="Q62" s="5"/>
      <c r="R62" s="6"/>
      <c r="S62" s="6"/>
      <c r="T62" s="4"/>
      <c r="U62" s="4"/>
      <c r="V62" s="4"/>
      <c r="W62" s="4"/>
      <c r="X62" s="85" t="s">
        <v>172</v>
      </c>
      <c r="Y62" s="30"/>
      <c r="Z62" s="30"/>
      <c r="AA62" s="4"/>
      <c r="AB62" s="4"/>
      <c r="AD62" s="4"/>
      <c r="AE62" s="4"/>
      <c r="AH62" s="4"/>
      <c r="AI62" s="4"/>
      <c r="AJ62" s="30"/>
      <c r="AK62" s="30"/>
      <c r="AL62" s="4"/>
      <c r="AM62" s="4"/>
      <c r="AN62" s="4"/>
      <c r="AO62" s="4"/>
      <c r="AP62" s="7"/>
      <c r="AQ62" s="7"/>
      <c r="AR62" s="29"/>
      <c r="AS62" s="29"/>
      <c r="AT62" s="5"/>
      <c r="AU62" s="5"/>
      <c r="AV62" s="32"/>
      <c r="AW62" s="32"/>
      <c r="AX62" s="31"/>
      <c r="AY62" s="31"/>
      <c r="AZ62" s="4"/>
      <c r="BA62" s="4"/>
      <c r="BB62" s="32"/>
      <c r="BC62" s="32"/>
      <c r="BD62" s="32"/>
      <c r="BE62" s="32"/>
      <c r="BF62" s="32"/>
      <c r="BG62" s="32"/>
      <c r="BH62" s="32"/>
      <c r="BI62" s="32"/>
      <c r="BJ62" s="32"/>
      <c r="BK62" s="32"/>
      <c r="BL62" s="32"/>
      <c r="BM62" s="32"/>
      <c r="BN62" s="32"/>
      <c r="BO62" s="32"/>
      <c r="BP62" s="32"/>
      <c r="BQ62" s="32"/>
      <c r="BR62" s="32"/>
      <c r="BS62" s="32"/>
      <c r="BT62" s="32"/>
      <c r="BU62" s="32"/>
      <c r="BV62" s="32"/>
      <c r="BW62" s="32"/>
      <c r="BX62" s="32"/>
      <c r="BY62" s="32"/>
      <c r="BZ62" s="32"/>
      <c r="CA62" s="32"/>
      <c r="CB62" s="32"/>
      <c r="CC62" s="32"/>
      <c r="CD62" s="32"/>
      <c r="CE62" s="32"/>
      <c r="CF62" s="32"/>
      <c r="CG62" s="32"/>
      <c r="CH62" s="32"/>
      <c r="CI62" s="32"/>
      <c r="CJ62" s="32"/>
      <c r="CK62" s="32"/>
      <c r="CL62" s="32"/>
      <c r="CM62" s="32"/>
      <c r="CN62" s="32"/>
      <c r="CO62" s="32"/>
      <c r="CP62" s="32"/>
      <c r="CQ62" s="32"/>
      <c r="CR62" s="32"/>
      <c r="CS62" s="32"/>
      <c r="CT62" s="32"/>
      <c r="CU62" s="32"/>
    </row>
    <row r="63" spans="2:99" s="1" customFormat="1" ht="18" x14ac:dyDescent="0.7">
      <c r="B63" s="2"/>
      <c r="D63" s="2"/>
      <c r="E63" s="2" t="s">
        <v>166</v>
      </c>
      <c r="F63" s="3" t="s">
        <v>160</v>
      </c>
      <c r="G63" s="2" t="s">
        <v>40</v>
      </c>
      <c r="H63" s="2" t="s">
        <v>164</v>
      </c>
      <c r="I63" s="2" t="s">
        <v>3</v>
      </c>
      <c r="J63" s="2" t="s">
        <v>164</v>
      </c>
      <c r="K63" s="2" t="s">
        <v>5</v>
      </c>
      <c r="L63" s="2" t="s">
        <v>164</v>
      </c>
      <c r="M63" s="2" t="s">
        <v>53</v>
      </c>
      <c r="N63" s="2" t="s">
        <v>10</v>
      </c>
      <c r="O63" s="2" t="s">
        <v>164</v>
      </c>
      <c r="P63" s="1" t="s">
        <v>17</v>
      </c>
      <c r="Q63" s="2" t="s">
        <v>164</v>
      </c>
      <c r="R63" s="1" t="s">
        <v>14</v>
      </c>
      <c r="S63" s="2" t="s">
        <v>164</v>
      </c>
      <c r="T63" s="2" t="s">
        <v>9</v>
      </c>
      <c r="U63" s="2" t="s">
        <v>164</v>
      </c>
      <c r="V63" s="1" t="s">
        <v>12</v>
      </c>
      <c r="W63" s="2" t="s">
        <v>164</v>
      </c>
      <c r="X63" s="1" t="s">
        <v>167</v>
      </c>
      <c r="Y63" s="1" t="s">
        <v>168</v>
      </c>
      <c r="Z63" s="1" t="s">
        <v>169</v>
      </c>
      <c r="AA63" s="1" t="s">
        <v>170</v>
      </c>
      <c r="AB63" s="1" t="s">
        <v>171</v>
      </c>
      <c r="AH63" s="2"/>
      <c r="AI63" s="2"/>
      <c r="AL63" s="2"/>
      <c r="AM63" s="2"/>
      <c r="AN63" s="2"/>
      <c r="AO63" s="2"/>
      <c r="AP63" s="2"/>
      <c r="AQ63" s="2"/>
      <c r="AT63" s="2"/>
      <c r="AU63" s="2"/>
      <c r="AZ63" s="2"/>
      <c r="BA63" s="2"/>
    </row>
    <row r="64" spans="2:99" s="1" customFormat="1" x14ac:dyDescent="0.5">
      <c r="B64" s="2"/>
      <c r="C64" s="2" t="s">
        <v>161</v>
      </c>
      <c r="D64" s="2"/>
      <c r="E64" s="3">
        <f>AVERAGE(F8:F10)</f>
        <v>96.788350907326901</v>
      </c>
      <c r="F64" s="3">
        <f>2*_xlfn.STDEV.S(F8:F10)</f>
        <v>4.2425625965426712E-3</v>
      </c>
      <c r="G64" s="3">
        <f>AVERAGE(G8:G10)</f>
        <v>41.473466637302266</v>
      </c>
      <c r="H64" s="3">
        <f>2*_xlfn.STDEV.S(G8:G10)</f>
        <v>0.17160976757947366</v>
      </c>
      <c r="I64" s="3">
        <f>AVERAGE(I8:I10)</f>
        <v>3.2610266049905205</v>
      </c>
      <c r="J64" s="3">
        <f>2*_xlfn.STDEV.S(I8:I10)</f>
        <v>7.1857665017148083E-3</v>
      </c>
      <c r="K64" s="3">
        <f>AVERAGE(K8:K10)</f>
        <v>55.13304465794139</v>
      </c>
      <c r="L64" s="3">
        <f>2*_xlfn.STDEV.S(K8:K10)</f>
        <v>0.17592512775088784</v>
      </c>
      <c r="M64" s="4">
        <f>G64+I64+K64</f>
        <v>99.867537900234169</v>
      </c>
      <c r="N64" s="3">
        <f>AVERAGE(V8:V10)</f>
        <v>77.780934583355034</v>
      </c>
      <c r="O64" s="3">
        <f>2*_xlfn.STDEV.S(V8:V10)</f>
        <v>60.389914663827774</v>
      </c>
      <c r="P64" s="3">
        <f>AVERAGE(X8:X10)</f>
        <v>99.358619615767566</v>
      </c>
      <c r="Q64" s="3">
        <f>2*_xlfn.STDEV.S(X8:X10)</f>
        <v>25.408794873579634</v>
      </c>
      <c r="R64" s="6">
        <f>AVERAGE(Z8:Z10)</f>
        <v>265.25101216665763</v>
      </c>
      <c r="S64" s="3">
        <f>2*_xlfn.STDEV.S(Z8:Z10)</f>
        <v>45.065207542497234</v>
      </c>
      <c r="T64" s="3">
        <f>AVERAGE(AD8:AD10)</f>
        <v>5.6849680387394885</v>
      </c>
      <c r="U64" s="3">
        <f>2*_xlfn.STDEV.S(AD8:AD10)</f>
        <v>2.5908211153722065</v>
      </c>
      <c r="V64" s="6">
        <f>AVERAGE(AJ8:AJ10)</f>
        <v>361.24276458810647</v>
      </c>
      <c r="W64" s="3">
        <f>2*_xlfn.STDEV.S(AJ8:AJ10)</f>
        <v>9.4877601857659926</v>
      </c>
      <c r="X64" s="29">
        <f t="shared" ref="X64:X78" si="2">(O64^2+(5.3/100*N64)^2)^0.5</f>
        <v>60.53045422401447</v>
      </c>
      <c r="Y64" s="29">
        <f t="shared" ref="Y64:Y78" si="3">(Q64^2+(11/100*P64)^2)^0.5</f>
        <v>27.659712470672055</v>
      </c>
      <c r="Z64" s="29">
        <f t="shared" ref="Z64:Z78" si="4">(S64^2+(5/100*R64)^2)^0.5</f>
        <v>46.97625122854037</v>
      </c>
      <c r="AA64" s="29">
        <f t="shared" ref="AA64:AA78" si="5">(U64^2+(5.5/100*T64)^2)^0.5</f>
        <v>2.6096203954220982</v>
      </c>
      <c r="AB64" s="29">
        <f t="shared" ref="AB64:AB78" si="6">(W64^2+(1.3/100*V64)^2)^0.5</f>
        <v>10.586381532519644</v>
      </c>
      <c r="AH64" s="4"/>
      <c r="AL64" s="4"/>
      <c r="AM64" s="4"/>
      <c r="AN64" s="4"/>
      <c r="AO64" s="4"/>
      <c r="AP64" s="4"/>
      <c r="AQ64" s="4"/>
      <c r="AR64" s="4"/>
      <c r="AS64" s="4"/>
      <c r="AT64" s="4"/>
      <c r="AU64" s="4"/>
      <c r="AV64" s="4"/>
      <c r="AW64" s="4"/>
      <c r="AX64" s="4"/>
      <c r="AY64" s="4"/>
      <c r="AZ64" s="4"/>
      <c r="BA64" s="4"/>
      <c r="BB64" s="4"/>
      <c r="BC64" s="4"/>
      <c r="BD64" s="4"/>
      <c r="BE64" s="4"/>
      <c r="BF64" s="4"/>
      <c r="BG64" s="4"/>
      <c r="BH64" s="4"/>
      <c r="BI64" s="4"/>
      <c r="BJ64" s="4"/>
      <c r="BK64" s="4"/>
      <c r="BL64" s="4"/>
      <c r="BM64" s="4"/>
      <c r="BN64" s="4"/>
      <c r="BO64" s="4"/>
      <c r="BP64" s="4"/>
      <c r="BQ64" s="4"/>
      <c r="BR64" s="32"/>
      <c r="BS64" s="32"/>
      <c r="BT64" s="32"/>
      <c r="BU64" s="32"/>
      <c r="BV64" s="32"/>
      <c r="BW64" s="32"/>
      <c r="BX64" s="32"/>
      <c r="BY64" s="32"/>
      <c r="BZ64" s="32"/>
      <c r="CA64" s="32"/>
      <c r="CB64" s="32"/>
      <c r="CC64" s="32"/>
      <c r="CD64" s="32"/>
      <c r="CE64" s="32"/>
      <c r="CF64" s="32"/>
      <c r="CG64" s="32"/>
      <c r="CH64" s="32"/>
      <c r="CI64" s="32"/>
      <c r="CJ64" s="32"/>
      <c r="CK64" s="32"/>
      <c r="CL64" s="32"/>
      <c r="CM64" s="32"/>
      <c r="CN64" s="32"/>
      <c r="CO64" s="32"/>
      <c r="CP64" s="32"/>
      <c r="CQ64" s="32"/>
      <c r="CR64" s="32"/>
      <c r="CS64" s="32"/>
      <c r="CT64" s="32"/>
      <c r="CU64" s="32"/>
    </row>
    <row r="65" spans="2:99" s="1" customFormat="1" x14ac:dyDescent="0.5">
      <c r="B65" s="2"/>
      <c r="C65" s="2" t="s">
        <v>162</v>
      </c>
      <c r="D65" s="2"/>
      <c r="E65" s="3">
        <f>AVERAGE(F11:F14)</f>
        <v>98.848144106220559</v>
      </c>
      <c r="F65" s="3">
        <f>2*_xlfn.STDEV.S(F11:F14)</f>
        <v>7.5858789504227073E-2</v>
      </c>
      <c r="G65" s="3">
        <f>AVERAGE(G11:G14)</f>
        <v>42.039240278962467</v>
      </c>
      <c r="H65" s="3">
        <f>2*_xlfn.STDEV.S(G11:G14)</f>
        <v>0.53590237709514155</v>
      </c>
      <c r="I65" s="3">
        <f>AVERAGE(I11:I14)</f>
        <v>1.1734259457525398</v>
      </c>
      <c r="J65" s="3">
        <f>2*_xlfn.STDEV.S(I11:I14)</f>
        <v>6.6638938186116353E-2</v>
      </c>
      <c r="K65" s="3">
        <f>AVERAGE(K11:K14)</f>
        <v>56.498433510644233</v>
      </c>
      <c r="L65" s="3">
        <f>2*_xlfn.STDEV.S(K11:K14)</f>
        <v>0.54608070007934983</v>
      </c>
      <c r="M65" s="4">
        <f t="shared" ref="M65:M78" si="7">G65+I65+K65</f>
        <v>99.711099735359241</v>
      </c>
      <c r="N65" s="3">
        <f>AVERAGE(V11:V14)</f>
        <v>7.7379712154686544</v>
      </c>
      <c r="O65" s="3">
        <f>2*_xlfn.STDEV.S(V11:V14)</f>
        <v>5.4467616153829574</v>
      </c>
      <c r="P65" s="3">
        <f>AVERAGE(X11:X14)</f>
        <v>21.855089789491966</v>
      </c>
      <c r="Q65" s="4">
        <f>2*_xlfn.STDEV.S(X11:X14)</f>
        <v>8.4612218824716532</v>
      </c>
      <c r="R65" s="6">
        <f>AVERAGE(Z11:Z14)</f>
        <v>1696.3235117643781</v>
      </c>
      <c r="S65" s="3">
        <f>2*_xlfn.STDEV.S(Z11:Z14)</f>
        <v>498.36513702400237</v>
      </c>
      <c r="T65" s="3">
        <f>AVERAGE(AD11:AD14)</f>
        <v>38.893349147133172</v>
      </c>
      <c r="U65" s="3">
        <f>2*_xlfn.STDEV.S(AD11:AD14)</f>
        <v>18.408167855052181</v>
      </c>
      <c r="V65" s="6">
        <f>AVERAGE(AJ11:AJ14)</f>
        <v>269.20804332531191</v>
      </c>
      <c r="W65" s="3">
        <f>2*_xlfn.STDEV.S(AJ11:AJ14)</f>
        <v>13.253763727122275</v>
      </c>
      <c r="X65" s="29">
        <f t="shared" si="2"/>
        <v>5.4621794493117788</v>
      </c>
      <c r="Y65" s="29">
        <f t="shared" si="3"/>
        <v>8.7961229889007857</v>
      </c>
      <c r="Z65" s="29">
        <f t="shared" si="4"/>
        <v>505.53100146515663</v>
      </c>
      <c r="AA65" s="29">
        <f t="shared" si="5"/>
        <v>18.532040873001975</v>
      </c>
      <c r="AB65" s="29">
        <f t="shared" si="6"/>
        <v>13.708033592177559</v>
      </c>
      <c r="AH65" s="4"/>
      <c r="AI65" s="4"/>
      <c r="AL65" s="4"/>
      <c r="AM65" s="4"/>
      <c r="AN65" s="4"/>
      <c r="AO65" s="4"/>
      <c r="AP65" s="4"/>
      <c r="AQ65" s="4"/>
      <c r="AR65" s="4"/>
      <c r="AS65" s="4"/>
      <c r="AT65" s="4"/>
      <c r="AU65" s="4"/>
      <c r="AV65" s="4"/>
      <c r="AW65" s="4"/>
      <c r="AX65" s="4"/>
      <c r="AY65" s="4"/>
      <c r="AZ65" s="4"/>
      <c r="BA65" s="4"/>
      <c r="BB65" s="4"/>
      <c r="BC65" s="4"/>
      <c r="BD65" s="4"/>
      <c r="BE65" s="4"/>
      <c r="BF65" s="4"/>
      <c r="BG65" s="4"/>
      <c r="BH65" s="4"/>
      <c r="BI65" s="4"/>
      <c r="BJ65" s="4"/>
      <c r="BK65" s="4"/>
      <c r="BL65" s="4"/>
      <c r="BM65" s="4"/>
      <c r="BN65" s="4"/>
      <c r="BO65" s="4"/>
      <c r="BP65" s="4"/>
      <c r="BQ65" s="4"/>
      <c r="BR65" s="32"/>
      <c r="BS65" s="32"/>
      <c r="BT65" s="32"/>
      <c r="BU65" s="32"/>
      <c r="BV65" s="32"/>
      <c r="BW65" s="32"/>
      <c r="BX65" s="32"/>
      <c r="BY65" s="32"/>
      <c r="BZ65" s="32"/>
      <c r="CA65" s="32"/>
      <c r="CB65" s="32"/>
      <c r="CC65" s="32"/>
      <c r="CD65" s="32"/>
      <c r="CE65" s="32"/>
      <c r="CF65" s="32"/>
      <c r="CG65" s="32"/>
      <c r="CH65" s="32"/>
      <c r="CI65" s="32"/>
      <c r="CJ65" s="32"/>
      <c r="CK65" s="32"/>
      <c r="CL65" s="32"/>
      <c r="CM65" s="32"/>
      <c r="CN65" s="32"/>
      <c r="CO65" s="32"/>
      <c r="CP65" s="32"/>
      <c r="CQ65" s="32"/>
      <c r="CR65" s="32"/>
      <c r="CS65" s="32"/>
      <c r="CT65" s="32"/>
      <c r="CU65" s="32"/>
    </row>
    <row r="66" spans="2:99" s="1" customFormat="1" x14ac:dyDescent="0.5">
      <c r="B66" s="2"/>
      <c r="C66" s="2" t="s">
        <v>163</v>
      </c>
      <c r="D66" s="2"/>
      <c r="E66" s="3">
        <f>AVERAGE(F15:F17)</f>
        <v>96.504759186950693</v>
      </c>
      <c r="F66" s="3">
        <f>2*_xlfn.STDEV.S(F15:F17)</f>
        <v>0.31427443717906678</v>
      </c>
      <c r="G66" s="3">
        <f>AVERAGE(G15:G17)</f>
        <v>41.597691391063911</v>
      </c>
      <c r="H66" s="3">
        <f>2*_xlfn.STDEV.S(G15:G17)</f>
        <v>0.17433342217491068</v>
      </c>
      <c r="I66" s="3">
        <f>AVERAGE(I15:I17)</f>
        <v>3.5222472839060579</v>
      </c>
      <c r="J66" s="3">
        <f>2*_xlfn.STDEV.S(I15:I17)</f>
        <v>0.30489483921677768</v>
      </c>
      <c r="K66" s="3">
        <f>AVERAGE(K15:K17)</f>
        <v>54.560358425085752</v>
      </c>
      <c r="L66" s="3">
        <f>2*_xlfn.STDEV.S(K15:K17)</f>
        <v>0.37810494649257548</v>
      </c>
      <c r="M66" s="4">
        <f t="shared" si="7"/>
        <v>99.680297100055725</v>
      </c>
      <c r="N66" s="3">
        <f>AVERAGE(V15:V17)</f>
        <v>17.113594288994626</v>
      </c>
      <c r="O66" s="3">
        <f>2*_xlfn.STDEV.S(V15:V17)</f>
        <v>7.2507508771082678</v>
      </c>
      <c r="P66" s="3">
        <f>AVERAGE(X15:X17)</f>
        <v>33.565115302497723</v>
      </c>
      <c r="Q66" s="3">
        <f>2*_xlfn.STDEV.S(X15:X17)</f>
        <v>5.9377389584016953</v>
      </c>
      <c r="R66" s="6">
        <f>AVERAGE(Z15:Z17)</f>
        <v>665.85045263280017</v>
      </c>
      <c r="S66" s="3">
        <f>2*_xlfn.STDEV.S(Z15:Z17)</f>
        <v>486.27751564764787</v>
      </c>
      <c r="T66" s="3">
        <f>AVERAGE(AD15:AD17)</f>
        <v>70.576032758562235</v>
      </c>
      <c r="U66" s="3">
        <f>2*_xlfn.STDEV.S(AD15:AD17)</f>
        <v>60.757644908319101</v>
      </c>
      <c r="V66" s="6">
        <f>AVERAGE(AJ15:AJ17)</f>
        <v>1563.6948928413669</v>
      </c>
      <c r="W66" s="3">
        <f>2*_xlfn.STDEV.S(AJ15:AJ17)</f>
        <v>122.69258857711833</v>
      </c>
      <c r="X66" s="29">
        <f t="shared" si="2"/>
        <v>7.3072617624140834</v>
      </c>
      <c r="Y66" s="29">
        <f t="shared" si="3"/>
        <v>6.9920532905497685</v>
      </c>
      <c r="Z66" s="29">
        <f t="shared" si="4"/>
        <v>487.41585354564199</v>
      </c>
      <c r="AA66" s="29">
        <f t="shared" si="5"/>
        <v>60.881514997700293</v>
      </c>
      <c r="AB66" s="29">
        <f t="shared" si="6"/>
        <v>124.36518902843682</v>
      </c>
      <c r="AH66" s="4"/>
      <c r="AI66" s="4"/>
      <c r="AL66" s="4"/>
      <c r="AM66" s="4"/>
      <c r="AN66" s="4"/>
      <c r="AO66" s="4"/>
      <c r="AP66" s="4"/>
      <c r="AQ66" s="4"/>
      <c r="AR66" s="4"/>
      <c r="AS66" s="4"/>
      <c r="AT66" s="4"/>
      <c r="AU66" s="4"/>
      <c r="AV66" s="4"/>
      <c r="AW66" s="4"/>
      <c r="AX66" s="4"/>
      <c r="AY66" s="4"/>
      <c r="AZ66" s="4"/>
      <c r="BA66" s="4"/>
      <c r="BB66" s="4"/>
      <c r="BC66" s="4"/>
      <c r="BD66" s="4"/>
      <c r="BE66" s="4"/>
      <c r="BF66" s="4"/>
      <c r="BG66" s="4"/>
      <c r="BH66" s="4"/>
      <c r="BI66" s="4"/>
      <c r="BJ66" s="4"/>
      <c r="BK66" s="4"/>
      <c r="BL66" s="4"/>
      <c r="BM66" s="4"/>
      <c r="BN66" s="4"/>
      <c r="BO66" s="4"/>
      <c r="BP66" s="4"/>
      <c r="BQ66" s="4"/>
      <c r="BR66" s="32"/>
      <c r="BS66" s="32"/>
      <c r="BT66" s="32"/>
      <c r="BU66" s="32"/>
      <c r="BV66" s="32"/>
      <c r="BW66" s="32"/>
      <c r="BX66" s="32"/>
      <c r="BY66" s="32"/>
      <c r="BZ66" s="32"/>
      <c r="CA66" s="32"/>
      <c r="CB66" s="32"/>
      <c r="CC66" s="32"/>
      <c r="CD66" s="32"/>
      <c r="CE66" s="32"/>
      <c r="CF66" s="32"/>
      <c r="CG66" s="32"/>
      <c r="CH66" s="32"/>
      <c r="CI66" s="32"/>
      <c r="CJ66" s="32"/>
      <c r="CK66" s="32"/>
      <c r="CL66" s="32"/>
      <c r="CM66" s="32"/>
      <c r="CN66" s="32"/>
      <c r="CO66" s="32"/>
      <c r="CP66" s="32"/>
      <c r="CQ66" s="32"/>
      <c r="CR66" s="32"/>
      <c r="CS66" s="32"/>
      <c r="CT66" s="32"/>
      <c r="CU66" s="32"/>
    </row>
    <row r="67" spans="2:99" s="1" customFormat="1" x14ac:dyDescent="0.5">
      <c r="B67" s="2"/>
      <c r="C67" s="2">
        <v>74607</v>
      </c>
      <c r="D67" s="2"/>
      <c r="E67" s="3">
        <f>AVERAGE(F18:F21)</f>
        <v>99.768660339047003</v>
      </c>
      <c r="F67" s="3">
        <f>2*_xlfn.STDEV.S(F18:F21)</f>
        <v>2.6671189854156153E-2</v>
      </c>
      <c r="G67" s="3">
        <f>AVERAGE(G18:G21)</f>
        <v>42.418194322965121</v>
      </c>
      <c r="H67" s="3">
        <f>2*_xlfn.STDEV.S(G18:G21)</f>
        <v>0.53816745738951299</v>
      </c>
      <c r="I67" s="3">
        <f>AVERAGE(I18:I21)</f>
        <v>0.23576261453412889</v>
      </c>
      <c r="J67" s="3">
        <f>2*_xlfn.STDEV.S(I18:I21)</f>
        <v>2.4949797217924181E-2</v>
      </c>
      <c r="K67" s="3">
        <f>AVERAGE(K18:K21)</f>
        <v>57.051483879866367</v>
      </c>
      <c r="L67" s="3">
        <f>2*_xlfn.STDEV.S(K18:K21)</f>
        <v>0.53566931586510436</v>
      </c>
      <c r="M67" s="4">
        <f t="shared" si="7"/>
        <v>99.705440817365627</v>
      </c>
      <c r="N67" s="3">
        <f>AVERAGE(V18:V21)</f>
        <v>5.3967747232293801</v>
      </c>
      <c r="O67" s="3">
        <f>2*_xlfn.STDEV.S(V18:V21)</f>
        <v>0.7359885804073808</v>
      </c>
      <c r="P67" s="3">
        <f>AVERAGE(X18:X21)</f>
        <v>22.427668435575143</v>
      </c>
      <c r="Q67" s="3">
        <f>2*_xlfn.STDEV.S(X18:X21)</f>
        <v>10.955932147798878</v>
      </c>
      <c r="R67" s="6">
        <f>AVERAGE(Z18:Z21)</f>
        <v>1708.3249088646635</v>
      </c>
      <c r="S67" s="3">
        <f>2*_xlfn.STDEV.S(Z18:Z21)</f>
        <v>249.83460293558082</v>
      </c>
      <c r="T67" s="3">
        <f>AVERAGE(AD18:AD21)</f>
        <v>11.159631485929033</v>
      </c>
      <c r="U67" s="3">
        <f>2*_xlfn.STDEV.S(AD18:AD21)</f>
        <v>13.721941985487662</v>
      </c>
      <c r="V67" s="6">
        <f>AVERAGE(AJ18:AJ21)</f>
        <v>352.32814265147351</v>
      </c>
      <c r="W67" s="3">
        <f>2*_xlfn.STDEV.S(AJ18:AJ21)</f>
        <v>20.223529963373814</v>
      </c>
      <c r="X67" s="29">
        <f t="shared" si="2"/>
        <v>0.78961497822926097</v>
      </c>
      <c r="Y67" s="29">
        <f t="shared" si="3"/>
        <v>11.230260593405287</v>
      </c>
      <c r="Z67" s="29">
        <f t="shared" si="4"/>
        <v>264.03269458458732</v>
      </c>
      <c r="AA67" s="29">
        <f t="shared" si="5"/>
        <v>13.735662248765687</v>
      </c>
      <c r="AB67" s="29">
        <f t="shared" si="6"/>
        <v>20.735717963868396</v>
      </c>
      <c r="AH67" s="4"/>
      <c r="AI67" s="4"/>
      <c r="AL67" s="4"/>
      <c r="AM67" s="4"/>
      <c r="AN67" s="4"/>
      <c r="AO67" s="4"/>
      <c r="AP67" s="4"/>
      <c r="AQ67" s="4"/>
      <c r="AR67" s="4"/>
      <c r="AS67" s="4"/>
      <c r="AT67" s="4"/>
      <c r="AU67" s="4"/>
      <c r="AV67" s="4"/>
      <c r="AW67" s="4"/>
      <c r="AX67" s="4"/>
      <c r="AY67" s="4"/>
      <c r="AZ67" s="4"/>
      <c r="BA67" s="4"/>
      <c r="BB67" s="4"/>
      <c r="BC67" s="4"/>
      <c r="BD67" s="4"/>
      <c r="BE67" s="4"/>
      <c r="BF67" s="4"/>
      <c r="BG67" s="4"/>
      <c r="BH67" s="4"/>
      <c r="BI67" s="4"/>
      <c r="BJ67" s="4"/>
      <c r="BK67" s="4"/>
      <c r="BL67" s="4"/>
      <c r="BM67" s="4"/>
      <c r="BN67" s="4"/>
      <c r="BO67" s="4"/>
      <c r="BP67" s="4"/>
      <c r="BQ67" s="4"/>
      <c r="BR67" s="32"/>
      <c r="BS67" s="32"/>
      <c r="BT67" s="32"/>
      <c r="BU67" s="32"/>
      <c r="BV67" s="32"/>
      <c r="BW67" s="32"/>
      <c r="BX67" s="32"/>
      <c r="BY67" s="32"/>
      <c r="BZ67" s="32"/>
      <c r="CA67" s="32"/>
      <c r="CB67" s="32"/>
      <c r="CC67" s="32"/>
      <c r="CD67" s="32"/>
      <c r="CE67" s="32"/>
      <c r="CF67" s="32"/>
      <c r="CG67" s="32"/>
      <c r="CH67" s="32"/>
      <c r="CI67" s="32"/>
      <c r="CJ67" s="32"/>
      <c r="CK67" s="32"/>
      <c r="CL67" s="32"/>
      <c r="CM67" s="32"/>
      <c r="CN67" s="32"/>
      <c r="CO67" s="32"/>
      <c r="CP67" s="32"/>
      <c r="CQ67" s="32"/>
      <c r="CR67" s="32"/>
      <c r="CS67" s="32"/>
      <c r="CT67" s="32"/>
      <c r="CU67" s="32"/>
    </row>
    <row r="68" spans="2:99" s="1" customFormat="1" x14ac:dyDescent="0.5">
      <c r="B68" s="2"/>
      <c r="C68" s="2">
        <v>75567</v>
      </c>
      <c r="D68" s="2"/>
      <c r="E68" s="3">
        <f>AVERAGE(F22:F25)</f>
        <v>95.572844128002941</v>
      </c>
      <c r="F68" s="3">
        <f>2*_xlfn.STDEV.S(F22:F25)</f>
        <v>0.20010174688305368</v>
      </c>
      <c r="G68" s="3">
        <f>AVERAGE(G22:G25)</f>
        <v>41.343264989260298</v>
      </c>
      <c r="H68" s="3">
        <f>2*_xlfn.STDEV.S(G22:G25)</f>
        <v>0.8585338774917356</v>
      </c>
      <c r="I68" s="3">
        <f>AVERAGE(I22:I25)</f>
        <v>4.4409615244944938</v>
      </c>
      <c r="J68" s="3">
        <f>2*_xlfn.STDEV.S(I22:I25)</f>
        <v>0.14586586626139272</v>
      </c>
      <c r="K68" s="3">
        <f>AVERAGE(K22:K25)</f>
        <v>53.789879013198103</v>
      </c>
      <c r="L68" s="3">
        <f>2*_xlfn.STDEV.S(K22:K25)</f>
        <v>0.94984200563493704</v>
      </c>
      <c r="M68" s="4">
        <f t="shared" si="7"/>
        <v>99.574105526952891</v>
      </c>
      <c r="N68" s="3">
        <f>AVERAGE(V22:V25)</f>
        <v>7.0455553302475113</v>
      </c>
      <c r="O68" s="3">
        <f>2*_xlfn.STDEV.S(V22:V25)</f>
        <v>8.2678481868185525</v>
      </c>
      <c r="P68" s="3">
        <f>AVERAGE(X22:X25)</f>
        <v>13.900842721415255</v>
      </c>
      <c r="Q68" s="3">
        <f>2*_xlfn.STDEV.S(X22:X25)</f>
        <v>3.5091597424300187</v>
      </c>
      <c r="R68" s="6">
        <f>AVERAGE(Z22:Z25)</f>
        <v>840.90941503371323</v>
      </c>
      <c r="S68" s="3">
        <f>2*_xlfn.STDEV.S(Z22:Z25)</f>
        <v>209.09555917159076</v>
      </c>
      <c r="T68" s="3">
        <f>AVERAGE(AD22:AD25)</f>
        <v>19.772299123754546</v>
      </c>
      <c r="U68" s="3">
        <f>2*_xlfn.STDEV.S(AD22:AD25)</f>
        <v>5.4752648570417097</v>
      </c>
      <c r="V68" s="6">
        <f>AVERAGE(AJ22:AJ25)</f>
        <v>2301.5877177893426</v>
      </c>
      <c r="W68" s="3">
        <f>2*_xlfn.STDEV.S(AJ22:AJ25)</f>
        <v>50.741566513221734</v>
      </c>
      <c r="X68" s="29">
        <f t="shared" si="2"/>
        <v>8.2762764561534841</v>
      </c>
      <c r="Y68" s="29">
        <f t="shared" si="3"/>
        <v>3.8278357568101522</v>
      </c>
      <c r="Z68" s="29">
        <f t="shared" si="4"/>
        <v>213.28097541977596</v>
      </c>
      <c r="AA68" s="29">
        <f t="shared" si="5"/>
        <v>5.5822155357877064</v>
      </c>
      <c r="AB68" s="29">
        <f t="shared" si="6"/>
        <v>58.906292448671515</v>
      </c>
      <c r="AH68" s="4"/>
      <c r="AI68" s="4"/>
      <c r="AL68" s="4"/>
      <c r="AM68" s="4"/>
      <c r="AN68" s="4"/>
      <c r="AO68" s="4"/>
      <c r="AP68" s="4"/>
      <c r="AQ68" s="4"/>
      <c r="AR68" s="4"/>
      <c r="AS68" s="4"/>
      <c r="AT68" s="4"/>
      <c r="AU68" s="4"/>
      <c r="AV68" s="4"/>
      <c r="AW68" s="4"/>
      <c r="AX68" s="4"/>
      <c r="AY68" s="4"/>
      <c r="AZ68" s="4"/>
      <c r="BA68" s="4"/>
      <c r="BB68" s="4"/>
      <c r="BC68" s="4"/>
      <c r="BD68" s="4"/>
      <c r="BE68" s="4"/>
      <c r="BF68" s="4"/>
      <c r="BG68" s="4"/>
      <c r="BH68" s="4"/>
      <c r="BI68" s="4"/>
      <c r="BJ68" s="4"/>
      <c r="BK68" s="4"/>
      <c r="BL68" s="4"/>
      <c r="BM68" s="4"/>
      <c r="BN68" s="4"/>
      <c r="BO68" s="4"/>
      <c r="BP68" s="4"/>
      <c r="BQ68" s="4"/>
      <c r="BR68" s="32"/>
      <c r="BS68" s="32"/>
      <c r="BT68" s="32"/>
      <c r="BU68" s="32"/>
      <c r="BV68" s="32"/>
      <c r="BW68" s="32"/>
      <c r="BX68" s="32"/>
      <c r="BY68" s="32"/>
      <c r="BZ68" s="32"/>
      <c r="CA68" s="32"/>
      <c r="CB68" s="32"/>
      <c r="CC68" s="32"/>
      <c r="CD68" s="32"/>
      <c r="CE68" s="32"/>
      <c r="CF68" s="32"/>
      <c r="CG68" s="32"/>
      <c r="CH68" s="32"/>
      <c r="CI68" s="32"/>
      <c r="CJ68" s="32"/>
      <c r="CK68" s="32"/>
      <c r="CL68" s="32"/>
      <c r="CM68" s="32"/>
      <c r="CN68" s="32"/>
      <c r="CO68" s="32"/>
      <c r="CP68" s="32"/>
      <c r="CQ68" s="32"/>
      <c r="CR68" s="32"/>
      <c r="CS68" s="32"/>
      <c r="CT68" s="32"/>
      <c r="CU68" s="32"/>
    </row>
    <row r="69" spans="2:99" s="1" customFormat="1" x14ac:dyDescent="0.5">
      <c r="B69" s="2"/>
      <c r="C69" s="2">
        <v>62949</v>
      </c>
      <c r="D69" s="2"/>
      <c r="E69" s="3">
        <f>AVERAGE(F26:F29)</f>
        <v>98.882101114692048</v>
      </c>
      <c r="F69" s="3">
        <f>2*_xlfn.STDEV.S(F26:F29)</f>
        <v>0.29830969872737162</v>
      </c>
      <c r="G69" s="3">
        <f>AVERAGE(G26:G29)</f>
        <v>43.279365040191799</v>
      </c>
      <c r="H69" s="3">
        <f>2*_xlfn.STDEV.S(G26:G29)</f>
        <v>1.9817807913924068</v>
      </c>
      <c r="I69" s="3">
        <f>AVERAGE(I26:I29)</f>
        <v>1.117481501951088</v>
      </c>
      <c r="J69" s="3">
        <f>2*_xlfn.STDEV.S(I26:I29)</f>
        <v>0.27332123904357225</v>
      </c>
      <c r="K69" s="3">
        <f>AVERAGE(K26:K29)</f>
        <v>55.516294037325864</v>
      </c>
      <c r="L69" s="3">
        <f>2*_xlfn.STDEV.S(K26:K29)</f>
        <v>2.1647609948725717</v>
      </c>
      <c r="M69" s="4">
        <f t="shared" si="7"/>
        <v>99.913140579468745</v>
      </c>
      <c r="N69" s="3">
        <f>AVERAGE(V26:V29)</f>
        <v>2.5883474604436842</v>
      </c>
      <c r="O69" s="3">
        <f>2*_xlfn.STDEV.S(V26:V29)</f>
        <v>1.4066839412124477</v>
      </c>
      <c r="P69" s="3">
        <f>AVERAGE(X26:X29)</f>
        <v>139.85705237589457</v>
      </c>
      <c r="Q69" s="3">
        <f>2*_xlfn.STDEV.S(X26:X29)</f>
        <v>201.58707541254489</v>
      </c>
      <c r="R69" s="6">
        <f>AVERAGE(Z26:Z29)</f>
        <v>72.410330081170514</v>
      </c>
      <c r="S69" s="3">
        <f>2*_xlfn.STDEV.S(Z26:Z29)</f>
        <v>13.460727064203317</v>
      </c>
      <c r="T69" s="3">
        <f>AVERAGE(AD26:AD29)</f>
        <v>38.00306861401365</v>
      </c>
      <c r="U69" s="3">
        <f>2*_xlfn.STDEV.S(AD26:AD29)</f>
        <v>9.6892682811114739</v>
      </c>
      <c r="V69" s="6">
        <f>AVERAGE(AJ26:AJ29)</f>
        <v>267.22333356269286</v>
      </c>
      <c r="W69" s="3">
        <f>2*_xlfn.STDEV.S(AJ26:AJ29)</f>
        <v>35.561121147229635</v>
      </c>
      <c r="X69" s="29">
        <f t="shared" si="2"/>
        <v>1.413357253337219</v>
      </c>
      <c r="Y69" s="29">
        <f t="shared" si="3"/>
        <v>202.17325469528424</v>
      </c>
      <c r="Z69" s="29">
        <f t="shared" si="4"/>
        <v>13.939128841256034</v>
      </c>
      <c r="AA69" s="29">
        <f t="shared" si="5"/>
        <v>9.9121503885987945</v>
      </c>
      <c r="AB69" s="29">
        <f t="shared" si="6"/>
        <v>35.730398005591873</v>
      </c>
      <c r="AH69" s="4"/>
      <c r="AI69" s="4"/>
      <c r="AL69" s="4"/>
      <c r="AM69" s="4"/>
      <c r="AN69" s="4"/>
      <c r="AO69" s="4"/>
      <c r="AP69" s="4"/>
      <c r="AQ69" s="4"/>
      <c r="AR69" s="4"/>
      <c r="AS69" s="4"/>
      <c r="AT69" s="4"/>
      <c r="AU69" s="4"/>
      <c r="AV69" s="4"/>
      <c r="AW69" s="4"/>
      <c r="AX69" s="4"/>
      <c r="AY69" s="4"/>
      <c r="AZ69" s="4"/>
      <c r="BA69" s="4"/>
      <c r="BB69" s="4"/>
      <c r="BC69" s="4"/>
      <c r="BD69" s="4"/>
      <c r="BE69" s="4"/>
      <c r="BF69" s="4"/>
      <c r="BG69" s="4"/>
      <c r="BH69" s="4"/>
      <c r="BI69" s="4"/>
      <c r="BJ69" s="4"/>
      <c r="BK69" s="4"/>
      <c r="BL69" s="4"/>
      <c r="BM69" s="4"/>
      <c r="BN69" s="4"/>
      <c r="BO69" s="4"/>
      <c r="BP69" s="4"/>
      <c r="BQ69" s="4"/>
      <c r="BR69" s="32"/>
      <c r="BS69" s="32"/>
      <c r="BT69" s="32"/>
      <c r="BU69" s="32"/>
      <c r="BV69" s="32"/>
      <c r="BW69" s="32"/>
      <c r="BX69" s="32"/>
      <c r="BY69" s="32"/>
      <c r="BZ69" s="32"/>
      <c r="CA69" s="32"/>
      <c r="CB69" s="32"/>
      <c r="CC69" s="32"/>
      <c r="CD69" s="32"/>
      <c r="CE69" s="32"/>
      <c r="CF69" s="32"/>
      <c r="CG69" s="32"/>
      <c r="CH69" s="32"/>
      <c r="CI69" s="32"/>
      <c r="CJ69" s="32"/>
      <c r="CK69" s="32"/>
      <c r="CL69" s="32"/>
      <c r="CM69" s="32"/>
      <c r="CN69" s="32"/>
      <c r="CO69" s="32"/>
      <c r="CP69" s="32"/>
      <c r="CQ69" s="32"/>
      <c r="CR69" s="32"/>
      <c r="CS69" s="32"/>
      <c r="CT69" s="32"/>
      <c r="CU69" s="32"/>
    </row>
    <row r="70" spans="2:99" s="1" customFormat="1" x14ac:dyDescent="0.5">
      <c r="B70" s="2"/>
      <c r="C70" s="2">
        <v>82188</v>
      </c>
      <c r="D70" s="2"/>
      <c r="E70" s="3">
        <f>AVERAGE(F30:F31)</f>
        <v>99.763517490794271</v>
      </c>
      <c r="F70" s="3">
        <f>2*_xlfn.STDEV.S(F30:F31)</f>
        <v>4.7204998018722452E-2</v>
      </c>
      <c r="G70" s="3">
        <f>AVERAGE(G30:G31)</f>
        <v>43.179824186309503</v>
      </c>
      <c r="H70" s="3">
        <f>2*_xlfn.STDEV.S(G30:G31)</f>
        <v>2.0451515705688266</v>
      </c>
      <c r="I70" s="3">
        <f>AVERAGE(I30:I31)</f>
        <v>0.23860788970478541</v>
      </c>
      <c r="J70" s="3">
        <f>2*_xlfn.STDEV.S(I30:I31)</f>
        <v>3.8986429030051367E-2</v>
      </c>
      <c r="K70" s="3">
        <f>AVERAGE(K30:K31)</f>
        <v>56.52168983372755</v>
      </c>
      <c r="L70" s="3">
        <f>2*_xlfn.STDEV.S(K30:K31)</f>
        <v>2.0824416749918515</v>
      </c>
      <c r="M70" s="4">
        <f t="shared" si="7"/>
        <v>99.940121909741833</v>
      </c>
      <c r="N70" s="3">
        <f>AVERAGE(V30:V31)</f>
        <v>3.4365942622490242</v>
      </c>
      <c r="O70" s="3">
        <f>2*_xlfn.STDEV.S(V30:V31)</f>
        <v>2.6744596159285456</v>
      </c>
      <c r="P70" s="3">
        <f>AVERAGE(X30:X31)</f>
        <v>96.936755107706574</v>
      </c>
      <c r="Q70" s="3">
        <f>2*_xlfn.STDEV.S(X30:X31)</f>
        <v>39.039966619155031</v>
      </c>
      <c r="R70" s="6">
        <f>AVERAGE(Z30:Z31)</f>
        <v>52.355651780247207</v>
      </c>
      <c r="S70" s="3">
        <f>2*_xlfn.STDEV.S(Z30:Z31)</f>
        <v>34.977225865270803</v>
      </c>
      <c r="T70" s="3">
        <f>AVERAGE(AD30:AD31)</f>
        <v>56.708829110104247</v>
      </c>
      <c r="U70" s="3">
        <f>2*_xlfn.STDEV.S(AD30:AD31)</f>
        <v>58.2118967054951</v>
      </c>
      <c r="V70" s="6">
        <f>AVERAGE(AJ30:AJ31)</f>
        <v>143.45064051109472</v>
      </c>
      <c r="W70" s="3">
        <f>2*_xlfn.STDEV.S(AJ30:AJ31)</f>
        <v>26.835097238642469</v>
      </c>
      <c r="X70" s="29">
        <f t="shared" si="2"/>
        <v>2.680654590431053</v>
      </c>
      <c r="Y70" s="29">
        <f t="shared" si="3"/>
        <v>40.469982468041145</v>
      </c>
      <c r="Z70" s="29">
        <f t="shared" si="4"/>
        <v>35.075049749266284</v>
      </c>
      <c r="AA70" s="29">
        <f t="shared" si="5"/>
        <v>58.295394236859096</v>
      </c>
      <c r="AB70" s="29">
        <f t="shared" si="6"/>
        <v>26.899816735172212</v>
      </c>
      <c r="AH70" s="4"/>
      <c r="AI70" s="4"/>
      <c r="AL70" s="4"/>
      <c r="AM70" s="4"/>
      <c r="AN70" s="4"/>
      <c r="AO70" s="4"/>
      <c r="AP70" s="4"/>
      <c r="AQ70" s="4"/>
      <c r="AR70" s="4"/>
      <c r="AS70" s="4"/>
      <c r="AT70" s="4"/>
      <c r="AU70" s="4"/>
      <c r="AV70" s="4"/>
      <c r="AW70" s="4"/>
      <c r="AX70" s="4"/>
      <c r="AY70" s="4"/>
      <c r="AZ70" s="4"/>
      <c r="BA70" s="4"/>
      <c r="BB70" s="4"/>
      <c r="BC70" s="4"/>
      <c r="BD70" s="4"/>
      <c r="BE70" s="4"/>
      <c r="BF70" s="4"/>
      <c r="BG70" s="4"/>
      <c r="BH70" s="4"/>
      <c r="BI70" s="4"/>
      <c r="BJ70" s="4"/>
      <c r="BK70" s="4"/>
      <c r="BL70" s="4"/>
      <c r="BM70" s="4"/>
      <c r="BN70" s="4"/>
      <c r="BO70" s="4"/>
      <c r="BP70" s="4"/>
      <c r="BQ70" s="4"/>
      <c r="BR70" s="32"/>
      <c r="BS70" s="32"/>
      <c r="BT70" s="32"/>
      <c r="BU70" s="32"/>
      <c r="BV70" s="32"/>
      <c r="BW70" s="32"/>
      <c r="BX70" s="32"/>
      <c r="BY70" s="32"/>
      <c r="BZ70" s="32"/>
      <c r="CA70" s="32"/>
      <c r="CB70" s="32"/>
      <c r="CC70" s="32"/>
      <c r="CD70" s="32"/>
      <c r="CE70" s="32"/>
      <c r="CF70" s="32"/>
      <c r="CG70" s="32"/>
      <c r="CH70" s="32"/>
      <c r="CI70" s="32"/>
      <c r="CJ70" s="32"/>
      <c r="CK70" s="32"/>
      <c r="CL70" s="32"/>
      <c r="CM70" s="32"/>
      <c r="CN70" s="32"/>
      <c r="CO70" s="32"/>
      <c r="CP70" s="32"/>
      <c r="CQ70" s="32"/>
      <c r="CR70" s="32"/>
      <c r="CS70" s="32"/>
      <c r="CT70" s="32"/>
      <c r="CU70" s="32"/>
    </row>
    <row r="71" spans="2:99" s="1" customFormat="1" x14ac:dyDescent="0.5">
      <c r="B71" s="2"/>
      <c r="C71" s="2">
        <v>67723</v>
      </c>
      <c r="D71" s="2"/>
      <c r="E71" s="3">
        <f>AVERAGE(F32:F35)</f>
        <v>97.022519536563124</v>
      </c>
      <c r="F71" s="3">
        <f>2*_xlfn.STDEV.S(F32:F35)</f>
        <v>0.24354479479794267</v>
      </c>
      <c r="G71" s="3">
        <f>AVERAGE(G32:G35)</f>
        <v>42.101621877716696</v>
      </c>
      <c r="H71" s="3">
        <f>2*_xlfn.STDEV.S(G32:G35)</f>
        <v>1.1223997990290704</v>
      </c>
      <c r="I71" s="3">
        <f>AVERAGE(I32:I35)</f>
        <v>2.9914227644977496</v>
      </c>
      <c r="J71" s="3">
        <f>2*_xlfn.STDEV.S(I32:I35)</f>
        <v>0.17927369062758094</v>
      </c>
      <c r="K71" s="3">
        <f>AVERAGE(K32:K35)</f>
        <v>54.702822620582261</v>
      </c>
      <c r="L71" s="3">
        <f>2*_xlfn.STDEV.S(K32:K35)</f>
        <v>1.3125408847167364</v>
      </c>
      <c r="M71" s="4">
        <f t="shared" si="7"/>
        <v>99.795867262796705</v>
      </c>
      <c r="N71" s="3">
        <f>AVERAGE(V32:V35)</f>
        <v>16.515184156442036</v>
      </c>
      <c r="O71" s="3">
        <f>2*_xlfn.STDEV.S(V32:V35)</f>
        <v>4.6336879096415835</v>
      </c>
      <c r="P71" s="3">
        <f>AVERAGE(X32:X35)</f>
        <v>26.057314981223499</v>
      </c>
      <c r="Q71" s="3">
        <f>2*_xlfn.STDEV.S(X32:X35)</f>
        <v>9.8981500840828396</v>
      </c>
      <c r="R71" s="6">
        <f>AVERAGE(Z32:Z35)</f>
        <v>259.01682903722616</v>
      </c>
      <c r="S71" s="3">
        <f>2*_xlfn.STDEV.S(Z32:Z35)</f>
        <v>47.406057851502382</v>
      </c>
      <c r="T71" s="3">
        <f>AVERAGE(AD32:AD35)</f>
        <v>128.34749921586862</v>
      </c>
      <c r="U71" s="3">
        <f>2*_xlfn.STDEV.S(AD32:AD35)</f>
        <v>19.461409803384214</v>
      </c>
      <c r="V71" s="6">
        <f>AVERAGE(AJ32:AJ35)</f>
        <v>1015.2843542405237</v>
      </c>
      <c r="W71" s="3">
        <f>2*_xlfn.STDEV.S(AJ32:AJ35)</f>
        <v>110.39955782215335</v>
      </c>
      <c r="X71" s="29">
        <f t="shared" si="2"/>
        <v>4.7156359133575423</v>
      </c>
      <c r="Y71" s="29">
        <f t="shared" si="3"/>
        <v>10.304808461189394</v>
      </c>
      <c r="Z71" s="29">
        <f t="shared" si="4"/>
        <v>49.143245877040314</v>
      </c>
      <c r="AA71" s="29">
        <f t="shared" si="5"/>
        <v>20.702114389936977</v>
      </c>
      <c r="AB71" s="29">
        <f t="shared" si="6"/>
        <v>111.18573631271759</v>
      </c>
      <c r="AH71" s="4"/>
      <c r="AI71" s="4"/>
      <c r="AL71" s="4"/>
      <c r="AM71" s="4"/>
      <c r="AN71" s="4"/>
      <c r="AO71" s="4"/>
      <c r="AP71" s="4"/>
      <c r="AQ71" s="4"/>
      <c r="AR71" s="4"/>
      <c r="AS71" s="4"/>
      <c r="AT71" s="4"/>
      <c r="AU71" s="4"/>
      <c r="AV71" s="4"/>
      <c r="AW71" s="4"/>
      <c r="AX71" s="4"/>
      <c r="AY71" s="4"/>
      <c r="AZ71" s="4"/>
      <c r="BA71" s="4"/>
      <c r="BB71" s="4"/>
      <c r="BC71" s="4"/>
      <c r="BD71" s="4"/>
      <c r="BE71" s="4"/>
      <c r="BF71" s="4"/>
      <c r="BG71" s="4"/>
      <c r="BH71" s="4"/>
      <c r="BI71" s="4"/>
      <c r="BJ71" s="4"/>
      <c r="BK71" s="4"/>
      <c r="BL71" s="4"/>
      <c r="BM71" s="4"/>
      <c r="BN71" s="4"/>
      <c r="BO71" s="4"/>
      <c r="BP71" s="4"/>
      <c r="BQ71" s="4"/>
      <c r="BR71" s="32"/>
      <c r="BS71" s="32"/>
      <c r="BT71" s="32"/>
      <c r="BU71" s="32"/>
      <c r="BV71" s="32"/>
      <c r="BW71" s="32"/>
      <c r="BX71" s="32"/>
      <c r="BY71" s="32"/>
      <c r="BZ71" s="32"/>
      <c r="CA71" s="32"/>
      <c r="CB71" s="32"/>
      <c r="CC71" s="32"/>
      <c r="CD71" s="32"/>
      <c r="CE71" s="32"/>
      <c r="CF71" s="32"/>
      <c r="CG71" s="32"/>
      <c r="CH71" s="32"/>
      <c r="CI71" s="32"/>
      <c r="CJ71" s="32"/>
      <c r="CK71" s="32"/>
      <c r="CL71" s="32"/>
      <c r="CM71" s="32"/>
      <c r="CN71" s="32"/>
      <c r="CO71" s="32"/>
      <c r="CP71" s="32"/>
      <c r="CQ71" s="32"/>
      <c r="CR71" s="32"/>
      <c r="CS71" s="32"/>
      <c r="CT71" s="32"/>
      <c r="CU71" s="32"/>
    </row>
    <row r="72" spans="2:99" s="1" customFormat="1" x14ac:dyDescent="0.5">
      <c r="B72" s="2"/>
      <c r="C72" s="2">
        <v>67792</v>
      </c>
      <c r="D72" s="2"/>
      <c r="E72" s="3">
        <f>AVERAGE(F36:F39)</f>
        <v>92.367681579267213</v>
      </c>
      <c r="F72" s="3">
        <f>2*_xlfn.STDEV.S(F36:F39)</f>
        <v>0.25680621729872966</v>
      </c>
      <c r="G72" s="3">
        <f>AVERAGE(G36:G39)</f>
        <v>41.163351581194974</v>
      </c>
      <c r="H72" s="3">
        <f>2*_xlfn.STDEV.S(G36:G39)</f>
        <v>0.57573119142993234</v>
      </c>
      <c r="I72" s="3">
        <f>AVERAGE(I36:I39)</f>
        <v>7.5304591549418269</v>
      </c>
      <c r="J72" s="3">
        <f>2*_xlfn.STDEV.S(I36:I39)</f>
        <v>0.26610008712112188</v>
      </c>
      <c r="K72" s="3">
        <f>AVERAGE(K36:K39)</f>
        <v>51.126509579565514</v>
      </c>
      <c r="L72" s="3">
        <f>2*_xlfn.STDEV.S(K36:K39)</f>
        <v>0.49808848320141302</v>
      </c>
      <c r="M72" s="4">
        <f t="shared" si="7"/>
        <v>99.820320315702304</v>
      </c>
      <c r="N72" s="3">
        <f>AVERAGE(V36:V39)</f>
        <v>4.8664370002239004</v>
      </c>
      <c r="O72" s="3">
        <f>2*_xlfn.STDEV.S(V36:V39)</f>
        <v>1.3229042132488782</v>
      </c>
      <c r="P72" s="3">
        <f>AVERAGE(X36:X39)</f>
        <v>27.003196091507874</v>
      </c>
      <c r="Q72" s="3">
        <f>2*_xlfn.STDEV.S(X36:X39)</f>
        <v>3.219056493171963</v>
      </c>
      <c r="R72" s="6">
        <f>AVERAGE(Z36:Z39)</f>
        <v>122.04811314883912</v>
      </c>
      <c r="S72" s="3">
        <f>2*_xlfn.STDEV.S(Z36:Z39)</f>
        <v>31.517388871849914</v>
      </c>
      <c r="T72" s="3">
        <f>AVERAGE(AD36:AD39)</f>
        <v>53.063424322114187</v>
      </c>
      <c r="U72" s="3">
        <f>2*_xlfn.STDEV.S(AD36:AD39)</f>
        <v>7.9065790823368962</v>
      </c>
      <c r="V72" s="6">
        <f>AVERAGE(AJ36:AJ39)</f>
        <v>1115.203108041871</v>
      </c>
      <c r="W72" s="3">
        <f>2*_xlfn.STDEV.S(AJ36:AJ39)</f>
        <v>67.871931842302089</v>
      </c>
      <c r="X72" s="29">
        <f t="shared" si="2"/>
        <v>1.347812628939699</v>
      </c>
      <c r="Y72" s="29">
        <f t="shared" si="3"/>
        <v>4.3801042403149868</v>
      </c>
      <c r="Z72" s="29">
        <f t="shared" si="4"/>
        <v>32.102728172343674</v>
      </c>
      <c r="AA72" s="29">
        <f t="shared" si="5"/>
        <v>8.4280227196320077</v>
      </c>
      <c r="AB72" s="29">
        <f t="shared" si="6"/>
        <v>69.403030980682516</v>
      </c>
      <c r="AH72" s="4"/>
      <c r="AI72" s="4"/>
      <c r="AL72" s="4"/>
      <c r="AM72" s="4"/>
      <c r="AN72" s="4"/>
      <c r="AO72" s="4"/>
      <c r="AP72" s="4"/>
      <c r="AQ72" s="4"/>
      <c r="AR72" s="4"/>
      <c r="AS72" s="4"/>
      <c r="AT72" s="4"/>
      <c r="AU72" s="4"/>
      <c r="AV72" s="4"/>
      <c r="AW72" s="4"/>
      <c r="AX72" s="4"/>
      <c r="AY72" s="4"/>
      <c r="AZ72" s="4"/>
      <c r="BA72" s="4"/>
      <c r="BB72" s="4"/>
      <c r="BC72" s="4"/>
      <c r="BD72" s="4"/>
      <c r="BE72" s="4"/>
      <c r="BF72" s="4"/>
      <c r="BG72" s="4"/>
      <c r="BH72" s="4"/>
      <c r="BI72" s="4"/>
      <c r="BJ72" s="4"/>
      <c r="BK72" s="4"/>
      <c r="BL72" s="4"/>
      <c r="BM72" s="4"/>
      <c r="BN72" s="4"/>
      <c r="BO72" s="4"/>
      <c r="BP72" s="4"/>
      <c r="BQ72" s="4"/>
      <c r="BR72" s="32"/>
      <c r="BS72" s="32"/>
      <c r="BT72" s="32"/>
      <c r="BU72" s="32"/>
      <c r="BV72" s="32"/>
      <c r="BW72" s="32"/>
      <c r="BX72" s="32"/>
      <c r="BY72" s="32"/>
      <c r="BZ72" s="32"/>
      <c r="CA72" s="32"/>
      <c r="CB72" s="32"/>
      <c r="CC72" s="32"/>
      <c r="CD72" s="32"/>
      <c r="CE72" s="32"/>
      <c r="CF72" s="32"/>
      <c r="CG72" s="32"/>
      <c r="CH72" s="32"/>
      <c r="CI72" s="32"/>
      <c r="CJ72" s="32"/>
      <c r="CK72" s="32"/>
      <c r="CL72" s="32"/>
      <c r="CM72" s="32"/>
      <c r="CN72" s="32"/>
      <c r="CO72" s="32"/>
      <c r="CP72" s="32"/>
      <c r="CQ72" s="32"/>
      <c r="CR72" s="32"/>
      <c r="CS72" s="32"/>
      <c r="CT72" s="32"/>
      <c r="CU72" s="32"/>
    </row>
    <row r="73" spans="2:99" s="1" customFormat="1" x14ac:dyDescent="0.5">
      <c r="B73" s="2"/>
      <c r="C73" s="2">
        <v>74186</v>
      </c>
      <c r="D73" s="2"/>
      <c r="E73" s="3">
        <f>AVERAGE(F40:F42)</f>
        <v>87.675514623297758</v>
      </c>
      <c r="F73" s="3">
        <f>2*_xlfn.STDEV.S(F40:F42)</f>
        <v>0.82165280722097311</v>
      </c>
      <c r="G73" s="3">
        <f>AVERAGE(G40:G42)</f>
        <v>39.277961022611684</v>
      </c>
      <c r="H73" s="3">
        <f>2*_xlfn.STDEV.S(G40:G42)</f>
        <v>1.1541212222261046</v>
      </c>
      <c r="I73" s="3">
        <f>AVERAGE(I40:I42)</f>
        <v>12.040276963291475</v>
      </c>
      <c r="J73" s="3">
        <f>2*_xlfn.STDEV.S(I40:I42)</f>
        <v>0.65492744517495394</v>
      </c>
      <c r="K73" s="3">
        <f>AVERAGE(K40:K42)</f>
        <v>48.060480438960575</v>
      </c>
      <c r="L73" s="3">
        <f>2*_xlfn.STDEV.S(K40:K42)</f>
        <v>1.394786162537373</v>
      </c>
      <c r="M73" s="4">
        <f t="shared" si="7"/>
        <v>99.378718424863735</v>
      </c>
      <c r="N73" s="3">
        <f>AVERAGE(V40:V42)</f>
        <v>1.3246333492903415</v>
      </c>
      <c r="O73" s="3">
        <f>2*_xlfn.STDEV.S(V40:V42)</f>
        <v>1.82144400394379</v>
      </c>
      <c r="P73" s="3">
        <f>AVERAGE(X40:X42)</f>
        <v>26.468429953724058</v>
      </c>
      <c r="Q73" s="3">
        <f>2*_xlfn.STDEV.S(X40:X42)</f>
        <v>3.2753165525222081</v>
      </c>
      <c r="R73" s="6">
        <f>AVERAGE(Z40:Z42)</f>
        <v>103.18936651649719</v>
      </c>
      <c r="S73" s="3">
        <f>2*_xlfn.STDEV.S(Z40:Z42)</f>
        <v>44.109000780262477</v>
      </c>
      <c r="T73" s="3">
        <f>AVERAGE(AD40:AD42)</f>
        <v>6.3133720622596208</v>
      </c>
      <c r="U73" s="3">
        <f>2*_xlfn.STDEV.S(AD40:AD42)</f>
        <v>1.9377203239912208</v>
      </c>
      <c r="V73" s="6">
        <f>AVERAGE(AJ40:AJ42)</f>
        <v>4288.4070361616223</v>
      </c>
      <c r="W73" s="3">
        <f>2*_xlfn.STDEV.S(AJ40:AJ42)</f>
        <v>403.47476951141198</v>
      </c>
      <c r="X73" s="29">
        <f t="shared" si="2"/>
        <v>1.8227965002195174</v>
      </c>
      <c r="Y73" s="29">
        <f t="shared" si="3"/>
        <v>4.3823155646564116</v>
      </c>
      <c r="Z73" s="29">
        <f t="shared" si="4"/>
        <v>44.409729375874221</v>
      </c>
      <c r="AA73" s="29">
        <f t="shared" si="5"/>
        <v>1.9685864271268652</v>
      </c>
      <c r="AB73" s="29">
        <f t="shared" si="6"/>
        <v>407.30808134838833</v>
      </c>
      <c r="AH73" s="4"/>
      <c r="AI73" s="4"/>
      <c r="AL73" s="4"/>
      <c r="AM73" s="4"/>
      <c r="AN73" s="4"/>
      <c r="AO73" s="4"/>
      <c r="AP73" s="4"/>
      <c r="AQ73" s="4"/>
      <c r="AR73" s="4"/>
      <c r="AS73" s="4"/>
      <c r="AT73" s="4"/>
      <c r="AU73" s="4"/>
      <c r="AV73" s="4"/>
      <c r="AW73" s="4"/>
      <c r="AX73" s="4"/>
      <c r="AY73" s="4"/>
      <c r="AZ73" s="4"/>
      <c r="BA73" s="4"/>
      <c r="BB73" s="4"/>
      <c r="BC73" s="4"/>
      <c r="BD73" s="4"/>
      <c r="BE73" s="4"/>
      <c r="BF73" s="4"/>
      <c r="BG73" s="4"/>
      <c r="BH73" s="4"/>
      <c r="BI73" s="4"/>
      <c r="BJ73" s="4"/>
      <c r="BK73" s="4"/>
      <c r="BL73" s="4"/>
      <c r="BM73" s="4"/>
      <c r="BN73" s="4"/>
      <c r="BO73" s="4"/>
      <c r="BP73" s="4"/>
      <c r="BQ73" s="4"/>
      <c r="BR73" s="32"/>
      <c r="BS73" s="32"/>
      <c r="BT73" s="32"/>
      <c r="BU73" s="32"/>
      <c r="BV73" s="32"/>
      <c r="BW73" s="32"/>
      <c r="BX73" s="32"/>
      <c r="BY73" s="32"/>
      <c r="BZ73" s="32"/>
      <c r="CA73" s="32"/>
      <c r="CB73" s="32"/>
      <c r="CC73" s="32"/>
      <c r="CD73" s="32"/>
      <c r="CE73" s="32"/>
      <c r="CF73" s="32"/>
      <c r="CG73" s="32"/>
      <c r="CH73" s="32"/>
      <c r="CI73" s="32"/>
      <c r="CJ73" s="32"/>
      <c r="CK73" s="32"/>
      <c r="CL73" s="32"/>
      <c r="CM73" s="32"/>
      <c r="CN73" s="32"/>
      <c r="CO73" s="32"/>
      <c r="CP73" s="32"/>
      <c r="CQ73" s="32"/>
      <c r="CR73" s="32"/>
      <c r="CS73" s="32"/>
      <c r="CT73" s="32"/>
      <c r="CU73" s="32"/>
    </row>
    <row r="74" spans="2:99" s="1" customFormat="1" x14ac:dyDescent="0.5">
      <c r="B74" s="2"/>
      <c r="C74" s="2">
        <v>68009</v>
      </c>
      <c r="D74" s="2"/>
      <c r="E74" s="3">
        <f>AVERAGE(F43:F45)</f>
        <v>87.675292206713095</v>
      </c>
      <c r="F74" s="3">
        <f>2*_xlfn.STDEV.S(F43:F45)</f>
        <v>0.59578691476443701</v>
      </c>
      <c r="G74" s="3">
        <f>AVERAGE(G43:G45)</f>
        <v>40.254154024319327</v>
      </c>
      <c r="H74" s="3">
        <f>2*_xlfn.STDEV.S(G43:G45)</f>
        <v>0.49767915302029658</v>
      </c>
      <c r="I74" s="3">
        <f>AVERAGE(I43:I45)</f>
        <v>11.847700176548978</v>
      </c>
      <c r="J74" s="3">
        <f>2*_xlfn.STDEV.S(I43:I45)</f>
        <v>0.50560317872408445</v>
      </c>
      <c r="K74" s="3">
        <f>AVERAGE(K43:K45)</f>
        <v>47.284927814963737</v>
      </c>
      <c r="L74" s="3">
        <f>2*_xlfn.STDEV.S(K43:K45)</f>
        <v>0.72631284799708906</v>
      </c>
      <c r="M74" s="4">
        <f t="shared" si="7"/>
        <v>99.38678201583204</v>
      </c>
      <c r="N74" s="3">
        <f>AVERAGE(V43:V45)</f>
        <v>4.2238610960141276</v>
      </c>
      <c r="O74" s="3">
        <f>2*_xlfn.STDEV.S(V43:V45)</f>
        <v>0.9234346178191255</v>
      </c>
      <c r="P74" s="3">
        <f>AVERAGE(X43:X45)</f>
        <v>22.205185182851341</v>
      </c>
      <c r="Q74" s="3">
        <f>2*_xlfn.STDEV.S(X43:X45)</f>
        <v>19.926337754942022</v>
      </c>
      <c r="R74" s="6">
        <f>AVERAGE(Z43:Z45)</f>
        <v>615.79204949550888</v>
      </c>
      <c r="S74" s="3">
        <f>2*_xlfn.STDEV.S(Z43:Z45)</f>
        <v>42.560082988150462</v>
      </c>
      <c r="T74" s="3">
        <f>AVERAGE(AD43:AD45)</f>
        <v>4.6420756904259157</v>
      </c>
      <c r="U74" s="3">
        <f>2*_xlfn.STDEV.S(AD43:AD45)</f>
        <v>1.492130737385164</v>
      </c>
      <c r="V74" s="6">
        <f>AVERAGE(AJ43:AJ45)</f>
        <v>3693.1692986967901</v>
      </c>
      <c r="W74" s="3">
        <f>2*_xlfn.STDEV.S(AJ43:AJ45)</f>
        <v>150.25525374819574</v>
      </c>
      <c r="X74" s="29">
        <f t="shared" si="2"/>
        <v>0.95018254539502078</v>
      </c>
      <c r="Y74" s="29">
        <f t="shared" si="3"/>
        <v>20.075484709888951</v>
      </c>
      <c r="Z74" s="29">
        <f t="shared" si="4"/>
        <v>52.529613405325499</v>
      </c>
      <c r="AA74" s="29">
        <f t="shared" si="5"/>
        <v>1.5138161907128667</v>
      </c>
      <c r="AB74" s="29">
        <f t="shared" si="6"/>
        <v>157.73939485483029</v>
      </c>
      <c r="AH74" s="4"/>
      <c r="AI74" s="4"/>
      <c r="AL74" s="4"/>
      <c r="AM74" s="4"/>
      <c r="AN74" s="4"/>
      <c r="AO74" s="4"/>
      <c r="AP74" s="4"/>
      <c r="AQ74" s="4"/>
      <c r="AR74" s="4"/>
      <c r="AS74" s="4"/>
      <c r="AT74" s="4"/>
      <c r="AU74" s="4"/>
      <c r="AV74" s="4"/>
      <c r="AW74" s="4"/>
      <c r="AX74" s="4"/>
      <c r="AY74" s="4"/>
      <c r="AZ74" s="4"/>
      <c r="BA74" s="4"/>
      <c r="BB74" s="4"/>
      <c r="BC74" s="4"/>
      <c r="BD74" s="4"/>
      <c r="BE74" s="4"/>
      <c r="BF74" s="4"/>
      <c r="BG74" s="4"/>
      <c r="BH74" s="4"/>
      <c r="BI74" s="4"/>
      <c r="BJ74" s="4"/>
      <c r="BK74" s="4"/>
      <c r="BL74" s="4"/>
      <c r="BM74" s="4"/>
      <c r="BN74" s="4"/>
      <c r="BO74" s="4"/>
      <c r="BP74" s="4"/>
      <c r="BQ74" s="4"/>
      <c r="BR74" s="32"/>
      <c r="BS74" s="32"/>
      <c r="BT74" s="32"/>
      <c r="BU74" s="32"/>
      <c r="BV74" s="32"/>
      <c r="BW74" s="32"/>
      <c r="BX74" s="32"/>
      <c r="BY74" s="32"/>
      <c r="BZ74" s="32"/>
      <c r="CA74" s="32"/>
      <c r="CB74" s="32"/>
      <c r="CC74" s="32"/>
      <c r="CD74" s="32"/>
      <c r="CE74" s="32"/>
      <c r="CF74" s="32"/>
      <c r="CG74" s="32"/>
      <c r="CH74" s="32"/>
      <c r="CI74" s="32"/>
      <c r="CJ74" s="32"/>
      <c r="CK74" s="32"/>
      <c r="CL74" s="32"/>
      <c r="CM74" s="32"/>
      <c r="CN74" s="32"/>
      <c r="CO74" s="32"/>
      <c r="CP74" s="32"/>
      <c r="CQ74" s="32"/>
      <c r="CR74" s="32"/>
      <c r="CS74" s="32"/>
      <c r="CT74" s="32"/>
      <c r="CU74" s="32"/>
    </row>
    <row r="75" spans="2:99" s="1" customFormat="1" x14ac:dyDescent="0.5">
      <c r="B75" s="2"/>
      <c r="C75" s="2">
        <v>77329</v>
      </c>
      <c r="D75" s="2"/>
      <c r="E75" s="3">
        <f>AVERAGE(F46)</f>
        <v>88.098559564793405</v>
      </c>
      <c r="F75" s="3" t="s">
        <v>79</v>
      </c>
      <c r="G75" s="3">
        <f>AVERAGE(G46)</f>
        <v>40.172157003543354</v>
      </c>
      <c r="H75" s="3">
        <f>(H46)</f>
        <v>1.2704876413973136</v>
      </c>
      <c r="I75" s="3">
        <f>AVERAGE(I46)</f>
        <v>11.506827562403048</v>
      </c>
      <c r="J75" s="3">
        <f>(J46)</f>
        <v>0.57992210011747181</v>
      </c>
      <c r="K75" s="3">
        <f>AVERAGE(K46)</f>
        <v>47.78452371264337</v>
      </c>
      <c r="L75" s="3">
        <f>(L46)</f>
        <v>3.6428780121607081</v>
      </c>
      <c r="M75" s="4">
        <f t="shared" si="7"/>
        <v>99.463508278589771</v>
      </c>
      <c r="N75" s="3">
        <f>AVERAGE(V46)</f>
        <v>3.2873032976982999</v>
      </c>
      <c r="O75" s="3">
        <f>(O46)</f>
        <v>0.49621661560158481</v>
      </c>
      <c r="P75" s="3">
        <f>AVERAGE(X46)</f>
        <v>24.670825079863967</v>
      </c>
      <c r="Q75" s="3">
        <f>(Q46)</f>
        <v>0</v>
      </c>
      <c r="R75" s="6">
        <f>AVERAGE(Z46)</f>
        <v>119.24645234026474</v>
      </c>
      <c r="S75" s="3">
        <f>(S46)</f>
        <v>6.9994884647259834</v>
      </c>
      <c r="T75" s="3">
        <f>AVERAGE(AD46)</f>
        <v>3.7095372891959504</v>
      </c>
      <c r="U75" s="3">
        <f>(U46)</f>
        <v>5.6304537400471963E-2</v>
      </c>
      <c r="V75" s="6">
        <f>AVERAGE(AJ46)</f>
        <v>3666.8893235544283</v>
      </c>
      <c r="W75" s="3">
        <f>(W46)</f>
        <v>0.36652859068413102</v>
      </c>
      <c r="X75" s="29">
        <f t="shared" si="2"/>
        <v>0.52591444473867921</v>
      </c>
      <c r="Y75" s="29">
        <f t="shared" si="3"/>
        <v>2.7137907587850365</v>
      </c>
      <c r="Z75" s="29">
        <f t="shared" si="4"/>
        <v>9.1946794265585829</v>
      </c>
      <c r="AA75" s="29">
        <f t="shared" si="5"/>
        <v>0.21165117127997485</v>
      </c>
      <c r="AB75" s="29">
        <f t="shared" si="6"/>
        <v>47.67097029430132</v>
      </c>
      <c r="AH75" s="4"/>
      <c r="AI75" s="4"/>
      <c r="AL75" s="4"/>
      <c r="AM75" s="4"/>
      <c r="AN75" s="4"/>
      <c r="AO75" s="4"/>
      <c r="AP75" s="4"/>
      <c r="AQ75" s="4"/>
      <c r="AR75" s="4"/>
      <c r="AS75" s="4"/>
      <c r="AT75" s="4"/>
      <c r="AU75" s="4"/>
      <c r="AV75" s="4"/>
      <c r="AW75" s="4"/>
      <c r="AX75" s="4"/>
      <c r="AY75" s="4"/>
      <c r="AZ75" s="4"/>
      <c r="BA75" s="4"/>
      <c r="BB75" s="4"/>
      <c r="BC75" s="4"/>
      <c r="BD75" s="4"/>
      <c r="BE75" s="4"/>
      <c r="BF75" s="4"/>
      <c r="BG75" s="4"/>
      <c r="BH75" s="4"/>
      <c r="BI75" s="4"/>
      <c r="BJ75" s="4"/>
      <c r="BK75" s="4"/>
      <c r="BL75" s="4"/>
      <c r="BM75" s="4"/>
      <c r="BN75" s="4"/>
      <c r="BO75" s="4"/>
      <c r="BP75" s="4"/>
      <c r="BQ75" s="4"/>
      <c r="BR75" s="32"/>
      <c r="BS75" s="32"/>
      <c r="BT75" s="32"/>
      <c r="BU75" s="32"/>
      <c r="BV75" s="32"/>
      <c r="BW75" s="32"/>
      <c r="BX75" s="32"/>
      <c r="BY75" s="32"/>
      <c r="BZ75" s="32"/>
      <c r="CA75" s="32"/>
      <c r="CB75" s="32"/>
      <c r="CC75" s="32"/>
      <c r="CD75" s="32"/>
      <c r="CE75" s="32"/>
      <c r="CF75" s="32"/>
      <c r="CG75" s="32"/>
      <c r="CH75" s="32"/>
      <c r="CI75" s="32"/>
      <c r="CJ75" s="32"/>
      <c r="CK75" s="32"/>
      <c r="CL75" s="32"/>
      <c r="CM75" s="32"/>
      <c r="CN75" s="32"/>
      <c r="CO75" s="32"/>
      <c r="CP75" s="32"/>
      <c r="CQ75" s="32"/>
      <c r="CR75" s="32"/>
      <c r="CS75" s="32"/>
      <c r="CT75" s="32"/>
      <c r="CU75" s="32"/>
    </row>
    <row r="76" spans="2:99" s="1" customFormat="1" x14ac:dyDescent="0.5">
      <c r="B76" s="2"/>
      <c r="C76" s="2">
        <v>32900</v>
      </c>
      <c r="D76" s="2"/>
      <c r="E76" s="3">
        <f>AVERAGE(F47:F50)</f>
        <v>98.570591583823074</v>
      </c>
      <c r="F76" s="3">
        <f>2*_xlfn.STDEV.S(F47:F50)</f>
        <v>0.69526815212043813</v>
      </c>
      <c r="G76" s="3">
        <f>AVERAGE(G47:G50)</f>
        <v>41.800187692779808</v>
      </c>
      <c r="H76" s="3">
        <f>2*_xlfn.STDEV.S(G47:G50)</f>
        <v>0.24702699528891159</v>
      </c>
      <c r="I76" s="3">
        <f>AVERAGE(I47:I50)</f>
        <v>1.4621093782269869</v>
      </c>
      <c r="J76" s="3">
        <f>2*_xlfn.STDEV.S(I47:I50)</f>
        <v>0.70511028123810449</v>
      </c>
      <c r="K76" s="3">
        <f>AVERAGE(K47:K50)</f>
        <v>56.584179645624232</v>
      </c>
      <c r="L76" s="3">
        <f>2*_xlfn.STDEV.S(K47:K50)</f>
        <v>0.63755479728535602</v>
      </c>
      <c r="M76" s="4">
        <f t="shared" si="7"/>
        <v>99.846476716631031</v>
      </c>
      <c r="N76" s="3">
        <f>AVERAGE(V47:V50)</f>
        <v>2.1650242741373766</v>
      </c>
      <c r="O76" s="3">
        <f>2*_xlfn.STDEV.S(V47:V50)</f>
        <v>2.0402976919759914</v>
      </c>
      <c r="P76" s="3">
        <f>AVERAGE(X47:X50)</f>
        <v>6.7308429015736646</v>
      </c>
      <c r="Q76" s="3">
        <f>2*_xlfn.STDEV.S(X47:X50)</f>
        <v>2.3919508674033221</v>
      </c>
      <c r="R76" s="6">
        <f>AVERAGE(Z47:Z50)</f>
        <v>235.56113869090683</v>
      </c>
      <c r="S76" s="3">
        <f>2*_xlfn.STDEV.S(Z47:Z50)</f>
        <v>223.88785156116606</v>
      </c>
      <c r="T76" s="3">
        <f>AVERAGE(AD47:AD50)</f>
        <v>9.8076067682444474</v>
      </c>
      <c r="U76" s="3">
        <f>2*_xlfn.STDEV.S(AD47:AD50)</f>
        <v>5.9537388020797568</v>
      </c>
      <c r="V76" s="6">
        <f>AVERAGE(AJ47:AJ50)</f>
        <v>880.33981515640812</v>
      </c>
      <c r="W76" s="3">
        <f>2*_xlfn.STDEV.S(AJ47:AJ50)</f>
        <v>774.70456801197167</v>
      </c>
      <c r="X76" s="29">
        <f t="shared" si="2"/>
        <v>2.0435218085831179</v>
      </c>
      <c r="Y76" s="29">
        <f t="shared" si="3"/>
        <v>2.5039189944317379</v>
      </c>
      <c r="Z76" s="29">
        <f t="shared" si="4"/>
        <v>224.19744133648831</v>
      </c>
      <c r="AA76" s="29">
        <f t="shared" si="5"/>
        <v>5.9781249488208807</v>
      </c>
      <c r="AB76" s="29">
        <f t="shared" si="6"/>
        <v>774.7890954271046</v>
      </c>
      <c r="AH76" s="4"/>
      <c r="AI76" s="4"/>
      <c r="AL76" s="4"/>
      <c r="AM76" s="4"/>
      <c r="AN76" s="4"/>
      <c r="AO76" s="4"/>
      <c r="AP76" s="4"/>
      <c r="AQ76" s="4"/>
      <c r="AR76" s="4"/>
      <c r="AS76" s="4"/>
      <c r="AT76" s="4"/>
      <c r="AU76" s="4"/>
      <c r="AV76" s="4"/>
      <c r="AW76" s="4"/>
      <c r="AX76" s="4"/>
      <c r="AY76" s="4"/>
      <c r="AZ76" s="4"/>
      <c r="BA76" s="4"/>
      <c r="BB76" s="4"/>
      <c r="BC76" s="4"/>
      <c r="BD76" s="4"/>
      <c r="BE76" s="4"/>
      <c r="BF76" s="4"/>
      <c r="BG76" s="4"/>
      <c r="BH76" s="4"/>
      <c r="BI76" s="4"/>
      <c r="BJ76" s="4"/>
      <c r="BK76" s="4"/>
      <c r="BL76" s="4"/>
      <c r="BM76" s="4"/>
      <c r="BN76" s="4"/>
      <c r="BO76" s="4"/>
      <c r="BP76" s="4"/>
      <c r="BQ76" s="4"/>
      <c r="BR76" s="32"/>
      <c r="BS76" s="32"/>
      <c r="BT76" s="32"/>
      <c r="BU76" s="32"/>
      <c r="BV76" s="32"/>
      <c r="BW76" s="32"/>
      <c r="BX76" s="32"/>
      <c r="BY76" s="32"/>
      <c r="BZ76" s="32"/>
      <c r="CA76" s="32"/>
      <c r="CB76" s="32"/>
      <c r="CC76" s="32"/>
      <c r="CD76" s="32"/>
      <c r="CE76" s="32"/>
      <c r="CF76" s="32"/>
      <c r="CG76" s="32"/>
      <c r="CH76" s="32"/>
      <c r="CI76" s="32"/>
      <c r="CJ76" s="32"/>
      <c r="CK76" s="32"/>
      <c r="CL76" s="32"/>
      <c r="CM76" s="32"/>
      <c r="CN76" s="32"/>
      <c r="CO76" s="32"/>
      <c r="CP76" s="32"/>
      <c r="CQ76" s="32"/>
      <c r="CR76" s="32"/>
      <c r="CS76" s="32"/>
      <c r="CT76" s="32"/>
      <c r="CU76" s="32"/>
    </row>
    <row r="77" spans="2:99" s="1" customFormat="1" x14ac:dyDescent="0.5">
      <c r="B77" s="2"/>
      <c r="C77" s="2">
        <v>50363</v>
      </c>
      <c r="D77" s="2"/>
      <c r="E77" s="3">
        <f>AVERAGE(F51:F53)</f>
        <v>97.028893729158895</v>
      </c>
      <c r="F77" s="3">
        <f>2*_xlfn.STDEV.S(F51:F53)</f>
        <v>0.96549077235725356</v>
      </c>
      <c r="G77" s="3">
        <f>AVERAGE(G51:G53)</f>
        <v>41.544377145325321</v>
      </c>
      <c r="H77" s="3">
        <f>2*_xlfn.STDEV.S(G51:G53)</f>
        <v>0.37696829200650583</v>
      </c>
      <c r="I77" s="3">
        <f>AVERAGE(I51:I53)</f>
        <v>3.0135122438517343</v>
      </c>
      <c r="J77" s="3">
        <f>2*_xlfn.STDEV.S(I51:I53)</f>
        <v>0.9621321933858894</v>
      </c>
      <c r="K77" s="3">
        <f>AVERAGE(K51:K53)</f>
        <v>55.230653526885845</v>
      </c>
      <c r="L77" s="3">
        <f>2*_xlfn.STDEV.S(K51:K53)</f>
        <v>0.97702712300399086</v>
      </c>
      <c r="M77" s="4">
        <f t="shared" si="7"/>
        <v>99.788542916062909</v>
      </c>
      <c r="N77" s="3">
        <f>AVERAGE(V51:V53)</f>
        <v>30.480182171366547</v>
      </c>
      <c r="O77" s="3">
        <f>2*_xlfn.STDEV.S(V51:V53)</f>
        <v>41.376267453145125</v>
      </c>
      <c r="P77" s="3">
        <f>AVERAGE(X51:X53)</f>
        <v>192.3709606521038</v>
      </c>
      <c r="Q77" s="3">
        <f>2*_xlfn.STDEV.S(X51:X53)</f>
        <v>322.79814031255609</v>
      </c>
      <c r="R77" s="6">
        <f>AVERAGE(Z51:Z53)</f>
        <v>531.34118921685229</v>
      </c>
      <c r="S77" s="3">
        <f>2*_xlfn.STDEV.S(Z51:Z53)</f>
        <v>184.99550554522233</v>
      </c>
      <c r="T77" s="3">
        <f>AVERAGE(AD51:AD53)</f>
        <v>123.40883306053689</v>
      </c>
      <c r="U77" s="3">
        <f>2*_xlfn.STDEV.S(AD51:AD53)</f>
        <v>62.59033473597583</v>
      </c>
      <c r="V77" s="6">
        <f>AVERAGE(AJ51:AJ53)</f>
        <v>457.05617926720078</v>
      </c>
      <c r="W77" s="3">
        <f>2*_xlfn.STDEV.S(AJ51:AJ53)</f>
        <v>115.54265129237344</v>
      </c>
      <c r="X77" s="29">
        <f t="shared" si="2"/>
        <v>41.40779136759533</v>
      </c>
      <c r="Y77" s="29">
        <f t="shared" si="3"/>
        <v>323.49098764250209</v>
      </c>
      <c r="Z77" s="29">
        <f t="shared" si="4"/>
        <v>186.89340737524248</v>
      </c>
      <c r="AA77" s="29">
        <f t="shared" si="5"/>
        <v>62.957286838741133</v>
      </c>
      <c r="AB77" s="29">
        <f t="shared" si="6"/>
        <v>115.69532586492453</v>
      </c>
      <c r="AH77" s="4"/>
      <c r="AI77" s="4"/>
      <c r="AL77" s="4"/>
      <c r="AM77" s="4"/>
      <c r="AN77" s="4"/>
      <c r="AO77" s="4"/>
      <c r="AP77" s="4"/>
      <c r="AQ77" s="4"/>
      <c r="AR77" s="4"/>
      <c r="AS77" s="4"/>
      <c r="AT77" s="4"/>
      <c r="AU77" s="4"/>
      <c r="AV77" s="4"/>
      <c r="AW77" s="4"/>
      <c r="AX77" s="4"/>
      <c r="AY77" s="4"/>
      <c r="AZ77" s="4"/>
      <c r="BA77" s="4"/>
      <c r="BB77" s="4"/>
      <c r="BC77" s="4"/>
      <c r="BD77" s="4"/>
      <c r="BE77" s="4"/>
      <c r="BF77" s="4"/>
      <c r="BG77" s="4"/>
      <c r="BH77" s="4"/>
      <c r="BI77" s="4"/>
      <c r="BJ77" s="4"/>
      <c r="BK77" s="4"/>
      <c r="BL77" s="4"/>
      <c r="BM77" s="4"/>
      <c r="BN77" s="4"/>
      <c r="BO77" s="4"/>
      <c r="BP77" s="4"/>
      <c r="BQ77" s="4"/>
      <c r="BR77" s="32"/>
      <c r="BS77" s="32"/>
      <c r="BT77" s="32"/>
      <c r="BU77" s="32"/>
      <c r="BV77" s="32"/>
      <c r="BW77" s="32"/>
      <c r="BX77" s="32"/>
      <c r="BY77" s="32"/>
      <c r="BZ77" s="32"/>
      <c r="CA77" s="32"/>
      <c r="CB77" s="32"/>
      <c r="CC77" s="32"/>
      <c r="CD77" s="32"/>
      <c r="CE77" s="32"/>
      <c r="CF77" s="32"/>
      <c r="CG77" s="32"/>
      <c r="CH77" s="32"/>
      <c r="CI77" s="32"/>
      <c r="CJ77" s="32"/>
      <c r="CK77" s="32"/>
      <c r="CL77" s="32"/>
      <c r="CM77" s="32"/>
      <c r="CN77" s="32"/>
      <c r="CO77" s="32"/>
      <c r="CP77" s="32"/>
      <c r="CQ77" s="32"/>
      <c r="CR77" s="32"/>
      <c r="CS77" s="32"/>
      <c r="CT77" s="32"/>
      <c r="CU77" s="32"/>
    </row>
    <row r="78" spans="2:99" s="1" customFormat="1" x14ac:dyDescent="0.5">
      <c r="B78" s="2"/>
      <c r="C78" s="2">
        <v>81924</v>
      </c>
      <c r="D78" s="2"/>
      <c r="E78" s="3">
        <f>AVERAGE(F54:F57)</f>
        <v>94.868686570863233</v>
      </c>
      <c r="F78" s="3">
        <f>2*_xlfn.STDEV.S(F54:F57)</f>
        <v>6.5708261801827553E-2</v>
      </c>
      <c r="G78" s="3">
        <f>AVERAGE(G54:G57)</f>
        <v>41.236376781694418</v>
      </c>
      <c r="H78" s="3">
        <f>2*_xlfn.STDEV.S(G54:G57)</f>
        <v>0.29724625555997164</v>
      </c>
      <c r="I78" s="3">
        <f>AVERAGE(I54:I57)</f>
        <v>5.1498798308843483</v>
      </c>
      <c r="J78" s="3">
        <f>2*_xlfn.STDEV.S(I54:I57)</f>
        <v>7.4358373069951827E-2</v>
      </c>
      <c r="K78" s="3">
        <f>AVERAGE(K54:K57)</f>
        <v>53.413739153233102</v>
      </c>
      <c r="L78" s="3">
        <f>2*_xlfn.STDEV.S(K54:K57)</f>
        <v>0.2621505119637394</v>
      </c>
      <c r="M78" s="4">
        <f t="shared" si="7"/>
        <v>99.799995765811872</v>
      </c>
      <c r="N78" s="3">
        <f>AVERAGE(V54:V57)</f>
        <v>0.64220230984646731</v>
      </c>
      <c r="O78" s="3">
        <f>2*_xlfn.STDEV.S(V54:V57)</f>
        <v>0.29589754330729007</v>
      </c>
      <c r="P78" s="3">
        <f>AVERAGE(X54:X57)</f>
        <v>37.326714298462264</v>
      </c>
      <c r="Q78" s="3">
        <f>2*_xlfn.STDEV.S(X54:X57)</f>
        <v>13.873911063724021</v>
      </c>
      <c r="R78" s="6">
        <f>AVERAGE(Z54:Z57)</f>
        <v>217.62705447374375</v>
      </c>
      <c r="S78" s="3">
        <f>2*_xlfn.STDEV.S(Z54:Z57)</f>
        <v>106.74899468070667</v>
      </c>
      <c r="T78" s="3">
        <f>AVERAGE(AD54:AD57)</f>
        <v>8.9139627202297778</v>
      </c>
      <c r="U78" s="3">
        <f>2*_xlfn.STDEV.S(AD54:AD57)</f>
        <v>2.6435617178436028</v>
      </c>
      <c r="V78" s="6">
        <f>AVERAGE(AJ54:AJ57)</f>
        <v>1092.9874154859278</v>
      </c>
      <c r="W78" s="3">
        <f>2*_xlfn.STDEV.S(AJ54:AJ57)</f>
        <v>26.838659101268963</v>
      </c>
      <c r="X78" s="29">
        <f t="shared" si="2"/>
        <v>0.29784871093982013</v>
      </c>
      <c r="Y78" s="29">
        <f t="shared" si="3"/>
        <v>14.468729721989558</v>
      </c>
      <c r="Z78" s="29">
        <f t="shared" si="4"/>
        <v>107.30215143434374</v>
      </c>
      <c r="AA78" s="29">
        <f t="shared" si="5"/>
        <v>2.6886392875329332</v>
      </c>
      <c r="AB78" s="29">
        <f t="shared" si="6"/>
        <v>30.367822678511544</v>
      </c>
      <c r="AH78" s="4"/>
      <c r="AI78" s="4"/>
      <c r="AL78" s="4"/>
      <c r="AM78" s="4"/>
      <c r="AN78" s="4"/>
      <c r="AO78" s="4"/>
      <c r="AP78" s="4"/>
      <c r="AQ78" s="4"/>
      <c r="AR78" s="4"/>
      <c r="AS78" s="4"/>
      <c r="AT78" s="4"/>
      <c r="AU78" s="4"/>
      <c r="AV78" s="4"/>
      <c r="AW78" s="4"/>
      <c r="AX78" s="4"/>
      <c r="AY78" s="4"/>
      <c r="AZ78" s="4"/>
      <c r="BA78" s="4"/>
      <c r="BB78" s="4"/>
      <c r="BC78" s="4"/>
      <c r="BD78" s="4"/>
      <c r="BE78" s="4"/>
      <c r="BF78" s="4"/>
      <c r="BG78" s="4"/>
      <c r="BH78" s="4"/>
      <c r="BI78" s="4"/>
      <c r="BJ78" s="4"/>
      <c r="BK78" s="4"/>
      <c r="BL78" s="4"/>
      <c r="BM78" s="4"/>
      <c r="BN78" s="4"/>
      <c r="BO78" s="4"/>
      <c r="BP78" s="4"/>
      <c r="BQ78" s="4"/>
      <c r="BR78" s="32"/>
      <c r="BS78" s="32"/>
      <c r="BT78" s="32"/>
      <c r="BU78" s="32"/>
      <c r="BV78" s="32"/>
      <c r="BW78" s="32"/>
      <c r="BX78" s="32"/>
      <c r="BY78" s="32"/>
      <c r="BZ78" s="32"/>
      <c r="CA78" s="32"/>
      <c r="CB78" s="32"/>
      <c r="CC78" s="32"/>
      <c r="CD78" s="32"/>
      <c r="CE78" s="32"/>
      <c r="CF78" s="32"/>
      <c r="CG78" s="32"/>
      <c r="CH78" s="32"/>
      <c r="CI78" s="32"/>
      <c r="CJ78" s="32"/>
      <c r="CK78" s="32"/>
      <c r="CL78" s="32"/>
      <c r="CM78" s="32"/>
      <c r="CN78" s="32"/>
      <c r="CO78" s="32"/>
      <c r="CP78" s="32"/>
      <c r="CQ78" s="32"/>
      <c r="CR78" s="32"/>
      <c r="CS78" s="32"/>
      <c r="CT78" s="32"/>
      <c r="CU78" s="32"/>
    </row>
    <row r="79" spans="2:99" s="1" customFormat="1" x14ac:dyDescent="0.5">
      <c r="B79" s="2"/>
      <c r="C79" s="2"/>
      <c r="D79" s="2"/>
      <c r="E79" s="2"/>
      <c r="F79" s="3"/>
      <c r="G79" s="4"/>
      <c r="H79" s="4"/>
      <c r="I79" s="4"/>
      <c r="J79" s="4"/>
      <c r="K79" s="4"/>
      <c r="L79" s="4"/>
      <c r="M79" s="4"/>
      <c r="N79" s="29"/>
      <c r="O79" s="29"/>
      <c r="P79" s="29"/>
      <c r="Q79" s="29"/>
      <c r="R79" s="30"/>
      <c r="S79" s="30"/>
      <c r="X79" s="4"/>
      <c r="Z79" s="4"/>
      <c r="AA79" s="4"/>
      <c r="AB79" s="4"/>
      <c r="AC79" s="4"/>
      <c r="AD79" s="4"/>
      <c r="AE79" s="4"/>
      <c r="AF79" s="4"/>
      <c r="AG79" s="4"/>
      <c r="AH79" s="4"/>
      <c r="AI79" s="4"/>
      <c r="AJ79" s="4"/>
      <c r="AK79" s="4"/>
      <c r="AL79" s="4"/>
      <c r="AM79" s="4"/>
      <c r="AN79" s="4"/>
      <c r="AO79" s="4"/>
      <c r="AP79" s="4"/>
      <c r="AQ79" s="4"/>
      <c r="AR79" s="4"/>
      <c r="AS79" s="4"/>
      <c r="AT79" s="4"/>
      <c r="AU79" s="4"/>
      <c r="AV79" s="4"/>
      <c r="AW79" s="4"/>
      <c r="AX79" s="4"/>
      <c r="AY79" s="4"/>
      <c r="AZ79" s="4"/>
      <c r="BA79" s="4"/>
      <c r="BB79" s="4"/>
      <c r="BC79" s="4"/>
      <c r="BD79" s="4"/>
      <c r="BE79" s="4"/>
      <c r="BF79" s="4"/>
      <c r="BG79" s="4"/>
      <c r="BH79" s="4"/>
      <c r="BI79" s="4"/>
      <c r="BJ79" s="4"/>
      <c r="BK79" s="4"/>
      <c r="BL79" s="4"/>
      <c r="BM79" s="4"/>
      <c r="BN79" s="4"/>
      <c r="BO79" s="4"/>
      <c r="BP79" s="4"/>
      <c r="BQ79" s="4"/>
      <c r="BR79" s="32"/>
      <c r="BS79" s="32"/>
      <c r="BT79" s="32"/>
      <c r="BU79" s="32"/>
      <c r="BV79" s="32"/>
      <c r="BW79" s="32"/>
      <c r="BX79" s="32"/>
      <c r="BY79" s="32"/>
      <c r="BZ79" s="32"/>
      <c r="CA79" s="32"/>
      <c r="CB79" s="32"/>
      <c r="CC79" s="32"/>
      <c r="CD79" s="32"/>
      <c r="CE79" s="32"/>
      <c r="CF79" s="32"/>
      <c r="CG79" s="32"/>
      <c r="CH79" s="32"/>
      <c r="CI79" s="32"/>
      <c r="CJ79" s="32"/>
      <c r="CK79" s="32"/>
      <c r="CL79" s="32"/>
      <c r="CM79" s="32"/>
      <c r="CN79" s="32"/>
      <c r="CO79" s="32"/>
      <c r="CP79" s="32"/>
      <c r="CQ79" s="32"/>
      <c r="CR79" s="32"/>
      <c r="CS79" s="32"/>
      <c r="CT79" s="32"/>
      <c r="CU79" s="32"/>
    </row>
    <row r="80" spans="2:99" s="1" customFormat="1" x14ac:dyDescent="0.5">
      <c r="B80" s="2"/>
      <c r="C80" s="2"/>
      <c r="D80" s="2"/>
      <c r="E80" s="2"/>
      <c r="F80" s="3"/>
      <c r="G80" s="4"/>
      <c r="H80" s="4"/>
      <c r="I80" s="4"/>
      <c r="J80" s="4"/>
      <c r="K80" s="4"/>
      <c r="L80" s="4"/>
      <c r="M80" s="4"/>
      <c r="N80" s="4"/>
      <c r="O80" s="4"/>
      <c r="P80" s="5"/>
      <c r="Q80" s="5"/>
      <c r="R80" s="6"/>
      <c r="S80" s="6"/>
      <c r="T80" s="4"/>
      <c r="U80" s="4"/>
      <c r="V80" s="4"/>
      <c r="W80" s="4"/>
      <c r="X80" s="30"/>
      <c r="Y80" s="30"/>
      <c r="Z80" s="30"/>
      <c r="AA80" s="30"/>
      <c r="AB80" s="4"/>
      <c r="AC80" s="4"/>
      <c r="AD80" s="4"/>
      <c r="AE80" s="4"/>
      <c r="AF80" s="5"/>
      <c r="AG80" s="5"/>
      <c r="AH80" s="4"/>
      <c r="AI80" s="4"/>
      <c r="AJ80" s="30"/>
      <c r="AK80" s="30"/>
      <c r="AL80" s="4"/>
      <c r="AM80" s="4"/>
      <c r="AN80" s="4"/>
      <c r="AO80" s="4"/>
      <c r="AP80" s="7"/>
      <c r="AQ80" s="7"/>
      <c r="AR80" s="29"/>
      <c r="AS80" s="29"/>
      <c r="AT80" s="5"/>
      <c r="AU80" s="5"/>
      <c r="AV80" s="32"/>
      <c r="AW80" s="32"/>
      <c r="AX80" s="31"/>
      <c r="AY80" s="31"/>
      <c r="AZ80" s="4"/>
      <c r="BA80" s="4"/>
      <c r="BB80" s="32"/>
      <c r="BC80" s="32"/>
      <c r="BD80" s="32"/>
      <c r="BE80" s="32"/>
      <c r="BF80" s="32"/>
      <c r="BG80" s="32"/>
      <c r="BH80" s="32"/>
      <c r="BI80" s="32"/>
      <c r="BJ80" s="32"/>
      <c r="BK80" s="32"/>
      <c r="BL80" s="32"/>
      <c r="BM80" s="32"/>
      <c r="BN80" s="32"/>
      <c r="BO80" s="32"/>
      <c r="BP80" s="32"/>
      <c r="BQ80" s="32"/>
      <c r="BR80" s="32"/>
      <c r="BS80" s="32"/>
      <c r="BT80" s="32"/>
      <c r="BU80" s="32"/>
      <c r="BV80" s="32"/>
      <c r="BW80" s="32"/>
      <c r="BX80" s="32"/>
      <c r="BY80" s="32"/>
      <c r="BZ80" s="32"/>
      <c r="CA80" s="32"/>
      <c r="CB80" s="32"/>
      <c r="CC80" s="32"/>
      <c r="CD80" s="32"/>
      <c r="CE80" s="32"/>
      <c r="CF80" s="32"/>
      <c r="CG80" s="32"/>
      <c r="CH80" s="32"/>
      <c r="CI80" s="32"/>
      <c r="CJ80" s="32"/>
      <c r="CK80" s="32"/>
      <c r="CL80" s="32"/>
      <c r="CM80" s="32"/>
      <c r="CN80" s="32"/>
      <c r="CO80" s="32"/>
      <c r="CP80" s="32"/>
      <c r="CQ80" s="32"/>
      <c r="CR80" s="32"/>
      <c r="CS80" s="32"/>
      <c r="CT80" s="32"/>
      <c r="CU80" s="32"/>
    </row>
    <row r="81" spans="2:99" s="1" customFormat="1" x14ac:dyDescent="0.5">
      <c r="B81" s="2"/>
      <c r="C81" s="2"/>
      <c r="D81" s="2"/>
      <c r="E81" s="2"/>
      <c r="F81" s="3"/>
      <c r="G81" s="4"/>
      <c r="H81" s="4"/>
      <c r="I81" s="4"/>
      <c r="J81" s="4"/>
      <c r="K81" s="4"/>
      <c r="L81" s="4"/>
      <c r="M81" s="4"/>
      <c r="N81" s="4"/>
      <c r="O81" s="4"/>
      <c r="P81" s="5"/>
      <c r="Q81" s="5"/>
      <c r="R81" s="6"/>
      <c r="S81" s="6"/>
      <c r="T81" s="4"/>
      <c r="U81" s="4"/>
      <c r="V81" s="4"/>
      <c r="W81" s="4"/>
      <c r="X81" s="30"/>
      <c r="Y81" s="30"/>
      <c r="Z81" s="30"/>
      <c r="AA81" s="30"/>
      <c r="AB81" s="4"/>
      <c r="AC81" s="4"/>
      <c r="AD81" s="4"/>
      <c r="AE81" s="4"/>
      <c r="AF81" s="5"/>
      <c r="AG81" s="5"/>
      <c r="AH81" s="4"/>
      <c r="AI81" s="4"/>
      <c r="AJ81" s="30"/>
      <c r="AK81" s="30"/>
      <c r="AL81" s="4"/>
      <c r="AM81" s="4"/>
      <c r="AN81" s="4"/>
      <c r="AO81" s="4"/>
      <c r="AP81" s="7"/>
      <c r="AQ81" s="7"/>
      <c r="AR81" s="29"/>
      <c r="AS81" s="29"/>
      <c r="AT81" s="5"/>
      <c r="AU81" s="5"/>
      <c r="AV81" s="32"/>
      <c r="AW81" s="32"/>
      <c r="AX81" s="31"/>
      <c r="AY81" s="31"/>
      <c r="AZ81" s="4"/>
      <c r="BA81" s="4"/>
      <c r="BB81" s="32"/>
      <c r="BC81" s="32"/>
      <c r="BD81" s="32"/>
      <c r="BE81" s="32"/>
      <c r="BF81" s="32"/>
      <c r="BG81" s="32"/>
      <c r="BH81" s="32"/>
      <c r="BI81" s="32"/>
      <c r="BJ81" s="32"/>
      <c r="BK81" s="32"/>
      <c r="BL81" s="32"/>
      <c r="BM81" s="32"/>
      <c r="BN81" s="32"/>
      <c r="BO81" s="32"/>
      <c r="BP81" s="32"/>
      <c r="BQ81" s="32"/>
      <c r="BR81" s="32"/>
      <c r="BS81" s="32"/>
      <c r="BT81" s="32"/>
      <c r="BU81" s="32"/>
      <c r="BV81" s="32"/>
      <c r="BW81" s="32"/>
      <c r="BX81" s="32"/>
      <c r="BY81" s="32"/>
      <c r="BZ81" s="32"/>
      <c r="CA81" s="32"/>
      <c r="CB81" s="32"/>
      <c r="CC81" s="32"/>
      <c r="CD81" s="32"/>
      <c r="CE81" s="32"/>
      <c r="CF81" s="32"/>
      <c r="CG81" s="32"/>
      <c r="CH81" s="32"/>
      <c r="CI81" s="32"/>
      <c r="CJ81" s="32"/>
      <c r="CK81" s="32"/>
      <c r="CL81" s="32"/>
      <c r="CM81" s="32"/>
      <c r="CN81" s="32"/>
      <c r="CO81" s="32"/>
      <c r="CP81" s="32"/>
      <c r="CQ81" s="32"/>
      <c r="CR81" s="32"/>
      <c r="CS81" s="32"/>
      <c r="CT81" s="32"/>
      <c r="CU81" s="32"/>
    </row>
    <row r="82" spans="2:99" s="1" customFormat="1" x14ac:dyDescent="0.5">
      <c r="B82" s="2"/>
      <c r="C82" s="2"/>
      <c r="D82" s="2"/>
      <c r="E82" s="2"/>
      <c r="F82" s="3"/>
      <c r="G82" s="4"/>
      <c r="H82" s="4"/>
      <c r="I82" s="4"/>
      <c r="J82" s="4"/>
      <c r="K82" s="4"/>
      <c r="L82" s="4"/>
      <c r="M82" s="4"/>
      <c r="N82" s="4"/>
      <c r="O82" s="4"/>
      <c r="P82" s="5"/>
      <c r="Q82" s="5"/>
      <c r="R82" s="6"/>
      <c r="S82" s="6"/>
      <c r="T82" s="4"/>
      <c r="U82" s="4"/>
      <c r="V82" s="4"/>
      <c r="W82" s="4"/>
      <c r="X82" s="30"/>
      <c r="Y82" s="30"/>
      <c r="Z82" s="30"/>
      <c r="AA82" s="30"/>
      <c r="AB82" s="4"/>
      <c r="AC82" s="4"/>
      <c r="AD82" s="4"/>
      <c r="AE82" s="4"/>
      <c r="AF82" s="5"/>
      <c r="AG82" s="5"/>
      <c r="AH82" s="4"/>
      <c r="AI82" s="4"/>
      <c r="AJ82" s="30"/>
      <c r="AK82" s="30"/>
      <c r="AL82" s="4"/>
      <c r="AM82" s="4"/>
      <c r="AN82" s="4"/>
      <c r="AO82" s="4"/>
      <c r="AP82" s="7"/>
      <c r="AQ82" s="7"/>
      <c r="AR82" s="29"/>
      <c r="AS82" s="29"/>
      <c r="AT82" s="5"/>
      <c r="AU82" s="5"/>
      <c r="AV82" s="32"/>
      <c r="AW82" s="32"/>
      <c r="AX82" s="31"/>
      <c r="AY82" s="31"/>
      <c r="AZ82" s="4"/>
      <c r="BA82" s="4"/>
      <c r="BB82" s="32"/>
      <c r="BC82" s="32"/>
      <c r="BD82" s="32"/>
      <c r="BE82" s="32"/>
      <c r="BF82" s="32"/>
      <c r="BG82" s="32"/>
      <c r="BH82" s="32"/>
      <c r="BI82" s="32"/>
      <c r="BJ82" s="32"/>
      <c r="BK82" s="32"/>
      <c r="BL82" s="32"/>
      <c r="BM82" s="32"/>
      <c r="BN82" s="32"/>
      <c r="BO82" s="32"/>
      <c r="BP82" s="32"/>
      <c r="BQ82" s="32"/>
      <c r="BR82" s="32"/>
      <c r="BS82" s="32"/>
      <c r="BT82" s="32"/>
      <c r="BU82" s="32"/>
      <c r="BV82" s="32"/>
      <c r="BW82" s="32"/>
      <c r="BX82" s="32"/>
      <c r="BY82" s="32"/>
      <c r="BZ82" s="32"/>
      <c r="CA82" s="32"/>
      <c r="CB82" s="32"/>
      <c r="CC82" s="32"/>
      <c r="CD82" s="32"/>
      <c r="CE82" s="32"/>
      <c r="CF82" s="32"/>
      <c r="CG82" s="32"/>
      <c r="CH82" s="32"/>
      <c r="CI82" s="32"/>
      <c r="CJ82" s="32"/>
      <c r="CK82" s="32"/>
      <c r="CL82" s="32"/>
      <c r="CM82" s="32"/>
      <c r="CN82" s="32"/>
      <c r="CO82" s="32"/>
      <c r="CP82" s="32"/>
      <c r="CQ82" s="32"/>
      <c r="CR82" s="32"/>
      <c r="CS82" s="32"/>
      <c r="CT82" s="32"/>
      <c r="CU82" s="32"/>
    </row>
    <row r="83" spans="2:99" s="1" customFormat="1" x14ac:dyDescent="0.5">
      <c r="B83" s="2"/>
      <c r="C83" s="2"/>
      <c r="D83" s="2"/>
      <c r="E83" s="2"/>
      <c r="F83" s="3"/>
      <c r="G83" s="4"/>
      <c r="H83" s="4"/>
      <c r="I83" s="4"/>
      <c r="J83" s="4"/>
      <c r="K83" s="4"/>
      <c r="L83" s="4"/>
      <c r="M83" s="4"/>
      <c r="N83" s="4"/>
      <c r="O83" s="4"/>
      <c r="P83" s="5"/>
      <c r="Q83" s="5"/>
      <c r="R83" s="6"/>
      <c r="S83" s="6"/>
      <c r="T83" s="4"/>
      <c r="U83" s="4"/>
      <c r="V83" s="4"/>
      <c r="W83" s="4"/>
      <c r="X83" s="30"/>
      <c r="Y83" s="30"/>
      <c r="Z83" s="30"/>
      <c r="AA83" s="30"/>
      <c r="AB83" s="4"/>
      <c r="AC83" s="4"/>
      <c r="AD83" s="4"/>
      <c r="AE83" s="4"/>
      <c r="AF83" s="5"/>
      <c r="AG83" s="5"/>
      <c r="AH83" s="4"/>
      <c r="AI83" s="4"/>
      <c r="AJ83" s="30"/>
      <c r="AK83" s="30"/>
      <c r="AL83" s="4"/>
      <c r="AM83" s="4"/>
      <c r="AN83" s="4"/>
      <c r="AO83" s="4"/>
      <c r="AP83" s="7"/>
      <c r="AQ83" s="7"/>
      <c r="AR83" s="29"/>
      <c r="AS83" s="29"/>
      <c r="AT83" s="5"/>
      <c r="AU83" s="5"/>
      <c r="AV83" s="32"/>
      <c r="AW83" s="32"/>
      <c r="AX83" s="31"/>
      <c r="AY83" s="31"/>
      <c r="AZ83" s="4"/>
      <c r="BA83" s="4"/>
      <c r="BB83" s="32"/>
      <c r="BC83" s="32"/>
      <c r="BD83" s="32"/>
      <c r="BE83" s="32"/>
      <c r="BF83" s="32"/>
      <c r="BG83" s="32"/>
      <c r="BH83" s="32"/>
      <c r="BI83" s="32"/>
      <c r="BJ83" s="32"/>
      <c r="BK83" s="32"/>
      <c r="BL83" s="32"/>
      <c r="BM83" s="32"/>
      <c r="BN83" s="32"/>
      <c r="BO83" s="32"/>
      <c r="BP83" s="32"/>
      <c r="BQ83" s="32"/>
      <c r="BR83" s="32"/>
      <c r="BS83" s="32"/>
      <c r="BT83" s="32"/>
      <c r="BU83" s="32"/>
      <c r="BV83" s="32"/>
      <c r="BW83" s="32"/>
      <c r="BX83" s="32"/>
      <c r="BY83" s="32"/>
      <c r="BZ83" s="32"/>
      <c r="CA83" s="32"/>
      <c r="CB83" s="32"/>
      <c r="CC83" s="32"/>
      <c r="CD83" s="32"/>
      <c r="CE83" s="32"/>
      <c r="CF83" s="32"/>
      <c r="CG83" s="32"/>
      <c r="CH83" s="32"/>
      <c r="CI83" s="32"/>
      <c r="CJ83" s="32"/>
      <c r="CK83" s="32"/>
      <c r="CL83" s="32"/>
      <c r="CM83" s="32"/>
      <c r="CN83" s="32"/>
      <c r="CO83" s="32"/>
      <c r="CP83" s="32"/>
      <c r="CQ83" s="32"/>
      <c r="CR83" s="32"/>
      <c r="CS83" s="32"/>
      <c r="CT83" s="32"/>
      <c r="CU83" s="32"/>
    </row>
    <row r="84" spans="2:99" s="1" customFormat="1" x14ac:dyDescent="0.5">
      <c r="B84" s="2"/>
      <c r="C84" s="2"/>
      <c r="D84" s="2"/>
      <c r="E84" s="2"/>
      <c r="F84" s="3"/>
      <c r="G84" s="4"/>
      <c r="H84" s="4"/>
      <c r="I84" s="4"/>
      <c r="J84" s="4"/>
      <c r="K84" s="4"/>
      <c r="L84" s="4"/>
      <c r="M84" s="4"/>
      <c r="N84" s="4"/>
      <c r="O84" s="4"/>
      <c r="P84" s="5"/>
      <c r="Q84" s="5"/>
      <c r="R84" s="6"/>
      <c r="S84" s="6"/>
      <c r="T84" s="4"/>
      <c r="U84" s="4"/>
      <c r="V84" s="4"/>
      <c r="W84" s="4"/>
      <c r="X84" s="30"/>
      <c r="Y84" s="30"/>
      <c r="Z84" s="30"/>
      <c r="AA84" s="30"/>
      <c r="AB84" s="4"/>
      <c r="AC84" s="4"/>
      <c r="AD84" s="4"/>
      <c r="AE84" s="4"/>
      <c r="AF84" s="5"/>
      <c r="AG84" s="5"/>
      <c r="AH84" s="4"/>
      <c r="AI84" s="4"/>
      <c r="AJ84" s="30"/>
      <c r="AK84" s="30"/>
      <c r="AL84" s="4"/>
      <c r="AM84" s="4"/>
      <c r="AN84" s="4"/>
      <c r="AO84" s="4"/>
      <c r="AP84" s="7"/>
      <c r="AQ84" s="7"/>
      <c r="AR84" s="29"/>
      <c r="AS84" s="29"/>
      <c r="AT84" s="5"/>
      <c r="AU84" s="5"/>
      <c r="AV84" s="32"/>
      <c r="AW84" s="32"/>
      <c r="AX84" s="31"/>
      <c r="AY84" s="31"/>
      <c r="AZ84" s="4"/>
      <c r="BA84" s="4"/>
      <c r="BB84" s="32"/>
      <c r="BC84" s="32"/>
      <c r="BD84" s="32"/>
      <c r="BE84" s="32"/>
      <c r="BF84" s="32"/>
      <c r="BG84" s="32"/>
      <c r="BH84" s="32"/>
      <c r="BI84" s="32"/>
      <c r="BJ84" s="32"/>
      <c r="BK84" s="32"/>
      <c r="BL84" s="32"/>
      <c r="BM84" s="32"/>
      <c r="BN84" s="32"/>
      <c r="BO84" s="32"/>
      <c r="BP84" s="32"/>
      <c r="BQ84" s="32"/>
      <c r="BR84" s="32"/>
      <c r="BS84" s="32"/>
      <c r="BT84" s="32"/>
      <c r="BU84" s="32"/>
      <c r="BV84" s="32"/>
      <c r="BW84" s="32"/>
      <c r="BX84" s="32"/>
      <c r="BY84" s="32"/>
      <c r="BZ84" s="32"/>
      <c r="CA84" s="32"/>
      <c r="CB84" s="32"/>
      <c r="CC84" s="32"/>
      <c r="CD84" s="32"/>
      <c r="CE84" s="32"/>
      <c r="CF84" s="32"/>
      <c r="CG84" s="32"/>
      <c r="CH84" s="32"/>
      <c r="CI84" s="32"/>
      <c r="CJ84" s="32"/>
      <c r="CK84" s="32"/>
      <c r="CL84" s="32"/>
      <c r="CM84" s="32"/>
      <c r="CN84" s="32"/>
      <c r="CO84" s="32"/>
      <c r="CP84" s="32"/>
      <c r="CQ84" s="32"/>
      <c r="CR84" s="32"/>
      <c r="CS84" s="32"/>
      <c r="CT84" s="32"/>
      <c r="CU84" s="32"/>
    </row>
    <row r="85" spans="2:99" s="1" customFormat="1" x14ac:dyDescent="0.5">
      <c r="B85" s="2"/>
      <c r="C85" s="2"/>
      <c r="D85" s="2"/>
      <c r="E85" s="2"/>
      <c r="F85" s="3"/>
      <c r="G85" s="4"/>
      <c r="H85" s="4"/>
      <c r="I85" s="4"/>
      <c r="J85" s="4"/>
      <c r="K85" s="4"/>
      <c r="L85" s="4"/>
      <c r="M85" s="4"/>
      <c r="N85" s="4"/>
      <c r="O85" s="4"/>
      <c r="P85" s="5"/>
      <c r="Q85" s="5"/>
      <c r="R85" s="6"/>
      <c r="S85" s="6"/>
      <c r="T85" s="4"/>
      <c r="U85" s="4"/>
      <c r="V85" s="4"/>
      <c r="W85" s="4"/>
      <c r="X85" s="30"/>
      <c r="Y85" s="30"/>
      <c r="Z85" s="30"/>
      <c r="AA85" s="30"/>
      <c r="AB85" s="4"/>
      <c r="AC85" s="4"/>
      <c r="AD85" s="4"/>
      <c r="AE85" s="4"/>
      <c r="AF85" s="5"/>
      <c r="AG85" s="5"/>
      <c r="AH85" s="4"/>
      <c r="AI85" s="4"/>
      <c r="AJ85" s="30"/>
      <c r="AK85" s="30"/>
      <c r="AL85" s="4"/>
      <c r="AM85" s="4"/>
      <c r="AN85" s="4"/>
      <c r="AO85" s="4"/>
      <c r="AP85" s="7"/>
      <c r="AQ85" s="7"/>
      <c r="AR85" s="29"/>
      <c r="AS85" s="29"/>
      <c r="AT85" s="5"/>
      <c r="AU85" s="5"/>
      <c r="AV85" s="32"/>
      <c r="AW85" s="32"/>
      <c r="AX85" s="31"/>
      <c r="AY85" s="31"/>
      <c r="AZ85" s="4"/>
      <c r="BA85" s="4"/>
      <c r="BB85" s="32"/>
      <c r="BC85" s="32"/>
      <c r="BD85" s="32"/>
      <c r="BE85" s="32"/>
      <c r="BF85" s="32"/>
      <c r="BG85" s="32"/>
      <c r="BH85" s="32"/>
      <c r="BI85" s="32"/>
      <c r="BJ85" s="32"/>
      <c r="BK85" s="32"/>
      <c r="BL85" s="32"/>
      <c r="BM85" s="32"/>
      <c r="BN85" s="32"/>
      <c r="BO85" s="32"/>
      <c r="BP85" s="32"/>
      <c r="BQ85" s="32"/>
      <c r="BR85" s="32"/>
      <c r="BS85" s="32"/>
      <c r="BT85" s="32"/>
      <c r="BU85" s="32"/>
      <c r="BV85" s="32"/>
      <c r="BW85" s="32"/>
      <c r="BX85" s="32"/>
      <c r="BY85" s="32"/>
      <c r="BZ85" s="32"/>
      <c r="CA85" s="32"/>
      <c r="CB85" s="32"/>
      <c r="CC85" s="32"/>
      <c r="CD85" s="32"/>
      <c r="CE85" s="32"/>
      <c r="CF85" s="32"/>
      <c r="CG85" s="32"/>
      <c r="CH85" s="32"/>
      <c r="CI85" s="32"/>
      <c r="CJ85" s="32"/>
      <c r="CK85" s="32"/>
      <c r="CL85" s="32"/>
      <c r="CM85" s="32"/>
      <c r="CN85" s="32"/>
      <c r="CO85" s="32"/>
      <c r="CP85" s="32"/>
      <c r="CQ85" s="32"/>
      <c r="CR85" s="32"/>
      <c r="CS85" s="32"/>
      <c r="CT85" s="32"/>
      <c r="CU85" s="32"/>
    </row>
    <row r="86" spans="2:99" s="1" customFormat="1" x14ac:dyDescent="0.5">
      <c r="B86" s="2"/>
      <c r="C86" s="2"/>
      <c r="D86" s="2"/>
      <c r="E86" s="2"/>
      <c r="F86" s="3"/>
      <c r="G86" s="4"/>
      <c r="H86" s="4"/>
      <c r="I86" s="4"/>
      <c r="J86" s="4"/>
      <c r="K86" s="4"/>
      <c r="L86" s="4"/>
      <c r="M86" s="4"/>
      <c r="N86" s="4"/>
      <c r="O86" s="4"/>
      <c r="P86" s="5"/>
      <c r="Q86" s="5"/>
      <c r="R86" s="6"/>
      <c r="S86" s="6"/>
      <c r="T86" s="4"/>
      <c r="U86" s="4"/>
      <c r="V86" s="4"/>
      <c r="W86" s="4"/>
      <c r="X86" s="30"/>
      <c r="Y86" s="30"/>
      <c r="Z86" s="30"/>
      <c r="AA86" s="30"/>
      <c r="AB86" s="4"/>
      <c r="AC86" s="4"/>
      <c r="AD86" s="4"/>
      <c r="AE86" s="4"/>
      <c r="AF86" s="5"/>
      <c r="AG86" s="5"/>
      <c r="AH86" s="4"/>
      <c r="AI86" s="4"/>
      <c r="AJ86" s="30"/>
      <c r="AK86" s="30"/>
      <c r="AL86" s="4"/>
      <c r="AM86" s="4"/>
      <c r="AN86" s="4"/>
      <c r="AO86" s="4"/>
      <c r="AP86" s="7"/>
      <c r="AQ86" s="7"/>
      <c r="AR86" s="29"/>
      <c r="AS86" s="29"/>
      <c r="AT86" s="5"/>
      <c r="AU86" s="5"/>
      <c r="AV86" s="32"/>
      <c r="AW86" s="32"/>
      <c r="AX86" s="31"/>
      <c r="AY86" s="31"/>
      <c r="AZ86" s="4"/>
      <c r="BA86" s="4"/>
      <c r="BB86" s="32"/>
      <c r="BC86" s="32"/>
      <c r="BD86" s="32"/>
      <c r="BE86" s="32"/>
      <c r="BF86" s="32"/>
      <c r="BG86" s="32"/>
      <c r="BH86" s="32"/>
      <c r="BI86" s="32"/>
      <c r="BJ86" s="32"/>
      <c r="BK86" s="32"/>
      <c r="BL86" s="32"/>
      <c r="BM86" s="32"/>
      <c r="BN86" s="32"/>
      <c r="BO86" s="32"/>
      <c r="BP86" s="32"/>
      <c r="BQ86" s="32"/>
      <c r="BR86" s="32"/>
      <c r="BS86" s="32"/>
      <c r="BT86" s="32"/>
      <c r="BU86" s="32"/>
      <c r="BV86" s="32"/>
      <c r="BW86" s="32"/>
      <c r="BX86" s="32"/>
      <c r="BY86" s="32"/>
      <c r="BZ86" s="32"/>
      <c r="CA86" s="32"/>
      <c r="CB86" s="32"/>
      <c r="CC86" s="32"/>
      <c r="CD86" s="32"/>
      <c r="CE86" s="32"/>
      <c r="CF86" s="32"/>
      <c r="CG86" s="32"/>
      <c r="CH86" s="32"/>
      <c r="CI86" s="32"/>
      <c r="CJ86" s="32"/>
      <c r="CK86" s="32"/>
      <c r="CL86" s="32"/>
      <c r="CM86" s="32"/>
      <c r="CN86" s="32"/>
      <c r="CO86" s="32"/>
      <c r="CP86" s="32"/>
      <c r="CQ86" s="32"/>
      <c r="CR86" s="32"/>
      <c r="CS86" s="32"/>
      <c r="CT86" s="32"/>
      <c r="CU86" s="32"/>
    </row>
    <row r="87" spans="2:99" s="1" customFormat="1" x14ac:dyDescent="0.5">
      <c r="B87" s="2"/>
      <c r="C87" s="2"/>
      <c r="D87" s="2"/>
      <c r="E87" s="2"/>
      <c r="F87" s="3"/>
      <c r="G87" s="4"/>
      <c r="H87" s="4"/>
      <c r="I87" s="4"/>
      <c r="J87" s="4"/>
      <c r="K87" s="4"/>
      <c r="L87" s="4"/>
      <c r="M87" s="4"/>
      <c r="N87" s="4"/>
      <c r="O87" s="4"/>
      <c r="P87" s="5"/>
      <c r="Q87" s="5"/>
      <c r="R87" s="6"/>
      <c r="S87" s="6"/>
      <c r="T87" s="4"/>
      <c r="U87" s="4"/>
      <c r="V87" s="4"/>
      <c r="W87" s="4"/>
      <c r="X87" s="30"/>
      <c r="Y87" s="30"/>
      <c r="Z87" s="30"/>
      <c r="AA87" s="30"/>
      <c r="AB87" s="4"/>
      <c r="AC87" s="4"/>
      <c r="AD87" s="4"/>
      <c r="AE87" s="4"/>
      <c r="AF87" s="5"/>
      <c r="AG87" s="5"/>
      <c r="AH87" s="4"/>
      <c r="AI87" s="4"/>
      <c r="AJ87" s="30"/>
      <c r="AK87" s="30"/>
      <c r="AL87" s="4"/>
      <c r="AM87" s="4"/>
      <c r="AN87" s="4"/>
      <c r="AO87" s="4"/>
      <c r="AP87" s="7"/>
      <c r="AQ87" s="7"/>
      <c r="AR87" s="29"/>
      <c r="AS87" s="29"/>
      <c r="AT87" s="5"/>
      <c r="AU87" s="5"/>
      <c r="AV87" s="32"/>
      <c r="AW87" s="32"/>
      <c r="AX87" s="31"/>
      <c r="AY87" s="31"/>
      <c r="AZ87" s="4"/>
      <c r="BA87" s="4"/>
      <c r="BB87" s="32"/>
      <c r="BC87" s="32"/>
      <c r="BD87" s="32"/>
      <c r="BE87" s="32"/>
      <c r="BF87" s="32"/>
      <c r="BG87" s="32"/>
      <c r="BH87" s="32"/>
      <c r="BI87" s="32"/>
      <c r="BJ87" s="32"/>
      <c r="BK87" s="32"/>
      <c r="BL87" s="32"/>
      <c r="BM87" s="32"/>
      <c r="BN87" s="32"/>
      <c r="BO87" s="32"/>
      <c r="BP87" s="32"/>
      <c r="BQ87" s="32"/>
      <c r="BR87" s="32"/>
      <c r="BS87" s="32"/>
      <c r="BT87" s="32"/>
      <c r="BU87" s="32"/>
      <c r="BV87" s="32"/>
      <c r="BW87" s="32"/>
      <c r="BX87" s="32"/>
      <c r="BY87" s="32"/>
      <c r="BZ87" s="32"/>
      <c r="CA87" s="32"/>
      <c r="CB87" s="32"/>
      <c r="CC87" s="32"/>
      <c r="CD87" s="32"/>
      <c r="CE87" s="32"/>
      <c r="CF87" s="32"/>
      <c r="CG87" s="32"/>
      <c r="CH87" s="32"/>
      <c r="CI87" s="32"/>
      <c r="CJ87" s="32"/>
      <c r="CK87" s="32"/>
      <c r="CL87" s="32"/>
      <c r="CM87" s="32"/>
      <c r="CN87" s="32"/>
      <c r="CO87" s="32"/>
      <c r="CP87" s="32"/>
      <c r="CQ87" s="32"/>
      <c r="CR87" s="32"/>
      <c r="CS87" s="32"/>
      <c r="CT87" s="32"/>
      <c r="CU87" s="32"/>
    </row>
    <row r="88" spans="2:99" s="1" customFormat="1" x14ac:dyDescent="0.5">
      <c r="B88" s="2"/>
      <c r="C88" s="2"/>
      <c r="D88" s="2"/>
      <c r="E88" s="2"/>
      <c r="F88" s="3"/>
      <c r="G88" s="4"/>
      <c r="H88" s="4"/>
      <c r="I88" s="4"/>
      <c r="J88" s="4"/>
      <c r="K88" s="4"/>
      <c r="L88" s="4"/>
      <c r="M88" s="4"/>
      <c r="N88" s="4"/>
      <c r="O88" s="4"/>
      <c r="P88" s="5"/>
      <c r="Q88" s="5"/>
      <c r="R88" s="6"/>
      <c r="S88" s="6"/>
      <c r="T88" s="4"/>
      <c r="U88" s="4"/>
      <c r="V88" s="4"/>
      <c r="W88" s="4"/>
      <c r="X88" s="30"/>
      <c r="Y88" s="30"/>
      <c r="Z88" s="30"/>
      <c r="AA88" s="30"/>
      <c r="AB88" s="4"/>
      <c r="AC88" s="4"/>
      <c r="AD88" s="4"/>
      <c r="AE88" s="4"/>
      <c r="AF88" s="5"/>
      <c r="AG88" s="5"/>
      <c r="AH88" s="4"/>
      <c r="AI88" s="4"/>
      <c r="AJ88" s="30"/>
      <c r="AK88" s="30"/>
      <c r="AL88" s="4"/>
      <c r="AM88" s="4"/>
      <c r="AN88" s="4"/>
      <c r="AO88" s="4"/>
      <c r="AP88" s="7"/>
      <c r="AQ88" s="7"/>
      <c r="AR88" s="29"/>
      <c r="AS88" s="29"/>
      <c r="AT88" s="5"/>
      <c r="AU88" s="5"/>
      <c r="AV88" s="32"/>
      <c r="AW88" s="32"/>
      <c r="AX88" s="31"/>
      <c r="AY88" s="31"/>
      <c r="AZ88" s="4"/>
      <c r="BA88" s="4"/>
      <c r="BB88" s="32"/>
      <c r="BC88" s="32"/>
      <c r="BD88" s="32"/>
      <c r="BE88" s="32"/>
      <c r="BF88" s="32"/>
      <c r="BG88" s="32"/>
      <c r="BH88" s="32"/>
      <c r="BI88" s="32"/>
      <c r="BJ88" s="32"/>
      <c r="BK88" s="32"/>
      <c r="BL88" s="32"/>
      <c r="BM88" s="32"/>
      <c r="BN88" s="32"/>
      <c r="BO88" s="32"/>
      <c r="BP88" s="32"/>
      <c r="BQ88" s="32"/>
      <c r="BR88" s="32"/>
      <c r="BS88" s="32"/>
      <c r="BT88" s="32"/>
      <c r="BU88" s="32"/>
      <c r="BV88" s="32"/>
      <c r="BW88" s="32"/>
      <c r="BX88" s="32"/>
      <c r="BY88" s="32"/>
      <c r="BZ88" s="32"/>
      <c r="CA88" s="32"/>
      <c r="CB88" s="32"/>
      <c r="CC88" s="32"/>
      <c r="CD88" s="32"/>
      <c r="CE88" s="32"/>
      <c r="CF88" s="32"/>
      <c r="CG88" s="32"/>
      <c r="CH88" s="32"/>
      <c r="CI88" s="32"/>
      <c r="CJ88" s="32"/>
      <c r="CK88" s="32"/>
      <c r="CL88" s="32"/>
      <c r="CM88" s="32"/>
      <c r="CN88" s="32"/>
      <c r="CO88" s="32"/>
      <c r="CP88" s="32"/>
      <c r="CQ88" s="32"/>
      <c r="CR88" s="32"/>
      <c r="CS88" s="32"/>
      <c r="CT88" s="32"/>
      <c r="CU88" s="32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I57"/>
  <sheetViews>
    <sheetView workbookViewId="0">
      <selection activeCell="C1" sqref="C1:C2"/>
    </sheetView>
  </sheetViews>
  <sheetFormatPr defaultRowHeight="15.35" x14ac:dyDescent="0.5"/>
  <cols>
    <col min="1" max="1" width="9.1171875" style="10" customWidth="1"/>
    <col min="2" max="2" width="9.1171875" style="2" customWidth="1"/>
    <col min="3" max="3" width="26.1171875" style="2" customWidth="1"/>
    <col min="4" max="4" width="20.29296875" style="2" bestFit="1" customWidth="1"/>
    <col min="5" max="5" width="15" style="2" bestFit="1" customWidth="1"/>
    <col min="6" max="6" width="15.29296875" style="2" bestFit="1" customWidth="1"/>
    <col min="7" max="9" width="14.41015625" style="2" bestFit="1" customWidth="1"/>
    <col min="10" max="10" width="16.5859375" style="2" bestFit="1" customWidth="1"/>
    <col min="11" max="11" width="14.41015625" style="2" bestFit="1" customWidth="1"/>
    <col min="12" max="12" width="16.5859375" style="2" bestFit="1" customWidth="1"/>
    <col min="13" max="13" width="14.41015625" style="2" bestFit="1" customWidth="1"/>
    <col min="14" max="14" width="13.1171875" style="2" bestFit="1" customWidth="1"/>
    <col min="15" max="19" width="14.41015625" style="2" bestFit="1" customWidth="1"/>
    <col min="20" max="20" width="15.41015625" style="2" bestFit="1" customWidth="1"/>
    <col min="21" max="29" width="14.41015625" style="2" bestFit="1" customWidth="1"/>
    <col min="30" max="30" width="10.703125" style="2" bestFit="1" customWidth="1"/>
    <col min="31" max="40" width="14.41015625" style="2" bestFit="1" customWidth="1"/>
    <col min="41" max="41" width="15.5859375" style="2" bestFit="1" customWidth="1"/>
    <col min="42" max="44" width="14.41015625" style="2" bestFit="1" customWidth="1"/>
    <col min="45" max="46" width="15.5859375" style="2" bestFit="1" customWidth="1"/>
    <col min="47" max="52" width="14.41015625" style="2" bestFit="1" customWidth="1"/>
    <col min="53" max="57" width="12.703125" style="2" bestFit="1" customWidth="1"/>
    <col min="58" max="58" width="12.5859375" style="2" bestFit="1" customWidth="1"/>
    <col min="59" max="59" width="12.5859375" style="10" bestFit="1" customWidth="1"/>
  </cols>
  <sheetData>
    <row r="1" spans="2:58" x14ac:dyDescent="0.5">
      <c r="C1" s="35" t="s">
        <v>203</v>
      </c>
    </row>
    <row r="2" spans="2:58" x14ac:dyDescent="0.5">
      <c r="C2" s="35" t="s">
        <v>204</v>
      </c>
    </row>
    <row r="3" spans="2:58" x14ac:dyDescent="0.5">
      <c r="C3" s="70" t="s">
        <v>174</v>
      </c>
    </row>
    <row r="4" spans="2:58" x14ac:dyDescent="0.5">
      <c r="C4" s="17"/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/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/>
      <c r="AW4" s="14"/>
      <c r="AX4" s="14"/>
      <c r="AY4" s="14"/>
      <c r="AZ4" s="14"/>
    </row>
    <row r="5" spans="2:58" s="1" customFormat="1" x14ac:dyDescent="0.5">
      <c r="B5" s="2"/>
      <c r="C5" s="11" t="s">
        <v>47</v>
      </c>
      <c r="D5" s="11" t="s">
        <v>51</v>
      </c>
      <c r="E5" s="11" t="s">
        <v>81</v>
      </c>
      <c r="F5" s="11" t="s">
        <v>25</v>
      </c>
      <c r="G5" s="11" t="s">
        <v>191</v>
      </c>
      <c r="H5" s="11" t="s">
        <v>26</v>
      </c>
      <c r="I5" s="11" t="s">
        <v>24</v>
      </c>
      <c r="J5" s="11" t="s">
        <v>13</v>
      </c>
      <c r="K5" s="11" t="s">
        <v>10</v>
      </c>
      <c r="L5" s="11" t="s">
        <v>8</v>
      </c>
      <c r="M5" s="11" t="s">
        <v>17</v>
      </c>
      <c r="N5" s="11" t="s">
        <v>14</v>
      </c>
      <c r="O5" s="11" t="s">
        <v>27</v>
      </c>
      <c r="P5" s="11" t="s">
        <v>9</v>
      </c>
      <c r="Q5" s="11" t="s">
        <v>23</v>
      </c>
      <c r="R5" s="11" t="s">
        <v>15</v>
      </c>
      <c r="S5" s="11" t="s">
        <v>12</v>
      </c>
      <c r="T5" s="11" t="s">
        <v>11</v>
      </c>
      <c r="U5" s="11" t="s">
        <v>28</v>
      </c>
      <c r="V5" s="11" t="s">
        <v>16</v>
      </c>
      <c r="W5" s="11" t="s">
        <v>29</v>
      </c>
      <c r="X5" s="11" t="s">
        <v>18</v>
      </c>
      <c r="Y5" s="11" t="s">
        <v>30</v>
      </c>
      <c r="Z5" s="11" t="s">
        <v>31</v>
      </c>
      <c r="AA5" s="11" t="s">
        <v>32</v>
      </c>
      <c r="AB5" s="11" t="s">
        <v>33</v>
      </c>
      <c r="AC5" s="11" t="s">
        <v>192</v>
      </c>
      <c r="AD5" s="11" t="s">
        <v>193</v>
      </c>
      <c r="AE5" s="11" t="s">
        <v>194</v>
      </c>
      <c r="AF5" s="11" t="s">
        <v>195</v>
      </c>
      <c r="AG5" s="11" t="s">
        <v>196</v>
      </c>
      <c r="AH5" s="11" t="s">
        <v>197</v>
      </c>
      <c r="AI5" s="11" t="s">
        <v>198</v>
      </c>
      <c r="AJ5" s="11" t="s">
        <v>199</v>
      </c>
      <c r="AK5" s="11" t="s">
        <v>200</v>
      </c>
      <c r="AL5" s="11" t="s">
        <v>201</v>
      </c>
      <c r="AM5" s="11" t="s">
        <v>202</v>
      </c>
      <c r="AN5" s="11" t="s">
        <v>190</v>
      </c>
      <c r="AO5" s="11" t="s">
        <v>34</v>
      </c>
      <c r="AP5" s="11" t="s">
        <v>35</v>
      </c>
      <c r="AQ5" s="11" t="s">
        <v>36</v>
      </c>
      <c r="AR5" s="11" t="s">
        <v>37</v>
      </c>
      <c r="AS5" s="11" t="s">
        <v>38</v>
      </c>
      <c r="AT5" s="11" t="s">
        <v>39</v>
      </c>
      <c r="AU5" s="11" t="s">
        <v>189</v>
      </c>
      <c r="AV5" s="11" t="s">
        <v>188</v>
      </c>
      <c r="AW5" s="11" t="s">
        <v>187</v>
      </c>
      <c r="AX5" s="11" t="s">
        <v>186</v>
      </c>
      <c r="AY5" s="11" t="s">
        <v>185</v>
      </c>
      <c r="AZ5" s="11" t="s">
        <v>184</v>
      </c>
      <c r="BA5" s="2"/>
      <c r="BB5" s="2"/>
      <c r="BC5" s="2"/>
      <c r="BD5" s="2"/>
      <c r="BE5" s="2"/>
      <c r="BF5" s="2"/>
    </row>
    <row r="6" spans="2:58" s="1" customFormat="1" x14ac:dyDescent="0.5">
      <c r="B6" s="2"/>
      <c r="C6" s="14" t="s">
        <v>183</v>
      </c>
      <c r="D6" s="14" t="s">
        <v>79</v>
      </c>
      <c r="E6" s="14" t="s">
        <v>79</v>
      </c>
      <c r="F6" s="14">
        <v>7</v>
      </c>
      <c r="G6" s="14">
        <v>9</v>
      </c>
      <c r="H6" s="14">
        <v>11</v>
      </c>
      <c r="I6" s="14">
        <v>23</v>
      </c>
      <c r="J6" s="14">
        <v>24</v>
      </c>
      <c r="K6" s="14">
        <v>27</v>
      </c>
      <c r="L6" s="14">
        <v>29</v>
      </c>
      <c r="M6" s="14">
        <v>31</v>
      </c>
      <c r="N6" s="14">
        <v>43</v>
      </c>
      <c r="O6" s="14">
        <v>45</v>
      </c>
      <c r="P6" s="14">
        <v>47</v>
      </c>
      <c r="Q6" s="14">
        <v>51</v>
      </c>
      <c r="R6" s="14">
        <v>52</v>
      </c>
      <c r="S6" s="14">
        <v>55</v>
      </c>
      <c r="T6" s="14">
        <v>57</v>
      </c>
      <c r="U6" s="14">
        <v>59</v>
      </c>
      <c r="V6" s="14">
        <v>60</v>
      </c>
      <c r="W6" s="14">
        <v>63</v>
      </c>
      <c r="X6" s="14">
        <v>67</v>
      </c>
      <c r="Y6" s="14">
        <v>71</v>
      </c>
      <c r="Z6" s="14">
        <v>88</v>
      </c>
      <c r="AA6" s="14">
        <v>89</v>
      </c>
      <c r="AB6" s="14">
        <v>90</v>
      </c>
      <c r="AC6" s="14">
        <v>93</v>
      </c>
      <c r="AD6" s="14">
        <v>98</v>
      </c>
      <c r="AE6" s="14">
        <v>133</v>
      </c>
      <c r="AF6" s="14">
        <v>138</v>
      </c>
      <c r="AG6" s="14">
        <v>139</v>
      </c>
      <c r="AH6" s="14">
        <v>140</v>
      </c>
      <c r="AI6" s="14">
        <v>141</v>
      </c>
      <c r="AJ6" s="14">
        <v>146</v>
      </c>
      <c r="AK6" s="14">
        <v>147</v>
      </c>
      <c r="AL6" s="14">
        <v>151</v>
      </c>
      <c r="AM6" s="14">
        <v>157</v>
      </c>
      <c r="AN6" s="14">
        <v>159</v>
      </c>
      <c r="AO6" s="14">
        <v>163</v>
      </c>
      <c r="AP6" s="14">
        <v>165</v>
      </c>
      <c r="AQ6" s="14">
        <v>166</v>
      </c>
      <c r="AR6" s="14">
        <v>169</v>
      </c>
      <c r="AS6" s="14">
        <v>172</v>
      </c>
      <c r="AT6" s="14">
        <v>175</v>
      </c>
      <c r="AU6" s="14">
        <v>178</v>
      </c>
      <c r="AV6" s="14">
        <v>181</v>
      </c>
      <c r="AW6" s="14">
        <v>184</v>
      </c>
      <c r="AX6" s="14">
        <v>208</v>
      </c>
      <c r="AY6" s="14">
        <v>232</v>
      </c>
      <c r="AZ6" s="14">
        <v>238</v>
      </c>
      <c r="BA6" s="2"/>
      <c r="BB6" s="2"/>
      <c r="BC6" s="2"/>
      <c r="BD6" s="2"/>
      <c r="BE6" s="2"/>
      <c r="BF6" s="2"/>
    </row>
    <row r="7" spans="2:58" s="1" customFormat="1" x14ac:dyDescent="0.5">
      <c r="B7" s="2"/>
      <c r="C7" s="11" t="s">
        <v>176</v>
      </c>
      <c r="D7" s="11" t="s">
        <v>79</v>
      </c>
      <c r="E7" s="11" t="s">
        <v>79</v>
      </c>
      <c r="F7" s="11" t="s">
        <v>177</v>
      </c>
      <c r="G7" s="11" t="s">
        <v>177</v>
      </c>
      <c r="H7" s="11" t="s">
        <v>177</v>
      </c>
      <c r="I7" s="11" t="s">
        <v>177</v>
      </c>
      <c r="J7" s="11" t="s">
        <v>177</v>
      </c>
      <c r="K7" s="11" t="s">
        <v>177</v>
      </c>
      <c r="L7" s="11" t="s">
        <v>177</v>
      </c>
      <c r="M7" s="11" t="s">
        <v>177</v>
      </c>
      <c r="N7" s="11" t="s">
        <v>177</v>
      </c>
      <c r="O7" s="11" t="s">
        <v>177</v>
      </c>
      <c r="P7" s="11" t="s">
        <v>177</v>
      </c>
      <c r="Q7" s="11" t="s">
        <v>177</v>
      </c>
      <c r="R7" s="11" t="s">
        <v>177</v>
      </c>
      <c r="S7" s="11" t="s">
        <v>177</v>
      </c>
      <c r="T7" s="11" t="s">
        <v>177</v>
      </c>
      <c r="U7" s="11" t="s">
        <v>177</v>
      </c>
      <c r="V7" s="11" t="s">
        <v>177</v>
      </c>
      <c r="W7" s="11" t="s">
        <v>177</v>
      </c>
      <c r="X7" s="11" t="s">
        <v>177</v>
      </c>
      <c r="Y7" s="11" t="s">
        <v>177</v>
      </c>
      <c r="Z7" s="11" t="s">
        <v>177</v>
      </c>
      <c r="AA7" s="11" t="s">
        <v>177</v>
      </c>
      <c r="AB7" s="11" t="s">
        <v>177</v>
      </c>
      <c r="AC7" s="11" t="s">
        <v>177</v>
      </c>
      <c r="AD7" s="11" t="s">
        <v>177</v>
      </c>
      <c r="AE7" s="11" t="s">
        <v>177</v>
      </c>
      <c r="AF7" s="11" t="s">
        <v>177</v>
      </c>
      <c r="AG7" s="11" t="s">
        <v>177</v>
      </c>
      <c r="AH7" s="11" t="s">
        <v>177</v>
      </c>
      <c r="AI7" s="11" t="s">
        <v>177</v>
      </c>
      <c r="AJ7" s="11" t="s">
        <v>177</v>
      </c>
      <c r="AK7" s="11" t="s">
        <v>177</v>
      </c>
      <c r="AL7" s="11" t="s">
        <v>177</v>
      </c>
      <c r="AM7" s="11" t="s">
        <v>177</v>
      </c>
      <c r="AN7" s="11" t="s">
        <v>177</v>
      </c>
      <c r="AO7" s="11" t="s">
        <v>177</v>
      </c>
      <c r="AP7" s="11" t="s">
        <v>177</v>
      </c>
      <c r="AQ7" s="11" t="s">
        <v>177</v>
      </c>
      <c r="AR7" s="11" t="s">
        <v>177</v>
      </c>
      <c r="AS7" s="11" t="s">
        <v>177</v>
      </c>
      <c r="AT7" s="11" t="s">
        <v>177</v>
      </c>
      <c r="AU7" s="11" t="s">
        <v>177</v>
      </c>
      <c r="AV7" s="11" t="s">
        <v>177</v>
      </c>
      <c r="AW7" s="11" t="s">
        <v>177</v>
      </c>
      <c r="AX7" s="11" t="s">
        <v>177</v>
      </c>
      <c r="AY7" s="11" t="s">
        <v>177</v>
      </c>
      <c r="AZ7" s="11" t="s">
        <v>177</v>
      </c>
      <c r="BA7" s="2"/>
      <c r="BB7" s="2"/>
      <c r="BC7" s="2"/>
      <c r="BD7" s="2"/>
      <c r="BE7" s="2"/>
      <c r="BF7" s="2"/>
    </row>
    <row r="8" spans="2:58" s="1" customFormat="1" x14ac:dyDescent="0.5">
      <c r="B8" s="2"/>
      <c r="C8" s="14" t="s">
        <v>154</v>
      </c>
      <c r="D8" s="36">
        <v>3</v>
      </c>
      <c r="E8" s="36">
        <v>120</v>
      </c>
      <c r="F8" s="39">
        <v>5.24</v>
      </c>
      <c r="G8" s="39">
        <v>0.88500000000000001</v>
      </c>
      <c r="H8" s="39">
        <v>2.98</v>
      </c>
      <c r="I8" s="38">
        <v>17595.150000000001</v>
      </c>
      <c r="J8" s="38">
        <v>43334.07</v>
      </c>
      <c r="K8" s="38">
        <v>69871.509999999995</v>
      </c>
      <c r="L8" s="38">
        <v>235135.02</v>
      </c>
      <c r="M8" s="38">
        <v>1077.72</v>
      </c>
      <c r="N8" s="38">
        <v>76511.73</v>
      </c>
      <c r="O8" s="71">
        <v>32.76</v>
      </c>
      <c r="P8" s="38">
        <v>15011.25</v>
      </c>
      <c r="Q8" s="38">
        <v>304.08999999999997</v>
      </c>
      <c r="R8" s="38">
        <v>286.04000000000002</v>
      </c>
      <c r="S8" s="38">
        <v>1258.28</v>
      </c>
      <c r="T8" s="38">
        <v>82467.31</v>
      </c>
      <c r="U8" s="71">
        <v>41.44</v>
      </c>
      <c r="V8" s="38">
        <v>112.36</v>
      </c>
      <c r="W8" s="38">
        <v>88.27</v>
      </c>
      <c r="X8" s="38">
        <v>107.71</v>
      </c>
      <c r="Y8" s="71">
        <v>20.260000000000002</v>
      </c>
      <c r="Z8" s="38">
        <v>347.6</v>
      </c>
      <c r="AA8" s="71">
        <v>26</v>
      </c>
      <c r="AB8" s="38">
        <v>153.77000000000001</v>
      </c>
      <c r="AC8" s="71">
        <v>15.05</v>
      </c>
      <c r="AD8" s="39">
        <v>3.74</v>
      </c>
      <c r="AE8" s="39">
        <v>0.11849999999999999</v>
      </c>
      <c r="AF8" s="38">
        <v>118.8</v>
      </c>
      <c r="AG8" s="71">
        <v>13.21</v>
      </c>
      <c r="AH8" s="71">
        <v>31.68</v>
      </c>
      <c r="AI8" s="39">
        <v>4.5999999999999996</v>
      </c>
      <c r="AJ8" s="71">
        <v>21.97</v>
      </c>
      <c r="AK8" s="39">
        <v>5.63</v>
      </c>
      <c r="AL8" s="39">
        <v>1.93</v>
      </c>
      <c r="AM8" s="39">
        <v>6.09</v>
      </c>
      <c r="AN8" s="39">
        <v>0.90800000000000003</v>
      </c>
      <c r="AO8" s="39">
        <v>5.35</v>
      </c>
      <c r="AP8" s="39">
        <v>0.98299999999999998</v>
      </c>
      <c r="AQ8" s="39">
        <v>2.63</v>
      </c>
      <c r="AR8" s="39">
        <v>0.34499999999999997</v>
      </c>
      <c r="AS8" s="39">
        <v>2.13</v>
      </c>
      <c r="AT8" s="39">
        <v>0.29299999999999998</v>
      </c>
      <c r="AU8" s="39">
        <v>4.03</v>
      </c>
      <c r="AV8" s="39">
        <v>0.97899999999999998</v>
      </c>
      <c r="AW8" s="39">
        <v>0.378</v>
      </c>
      <c r="AX8" s="39">
        <v>2.1</v>
      </c>
      <c r="AY8" s="39">
        <v>1.069</v>
      </c>
      <c r="AZ8" s="39">
        <v>0.55600000000000005</v>
      </c>
      <c r="BA8" s="2"/>
      <c r="BB8" s="2"/>
      <c r="BC8" s="2"/>
      <c r="BD8" s="2"/>
      <c r="BE8" s="2"/>
      <c r="BF8" s="2"/>
    </row>
    <row r="9" spans="2:58" s="1" customFormat="1" x14ac:dyDescent="0.5">
      <c r="B9" s="2"/>
      <c r="C9" s="14" t="s">
        <v>154</v>
      </c>
      <c r="D9" s="36">
        <v>4</v>
      </c>
      <c r="E9" s="36">
        <v>120</v>
      </c>
      <c r="F9" s="39">
        <v>5.25</v>
      </c>
      <c r="G9" s="39">
        <v>0.874</v>
      </c>
      <c r="H9" s="39">
        <v>2.89</v>
      </c>
      <c r="I9" s="38">
        <v>17388.5</v>
      </c>
      <c r="J9" s="38">
        <v>43088.29</v>
      </c>
      <c r="K9" s="38">
        <v>69042.289999999994</v>
      </c>
      <c r="L9" s="38">
        <v>235135.02</v>
      </c>
      <c r="M9" s="38">
        <v>1093.1500000000001</v>
      </c>
      <c r="N9" s="38">
        <v>76528</v>
      </c>
      <c r="O9" s="71">
        <v>32</v>
      </c>
      <c r="P9" s="38">
        <v>14912.57</v>
      </c>
      <c r="Q9" s="38">
        <v>304.99</v>
      </c>
      <c r="R9" s="38">
        <v>290.99</v>
      </c>
      <c r="S9" s="38">
        <v>1263.24</v>
      </c>
      <c r="T9" s="38">
        <v>82700.05</v>
      </c>
      <c r="U9" s="71">
        <v>41.3</v>
      </c>
      <c r="V9" s="38">
        <v>114.17</v>
      </c>
      <c r="W9" s="38">
        <v>90.52</v>
      </c>
      <c r="X9" s="38">
        <v>109.27</v>
      </c>
      <c r="Y9" s="71">
        <v>20.27</v>
      </c>
      <c r="Z9" s="38">
        <v>345.63</v>
      </c>
      <c r="AA9" s="71">
        <v>25.39</v>
      </c>
      <c r="AB9" s="38">
        <v>147.87</v>
      </c>
      <c r="AC9" s="71">
        <v>14.77</v>
      </c>
      <c r="AD9" s="39">
        <v>3.71</v>
      </c>
      <c r="AE9" s="39">
        <v>0.1118</v>
      </c>
      <c r="AF9" s="38">
        <v>119.41</v>
      </c>
      <c r="AG9" s="71">
        <v>13.05</v>
      </c>
      <c r="AH9" s="71">
        <v>32.380000000000003</v>
      </c>
      <c r="AI9" s="39">
        <v>4.57</v>
      </c>
      <c r="AJ9" s="71">
        <v>21.42</v>
      </c>
      <c r="AK9" s="39">
        <v>5.52</v>
      </c>
      <c r="AL9" s="39">
        <v>1.89</v>
      </c>
      <c r="AM9" s="39">
        <v>5.95</v>
      </c>
      <c r="AN9" s="39">
        <v>0.88400000000000001</v>
      </c>
      <c r="AO9" s="39">
        <v>5.18</v>
      </c>
      <c r="AP9" s="39">
        <v>0.94299999999999995</v>
      </c>
      <c r="AQ9" s="39">
        <v>2.58</v>
      </c>
      <c r="AR9" s="39">
        <v>0.32700000000000001</v>
      </c>
      <c r="AS9" s="39">
        <v>2.09</v>
      </c>
      <c r="AT9" s="39">
        <v>0.28199999999999997</v>
      </c>
      <c r="AU9" s="39">
        <v>3.96</v>
      </c>
      <c r="AV9" s="39">
        <v>0.96399999999999997</v>
      </c>
      <c r="AW9" s="39">
        <v>0.375</v>
      </c>
      <c r="AX9" s="39">
        <v>2.11</v>
      </c>
      <c r="AY9" s="39">
        <v>1.0149999999999999</v>
      </c>
      <c r="AZ9" s="39">
        <v>0.55600000000000005</v>
      </c>
      <c r="BA9" s="2"/>
      <c r="BB9" s="2"/>
      <c r="BC9" s="2"/>
      <c r="BD9" s="2"/>
      <c r="BE9" s="2"/>
      <c r="BF9" s="2"/>
    </row>
    <row r="10" spans="2:58" s="1" customFormat="1" x14ac:dyDescent="0.5">
      <c r="B10" s="2"/>
      <c r="C10" s="14" t="s">
        <v>154</v>
      </c>
      <c r="D10" s="36">
        <v>30</v>
      </c>
      <c r="E10" s="36">
        <v>120</v>
      </c>
      <c r="F10" s="39">
        <v>5.13</v>
      </c>
      <c r="G10" s="39">
        <v>0.87</v>
      </c>
      <c r="H10" s="39">
        <v>2.67</v>
      </c>
      <c r="I10" s="38">
        <v>17545.25</v>
      </c>
      <c r="J10" s="38">
        <v>44437.19</v>
      </c>
      <c r="K10" s="38">
        <v>70094.289999999994</v>
      </c>
      <c r="L10" s="38">
        <v>235135.03</v>
      </c>
      <c r="M10" s="38">
        <v>977.18</v>
      </c>
      <c r="N10" s="38">
        <v>77652.570000000007</v>
      </c>
      <c r="O10" s="71">
        <v>30.98</v>
      </c>
      <c r="P10" s="38">
        <v>15446.35</v>
      </c>
      <c r="Q10" s="38">
        <v>311.45</v>
      </c>
      <c r="R10" s="38">
        <v>295.11</v>
      </c>
      <c r="S10" s="38">
        <v>1295.3800000000001</v>
      </c>
      <c r="T10" s="38">
        <v>84129.48</v>
      </c>
      <c r="U10" s="71">
        <v>40.869999999999997</v>
      </c>
      <c r="V10" s="38">
        <v>111.56</v>
      </c>
      <c r="W10" s="38">
        <v>87.56</v>
      </c>
      <c r="X10" s="38">
        <v>112.84</v>
      </c>
      <c r="Y10" s="71">
        <v>19.98</v>
      </c>
      <c r="Z10" s="38">
        <v>352.25</v>
      </c>
      <c r="AA10" s="71">
        <v>24.77</v>
      </c>
      <c r="AB10" s="38">
        <v>150.03</v>
      </c>
      <c r="AC10" s="71">
        <v>14.87</v>
      </c>
      <c r="AD10" s="39">
        <v>3.67</v>
      </c>
      <c r="AE10" s="39">
        <v>0.11990000000000001</v>
      </c>
      <c r="AF10" s="38">
        <v>122.85</v>
      </c>
      <c r="AG10" s="71">
        <v>12.77</v>
      </c>
      <c r="AH10" s="71">
        <v>31.85</v>
      </c>
      <c r="AI10" s="39">
        <v>4.5199999999999996</v>
      </c>
      <c r="AJ10" s="71">
        <v>21.25</v>
      </c>
      <c r="AK10" s="39">
        <v>5.44</v>
      </c>
      <c r="AL10" s="39">
        <v>1.89</v>
      </c>
      <c r="AM10" s="39">
        <v>5.77</v>
      </c>
      <c r="AN10" s="39">
        <v>0.86899999999999999</v>
      </c>
      <c r="AO10" s="39">
        <v>5.0999999999999996</v>
      </c>
      <c r="AP10" s="39">
        <v>0.93600000000000005</v>
      </c>
      <c r="AQ10" s="39">
        <v>2.4500000000000002</v>
      </c>
      <c r="AR10" s="39">
        <v>0.32300000000000001</v>
      </c>
      <c r="AS10" s="39">
        <v>2.0499999999999998</v>
      </c>
      <c r="AT10" s="39">
        <v>0.27</v>
      </c>
      <c r="AU10" s="39">
        <v>3.82</v>
      </c>
      <c r="AV10" s="39">
        <v>0.94199999999999995</v>
      </c>
      <c r="AW10" s="39">
        <v>0.36899999999999999</v>
      </c>
      <c r="AX10" s="39">
        <v>2.0699999999999998</v>
      </c>
      <c r="AY10" s="39">
        <v>1.0009999999999999</v>
      </c>
      <c r="AZ10" s="39">
        <v>0.55900000000000005</v>
      </c>
      <c r="BA10" s="2"/>
      <c r="BB10" s="2"/>
      <c r="BC10" s="2"/>
      <c r="BD10" s="2"/>
      <c r="BE10" s="2"/>
      <c r="BF10" s="2"/>
    </row>
    <row r="11" spans="2:58" s="1" customFormat="1" x14ac:dyDescent="0.5">
      <c r="B11" s="2"/>
      <c r="C11" s="14" t="s">
        <v>154</v>
      </c>
      <c r="D11" s="36">
        <v>31</v>
      </c>
      <c r="E11" s="36">
        <v>120</v>
      </c>
      <c r="F11" s="39">
        <v>5.12</v>
      </c>
      <c r="G11" s="39">
        <v>0.89</v>
      </c>
      <c r="H11" s="39">
        <v>2.69</v>
      </c>
      <c r="I11" s="38">
        <v>17492.71</v>
      </c>
      <c r="J11" s="38">
        <v>45181.84</v>
      </c>
      <c r="K11" s="38">
        <v>72030.48</v>
      </c>
      <c r="L11" s="38">
        <v>235135.03</v>
      </c>
      <c r="M11" s="38">
        <v>979.48</v>
      </c>
      <c r="N11" s="38">
        <v>79902.05</v>
      </c>
      <c r="O11" s="71">
        <v>32.130000000000003</v>
      </c>
      <c r="P11" s="38">
        <v>15798.75</v>
      </c>
      <c r="Q11" s="38">
        <v>314.58</v>
      </c>
      <c r="R11" s="38">
        <v>296.45</v>
      </c>
      <c r="S11" s="38">
        <v>1291.43</v>
      </c>
      <c r="T11" s="38">
        <v>83996.07</v>
      </c>
      <c r="U11" s="71">
        <v>41.46</v>
      </c>
      <c r="V11" s="38">
        <v>112.08</v>
      </c>
      <c r="W11" s="38">
        <v>87.32</v>
      </c>
      <c r="X11" s="38">
        <v>110.92</v>
      </c>
      <c r="Y11" s="71">
        <v>19.940000000000001</v>
      </c>
      <c r="Z11" s="38">
        <v>367.83</v>
      </c>
      <c r="AA11" s="71">
        <v>25.94</v>
      </c>
      <c r="AB11" s="38">
        <v>156.72999999999999</v>
      </c>
      <c r="AC11" s="71">
        <v>15.34</v>
      </c>
      <c r="AD11" s="39">
        <v>3.78</v>
      </c>
      <c r="AE11" s="39">
        <v>0.1148</v>
      </c>
      <c r="AF11" s="38">
        <v>127.22</v>
      </c>
      <c r="AG11" s="71">
        <v>13.37</v>
      </c>
      <c r="AH11" s="71">
        <v>33.22</v>
      </c>
      <c r="AI11" s="39">
        <v>4.74</v>
      </c>
      <c r="AJ11" s="71">
        <v>22.03</v>
      </c>
      <c r="AK11" s="39">
        <v>5.68</v>
      </c>
      <c r="AL11" s="39">
        <v>1.99</v>
      </c>
      <c r="AM11" s="39">
        <v>6.09</v>
      </c>
      <c r="AN11" s="39">
        <v>0.90700000000000003</v>
      </c>
      <c r="AO11" s="39">
        <v>5.38</v>
      </c>
      <c r="AP11" s="39">
        <v>0.98299999999999998</v>
      </c>
      <c r="AQ11" s="39">
        <v>2.59</v>
      </c>
      <c r="AR11" s="39">
        <v>0.33900000000000002</v>
      </c>
      <c r="AS11" s="39">
        <v>2.1800000000000002</v>
      </c>
      <c r="AT11" s="39">
        <v>0.29899999999999999</v>
      </c>
      <c r="AU11" s="39">
        <v>4.0199999999999996</v>
      </c>
      <c r="AV11" s="39">
        <v>0.98399999999999999</v>
      </c>
      <c r="AW11" s="39">
        <v>0.37</v>
      </c>
      <c r="AX11" s="39">
        <v>2.06</v>
      </c>
      <c r="AY11" s="39">
        <v>1.05</v>
      </c>
      <c r="AZ11" s="39">
        <v>0.56899999999999995</v>
      </c>
      <c r="BA11" s="2"/>
      <c r="BB11" s="2"/>
      <c r="BC11" s="2"/>
      <c r="BD11" s="2"/>
      <c r="BE11" s="2"/>
      <c r="BF11" s="2"/>
    </row>
    <row r="12" spans="2:58" s="1" customFormat="1" x14ac:dyDescent="0.5">
      <c r="B12" s="2"/>
      <c r="C12" s="14" t="s">
        <v>154</v>
      </c>
      <c r="D12" s="36">
        <v>62</v>
      </c>
      <c r="E12" s="36">
        <v>120</v>
      </c>
      <c r="F12" s="39">
        <v>4.9800000000000004</v>
      </c>
      <c r="G12" s="39">
        <v>0.79900000000000004</v>
      </c>
      <c r="H12" s="39">
        <v>2.6</v>
      </c>
      <c r="I12" s="38">
        <v>17468.52</v>
      </c>
      <c r="J12" s="38">
        <v>43956</v>
      </c>
      <c r="K12" s="38">
        <v>68447.789999999994</v>
      </c>
      <c r="L12" s="38">
        <v>235135.05</v>
      </c>
      <c r="M12" s="38">
        <v>1008.47</v>
      </c>
      <c r="N12" s="38">
        <v>77280.62</v>
      </c>
      <c r="O12" s="71">
        <v>30.4</v>
      </c>
      <c r="P12" s="38">
        <v>15141.78</v>
      </c>
      <c r="Q12" s="38">
        <v>310.14</v>
      </c>
      <c r="R12" s="38">
        <v>298.49</v>
      </c>
      <c r="S12" s="38">
        <v>1264.1099999999999</v>
      </c>
      <c r="T12" s="38">
        <v>83445.2</v>
      </c>
      <c r="U12" s="71">
        <v>41.17</v>
      </c>
      <c r="V12" s="38">
        <v>111.59</v>
      </c>
      <c r="W12" s="38">
        <v>87.58</v>
      </c>
      <c r="X12" s="38">
        <v>113.1</v>
      </c>
      <c r="Y12" s="71">
        <v>19.98</v>
      </c>
      <c r="Z12" s="38">
        <v>358.73</v>
      </c>
      <c r="AA12" s="71">
        <v>24.53</v>
      </c>
      <c r="AB12" s="38">
        <v>147.19</v>
      </c>
      <c r="AC12" s="71">
        <v>14.94</v>
      </c>
      <c r="AD12" s="39">
        <v>3.33</v>
      </c>
      <c r="AE12" s="39">
        <v>0.11459999999999999</v>
      </c>
      <c r="AF12" s="38">
        <v>126.23</v>
      </c>
      <c r="AG12" s="71">
        <v>13.13</v>
      </c>
      <c r="AH12" s="71">
        <v>33.32</v>
      </c>
      <c r="AI12" s="39">
        <v>4.6399999999999997</v>
      </c>
      <c r="AJ12" s="71">
        <v>21.62</v>
      </c>
      <c r="AK12" s="39">
        <v>5.49</v>
      </c>
      <c r="AL12" s="39">
        <v>1.93</v>
      </c>
      <c r="AM12" s="39">
        <v>5.82</v>
      </c>
      <c r="AN12" s="39">
        <v>0.878</v>
      </c>
      <c r="AO12" s="39">
        <v>5.14</v>
      </c>
      <c r="AP12" s="39">
        <v>0.95499999999999996</v>
      </c>
      <c r="AQ12" s="39">
        <v>2.48</v>
      </c>
      <c r="AR12" s="39">
        <v>0.32600000000000001</v>
      </c>
      <c r="AS12" s="39">
        <v>2.06</v>
      </c>
      <c r="AT12" s="39">
        <v>0.28100000000000003</v>
      </c>
      <c r="AU12" s="39">
        <v>3.86</v>
      </c>
      <c r="AV12" s="39">
        <v>0.96199999999999997</v>
      </c>
      <c r="AW12" s="39">
        <v>0.374</v>
      </c>
      <c r="AX12" s="39">
        <v>2.16</v>
      </c>
      <c r="AY12" s="39">
        <v>1.03</v>
      </c>
      <c r="AZ12" s="39">
        <v>0.54900000000000004</v>
      </c>
      <c r="BA12" s="2"/>
      <c r="BB12" s="2"/>
      <c r="BC12" s="2"/>
      <c r="BD12" s="2"/>
      <c r="BE12" s="2"/>
      <c r="BF12" s="2"/>
    </row>
    <row r="13" spans="2:58" s="1" customFormat="1" x14ac:dyDescent="0.5">
      <c r="B13" s="2"/>
      <c r="C13" s="14" t="s">
        <v>154</v>
      </c>
      <c r="D13" s="36">
        <v>63</v>
      </c>
      <c r="E13" s="36">
        <v>120</v>
      </c>
      <c r="F13" s="39">
        <v>4.95</v>
      </c>
      <c r="G13" s="39">
        <v>0.90400000000000003</v>
      </c>
      <c r="H13" s="39">
        <v>2.62</v>
      </c>
      <c r="I13" s="38">
        <v>17281.66</v>
      </c>
      <c r="J13" s="38">
        <v>44395.98</v>
      </c>
      <c r="K13" s="38">
        <v>71007.570000000007</v>
      </c>
      <c r="L13" s="38">
        <v>235135.05</v>
      </c>
      <c r="M13" s="38">
        <v>984.97</v>
      </c>
      <c r="N13" s="38">
        <v>78169.31</v>
      </c>
      <c r="O13" s="71">
        <v>31.85</v>
      </c>
      <c r="P13" s="38">
        <v>15499.92</v>
      </c>
      <c r="Q13" s="38">
        <v>307.8</v>
      </c>
      <c r="R13" s="38">
        <v>297.52999999999997</v>
      </c>
      <c r="S13" s="38">
        <v>1283.45</v>
      </c>
      <c r="T13" s="38">
        <v>82525.119999999995</v>
      </c>
      <c r="U13" s="71">
        <v>41.11</v>
      </c>
      <c r="V13" s="38">
        <v>111.51</v>
      </c>
      <c r="W13" s="38">
        <v>87.96</v>
      </c>
      <c r="X13" s="38">
        <v>110.26</v>
      </c>
      <c r="Y13" s="71">
        <v>19.96</v>
      </c>
      <c r="Z13" s="38">
        <v>361.33</v>
      </c>
      <c r="AA13" s="71">
        <v>25.87</v>
      </c>
      <c r="AB13" s="38">
        <v>156.6</v>
      </c>
      <c r="AC13" s="71">
        <v>15.15</v>
      </c>
      <c r="AD13" s="39">
        <v>3.17</v>
      </c>
      <c r="AE13" s="39">
        <v>0.1095</v>
      </c>
      <c r="AF13" s="38">
        <v>125.5</v>
      </c>
      <c r="AG13" s="71">
        <v>13.32</v>
      </c>
      <c r="AH13" s="71">
        <v>32.75</v>
      </c>
      <c r="AI13" s="39">
        <v>4.68</v>
      </c>
      <c r="AJ13" s="71">
        <v>22.31</v>
      </c>
      <c r="AK13" s="39">
        <v>5.71</v>
      </c>
      <c r="AL13" s="39">
        <v>1.97</v>
      </c>
      <c r="AM13" s="39">
        <v>6.14</v>
      </c>
      <c r="AN13" s="39">
        <v>0.92400000000000004</v>
      </c>
      <c r="AO13" s="39">
        <v>5.42</v>
      </c>
      <c r="AP13" s="39">
        <v>1.01</v>
      </c>
      <c r="AQ13" s="39">
        <v>2.65</v>
      </c>
      <c r="AR13" s="39">
        <v>0.34799999999999998</v>
      </c>
      <c r="AS13" s="39">
        <v>2.21</v>
      </c>
      <c r="AT13" s="39">
        <v>0.29299999999999998</v>
      </c>
      <c r="AU13" s="39">
        <v>4.1100000000000003</v>
      </c>
      <c r="AV13" s="39">
        <v>0.99099999999999999</v>
      </c>
      <c r="AW13" s="39">
        <v>0.36799999999999999</v>
      </c>
      <c r="AX13" s="39">
        <v>2.14</v>
      </c>
      <c r="AY13" s="39">
        <v>1.06</v>
      </c>
      <c r="AZ13" s="39">
        <v>0.51400000000000001</v>
      </c>
      <c r="BA13" s="2"/>
      <c r="BB13" s="2"/>
      <c r="BC13" s="2"/>
      <c r="BD13" s="2"/>
      <c r="BE13" s="2"/>
      <c r="BF13" s="2"/>
    </row>
    <row r="14" spans="2:58" s="1" customFormat="1" x14ac:dyDescent="0.5">
      <c r="B14" s="2"/>
      <c r="C14" s="14" t="s">
        <v>154</v>
      </c>
      <c r="D14" s="36">
        <v>66</v>
      </c>
      <c r="E14" s="36">
        <v>120</v>
      </c>
      <c r="F14" s="39">
        <v>5.16</v>
      </c>
      <c r="G14" s="39">
        <v>0.91100000000000003</v>
      </c>
      <c r="H14" s="39">
        <v>2.77</v>
      </c>
      <c r="I14" s="38">
        <v>17578.54</v>
      </c>
      <c r="J14" s="38">
        <v>43840.160000000003</v>
      </c>
      <c r="K14" s="38">
        <v>67848.91</v>
      </c>
      <c r="L14" s="38">
        <v>235135.03</v>
      </c>
      <c r="M14" s="38">
        <v>1041.93</v>
      </c>
      <c r="N14" s="38">
        <v>75558.58</v>
      </c>
      <c r="O14" s="71">
        <v>30</v>
      </c>
      <c r="P14" s="38">
        <v>15005.33</v>
      </c>
      <c r="Q14" s="38">
        <v>307.05</v>
      </c>
      <c r="R14" s="38">
        <v>288.76</v>
      </c>
      <c r="S14" s="38">
        <v>1266.6500000000001</v>
      </c>
      <c r="T14" s="38">
        <v>82446.5</v>
      </c>
      <c r="U14" s="71">
        <v>40.6</v>
      </c>
      <c r="V14" s="38">
        <v>111.04</v>
      </c>
      <c r="W14" s="38">
        <v>86.74</v>
      </c>
      <c r="X14" s="38">
        <v>109.18</v>
      </c>
      <c r="Y14" s="71">
        <v>20.04</v>
      </c>
      <c r="Z14" s="38">
        <v>342.64</v>
      </c>
      <c r="AA14" s="71">
        <v>23.44</v>
      </c>
      <c r="AB14" s="38">
        <v>140.12</v>
      </c>
      <c r="AC14" s="71">
        <v>14.42</v>
      </c>
      <c r="AD14" s="39">
        <v>3.63</v>
      </c>
      <c r="AE14" s="39">
        <v>0.1144</v>
      </c>
      <c r="AF14" s="38">
        <v>118.62</v>
      </c>
      <c r="AG14" s="71">
        <v>12.25</v>
      </c>
      <c r="AH14" s="71">
        <v>31.01</v>
      </c>
      <c r="AI14" s="39">
        <v>4.3600000000000003</v>
      </c>
      <c r="AJ14" s="71">
        <v>20.309999999999999</v>
      </c>
      <c r="AK14" s="39">
        <v>5.19</v>
      </c>
      <c r="AL14" s="39">
        <v>1.82</v>
      </c>
      <c r="AM14" s="39">
        <v>5.44</v>
      </c>
      <c r="AN14" s="39">
        <v>0.83299999999999996</v>
      </c>
      <c r="AO14" s="39">
        <v>4.82</v>
      </c>
      <c r="AP14" s="39">
        <v>0.88900000000000001</v>
      </c>
      <c r="AQ14" s="39">
        <v>2.34</v>
      </c>
      <c r="AR14" s="39">
        <v>0.30299999999999999</v>
      </c>
      <c r="AS14" s="39">
        <v>1.97</v>
      </c>
      <c r="AT14" s="39">
        <v>0.26</v>
      </c>
      <c r="AU14" s="39">
        <v>3.61</v>
      </c>
      <c r="AV14" s="39">
        <v>0.89500000000000002</v>
      </c>
      <c r="AW14" s="39">
        <v>0.37</v>
      </c>
      <c r="AX14" s="39">
        <v>2.04</v>
      </c>
      <c r="AY14" s="39">
        <v>0.94499999999999995</v>
      </c>
      <c r="AZ14" s="39">
        <v>0.54500000000000004</v>
      </c>
      <c r="BA14" s="2"/>
      <c r="BB14" s="2"/>
      <c r="BC14" s="2"/>
      <c r="BD14" s="2"/>
      <c r="BE14" s="2"/>
      <c r="BF14" s="2"/>
    </row>
    <row r="15" spans="2:58" s="1" customFormat="1" x14ac:dyDescent="0.5">
      <c r="B15" s="2"/>
      <c r="C15" s="14" t="s">
        <v>154</v>
      </c>
      <c r="D15" s="36">
        <v>67</v>
      </c>
      <c r="E15" s="36">
        <v>120</v>
      </c>
      <c r="F15" s="39">
        <v>5.12</v>
      </c>
      <c r="G15" s="39">
        <v>0.88200000000000001</v>
      </c>
      <c r="H15" s="39">
        <v>2.78</v>
      </c>
      <c r="I15" s="38">
        <v>17109.490000000002</v>
      </c>
      <c r="J15" s="38">
        <v>43938.28</v>
      </c>
      <c r="K15" s="38">
        <v>69592.66</v>
      </c>
      <c r="L15" s="38">
        <v>235135.03</v>
      </c>
      <c r="M15" s="38">
        <v>1027.21</v>
      </c>
      <c r="N15" s="38">
        <v>77061.72</v>
      </c>
      <c r="O15" s="71">
        <v>30.89</v>
      </c>
      <c r="P15" s="38">
        <v>15269.94</v>
      </c>
      <c r="Q15" s="38">
        <v>311.27999999999997</v>
      </c>
      <c r="R15" s="38">
        <v>299.08</v>
      </c>
      <c r="S15" s="38">
        <v>1286.28</v>
      </c>
      <c r="T15" s="38">
        <v>83222.570000000007</v>
      </c>
      <c r="U15" s="71">
        <v>41.48</v>
      </c>
      <c r="V15" s="38">
        <v>112.38</v>
      </c>
      <c r="W15" s="38">
        <v>87.56</v>
      </c>
      <c r="X15" s="38">
        <v>111.58</v>
      </c>
      <c r="Y15" s="71">
        <v>19.96</v>
      </c>
      <c r="Z15" s="38">
        <v>353.51</v>
      </c>
      <c r="AA15" s="71">
        <v>24.4</v>
      </c>
      <c r="AB15" s="38">
        <v>147.13</v>
      </c>
      <c r="AC15" s="71">
        <v>15.1</v>
      </c>
      <c r="AD15" s="39">
        <v>3.74</v>
      </c>
      <c r="AE15" s="39">
        <v>0.1178</v>
      </c>
      <c r="AF15" s="38">
        <v>123.63</v>
      </c>
      <c r="AG15" s="71">
        <v>12.92</v>
      </c>
      <c r="AH15" s="71">
        <v>32.909999999999997</v>
      </c>
      <c r="AI15" s="39">
        <v>4.59</v>
      </c>
      <c r="AJ15" s="71">
        <v>21.33</v>
      </c>
      <c r="AK15" s="39">
        <v>5.41</v>
      </c>
      <c r="AL15" s="39">
        <v>1.91</v>
      </c>
      <c r="AM15" s="39">
        <v>5.68</v>
      </c>
      <c r="AN15" s="39">
        <v>0.86799999999999999</v>
      </c>
      <c r="AO15" s="39">
        <v>5.0599999999999996</v>
      </c>
      <c r="AP15" s="39">
        <v>0.93200000000000005</v>
      </c>
      <c r="AQ15" s="39">
        <v>2.44</v>
      </c>
      <c r="AR15" s="39">
        <v>0.32100000000000001</v>
      </c>
      <c r="AS15" s="39">
        <v>2.0299999999999998</v>
      </c>
      <c r="AT15" s="39">
        <v>0.27900000000000003</v>
      </c>
      <c r="AU15" s="39">
        <v>3.78</v>
      </c>
      <c r="AV15" s="39">
        <v>0.95599999999999996</v>
      </c>
      <c r="AW15" s="39">
        <v>0.378</v>
      </c>
      <c r="AX15" s="39">
        <v>2.13</v>
      </c>
      <c r="AY15" s="39">
        <v>0.99299999999999999</v>
      </c>
      <c r="AZ15" s="39">
        <v>0.57199999999999995</v>
      </c>
      <c r="BA15" s="2"/>
      <c r="BB15" s="2"/>
      <c r="BC15" s="2"/>
      <c r="BD15" s="2"/>
      <c r="BE15" s="2"/>
      <c r="BF15" s="2"/>
    </row>
    <row r="16" spans="2:58" s="1" customFormat="1" x14ac:dyDescent="0.5">
      <c r="B16" s="2"/>
      <c r="C16" s="14" t="s">
        <v>154</v>
      </c>
      <c r="D16" s="36">
        <v>91</v>
      </c>
      <c r="E16" s="36">
        <v>120</v>
      </c>
      <c r="F16" s="39">
        <v>5.0199999999999996</v>
      </c>
      <c r="G16" s="39">
        <v>0.89700000000000002</v>
      </c>
      <c r="H16" s="39">
        <v>2.66</v>
      </c>
      <c r="I16" s="38">
        <v>17735.71</v>
      </c>
      <c r="J16" s="38">
        <v>45555.16</v>
      </c>
      <c r="K16" s="38">
        <v>74718.23</v>
      </c>
      <c r="L16" s="38">
        <v>235135.05</v>
      </c>
      <c r="M16" s="38">
        <v>986.98</v>
      </c>
      <c r="N16" s="38">
        <v>80676.98</v>
      </c>
      <c r="O16" s="71">
        <v>34.67</v>
      </c>
      <c r="P16" s="38">
        <v>15743.64</v>
      </c>
      <c r="Q16" s="38">
        <v>304.94</v>
      </c>
      <c r="R16" s="38">
        <v>291.89999999999998</v>
      </c>
      <c r="S16" s="38">
        <v>1286.79</v>
      </c>
      <c r="T16" s="38">
        <v>83407.199999999997</v>
      </c>
      <c r="U16" s="71">
        <v>41.24</v>
      </c>
      <c r="V16" s="38">
        <v>111.75</v>
      </c>
      <c r="W16" s="38">
        <v>88.61</v>
      </c>
      <c r="X16" s="38">
        <v>106.75</v>
      </c>
      <c r="Y16" s="71">
        <v>20.2</v>
      </c>
      <c r="Z16" s="38">
        <v>365.91</v>
      </c>
      <c r="AA16" s="71">
        <v>27.81</v>
      </c>
      <c r="AB16" s="38">
        <v>165.16</v>
      </c>
      <c r="AC16" s="71">
        <v>15.17</v>
      </c>
      <c r="AD16" s="39">
        <v>3.55</v>
      </c>
      <c r="AE16" s="39">
        <v>0.11509999999999999</v>
      </c>
      <c r="AF16" s="38">
        <v>123.21</v>
      </c>
      <c r="AG16" s="71">
        <v>13.64</v>
      </c>
      <c r="AH16" s="71">
        <v>32.04</v>
      </c>
      <c r="AI16" s="39">
        <v>4.6399999999999997</v>
      </c>
      <c r="AJ16" s="71">
        <v>21.98</v>
      </c>
      <c r="AK16" s="39">
        <v>5.74</v>
      </c>
      <c r="AL16" s="39">
        <v>1.94</v>
      </c>
      <c r="AM16" s="39">
        <v>6.2</v>
      </c>
      <c r="AN16" s="39">
        <v>0.93100000000000005</v>
      </c>
      <c r="AO16" s="39">
        <v>5.47</v>
      </c>
      <c r="AP16" s="39">
        <v>1.01</v>
      </c>
      <c r="AQ16" s="39">
        <v>2.67</v>
      </c>
      <c r="AR16" s="39">
        <v>0.34399999999999997</v>
      </c>
      <c r="AS16" s="39">
        <v>2.16</v>
      </c>
      <c r="AT16" s="39">
        <v>0.30299999999999999</v>
      </c>
      <c r="AU16" s="39">
        <v>4.16</v>
      </c>
      <c r="AV16" s="39">
        <v>0.97799999999999998</v>
      </c>
      <c r="AW16" s="39">
        <v>0.34200000000000003</v>
      </c>
      <c r="AX16" s="39">
        <v>1.89</v>
      </c>
      <c r="AY16" s="39">
        <v>1.03</v>
      </c>
      <c r="AZ16" s="39">
        <v>0.50700000000000001</v>
      </c>
      <c r="BA16" s="2"/>
      <c r="BB16" s="2"/>
      <c r="BC16" s="2"/>
      <c r="BD16" s="2"/>
      <c r="BE16" s="2"/>
      <c r="BF16" s="2"/>
    </row>
    <row r="17" spans="2:61" s="1" customFormat="1" x14ac:dyDescent="0.5">
      <c r="B17" s="2"/>
      <c r="C17" s="14" t="s">
        <v>154</v>
      </c>
      <c r="D17" s="36">
        <v>92</v>
      </c>
      <c r="E17" s="36">
        <v>120</v>
      </c>
      <c r="F17" s="39">
        <v>5.12</v>
      </c>
      <c r="G17" s="39">
        <v>0.92200000000000004</v>
      </c>
      <c r="H17" s="39">
        <v>2.71</v>
      </c>
      <c r="I17" s="38">
        <v>17614.29</v>
      </c>
      <c r="J17" s="38">
        <v>46272.639999999999</v>
      </c>
      <c r="K17" s="38">
        <v>75173.97</v>
      </c>
      <c r="L17" s="38">
        <v>235135.03</v>
      </c>
      <c r="M17" s="38">
        <v>963.31</v>
      </c>
      <c r="N17" s="38">
        <v>82429.36</v>
      </c>
      <c r="O17" s="71">
        <v>34.5</v>
      </c>
      <c r="P17" s="38">
        <v>16108.69</v>
      </c>
      <c r="Q17" s="38">
        <v>311.11</v>
      </c>
      <c r="R17" s="38">
        <v>299</v>
      </c>
      <c r="S17" s="38">
        <v>1294.1500000000001</v>
      </c>
      <c r="T17" s="38">
        <v>84958.59</v>
      </c>
      <c r="U17" s="71">
        <v>41.52</v>
      </c>
      <c r="V17" s="38">
        <v>114.06</v>
      </c>
      <c r="W17" s="38">
        <v>88.35</v>
      </c>
      <c r="X17" s="38">
        <v>106.31</v>
      </c>
      <c r="Y17" s="71">
        <v>19.79</v>
      </c>
      <c r="Z17" s="38">
        <v>374.12</v>
      </c>
      <c r="AA17" s="71">
        <v>27.47</v>
      </c>
      <c r="AB17" s="38">
        <v>165.13</v>
      </c>
      <c r="AC17" s="71">
        <v>15.43</v>
      </c>
      <c r="AD17" s="39">
        <v>3.59</v>
      </c>
      <c r="AE17" s="39">
        <v>0.114</v>
      </c>
      <c r="AF17" s="38">
        <v>124.92</v>
      </c>
      <c r="AG17" s="71">
        <v>13.64</v>
      </c>
      <c r="AH17" s="71">
        <v>32.909999999999997</v>
      </c>
      <c r="AI17" s="39">
        <v>4.71</v>
      </c>
      <c r="AJ17" s="71">
        <v>22.11</v>
      </c>
      <c r="AK17" s="39">
        <v>5.7</v>
      </c>
      <c r="AL17" s="39">
        <v>1.95</v>
      </c>
      <c r="AM17" s="39">
        <v>6.18</v>
      </c>
      <c r="AN17" s="39">
        <v>0.92600000000000005</v>
      </c>
      <c r="AO17" s="39">
        <v>5.43</v>
      </c>
      <c r="AP17" s="39">
        <v>1</v>
      </c>
      <c r="AQ17" s="39">
        <v>2.67</v>
      </c>
      <c r="AR17" s="39">
        <v>0.34300000000000003</v>
      </c>
      <c r="AS17" s="39">
        <v>2.16</v>
      </c>
      <c r="AT17" s="39">
        <v>0.29699999999999999</v>
      </c>
      <c r="AU17" s="39">
        <v>4.08</v>
      </c>
      <c r="AV17" s="39">
        <v>0.97699999999999998</v>
      </c>
      <c r="AW17" s="39">
        <v>0.36399999999999999</v>
      </c>
      <c r="AX17" s="39">
        <v>1.92</v>
      </c>
      <c r="AY17" s="39">
        <v>1.02</v>
      </c>
      <c r="AZ17" s="39">
        <v>0.53700000000000003</v>
      </c>
      <c r="BA17" s="2"/>
      <c r="BB17" s="2"/>
      <c r="BC17" s="2"/>
      <c r="BD17" s="2"/>
      <c r="BE17" s="2"/>
      <c r="BF17" s="2"/>
    </row>
    <row r="18" spans="2:61" s="1" customFormat="1" x14ac:dyDescent="0.5">
      <c r="B18" s="2"/>
      <c r="C18" s="14" t="s">
        <v>154</v>
      </c>
      <c r="D18" s="36">
        <v>133</v>
      </c>
      <c r="E18" s="36">
        <v>120</v>
      </c>
      <c r="F18" s="39">
        <v>4.9800000000000004</v>
      </c>
      <c r="G18" s="39">
        <v>0.9</v>
      </c>
      <c r="H18" s="39">
        <v>2.73</v>
      </c>
      <c r="I18" s="38">
        <v>17096.88</v>
      </c>
      <c r="J18" s="38">
        <v>44289.45</v>
      </c>
      <c r="K18" s="38">
        <v>70674.600000000006</v>
      </c>
      <c r="L18" s="38">
        <v>235135.05</v>
      </c>
      <c r="M18" s="38">
        <v>997.67</v>
      </c>
      <c r="N18" s="38">
        <v>78361.81</v>
      </c>
      <c r="O18" s="71">
        <v>31.9</v>
      </c>
      <c r="P18" s="38">
        <v>15512.1</v>
      </c>
      <c r="Q18" s="38">
        <v>303.72000000000003</v>
      </c>
      <c r="R18" s="38">
        <v>284.75</v>
      </c>
      <c r="S18" s="38">
        <v>1273.76</v>
      </c>
      <c r="T18" s="38">
        <v>81558.84</v>
      </c>
      <c r="U18" s="71">
        <v>40.659999999999997</v>
      </c>
      <c r="V18" s="38">
        <v>109.65</v>
      </c>
      <c r="W18" s="38">
        <v>86.69</v>
      </c>
      <c r="X18" s="38">
        <v>105.81</v>
      </c>
      <c r="Y18" s="71">
        <v>19.309999999999999</v>
      </c>
      <c r="Z18" s="38">
        <v>357.9</v>
      </c>
      <c r="AA18" s="71">
        <v>25.29</v>
      </c>
      <c r="AB18" s="38">
        <v>151.1</v>
      </c>
      <c r="AC18" s="71">
        <v>14.98</v>
      </c>
      <c r="AD18" s="39">
        <v>3.67</v>
      </c>
      <c r="AE18" s="39">
        <v>0.1134</v>
      </c>
      <c r="AF18" s="38">
        <v>123.13</v>
      </c>
      <c r="AG18" s="71">
        <v>13.17</v>
      </c>
      <c r="AH18" s="71">
        <v>32.06</v>
      </c>
      <c r="AI18" s="39">
        <v>4.5999999999999996</v>
      </c>
      <c r="AJ18" s="71">
        <v>21.62</v>
      </c>
      <c r="AK18" s="39">
        <v>5.52</v>
      </c>
      <c r="AL18" s="39">
        <v>1.89</v>
      </c>
      <c r="AM18" s="39">
        <v>5.81</v>
      </c>
      <c r="AN18" s="39">
        <v>0.88</v>
      </c>
      <c r="AO18" s="39">
        <v>5.17</v>
      </c>
      <c r="AP18" s="39">
        <v>0.95</v>
      </c>
      <c r="AQ18" s="39">
        <v>2.5299999999999998</v>
      </c>
      <c r="AR18" s="39">
        <v>0.33100000000000002</v>
      </c>
      <c r="AS18" s="39">
        <v>2.1</v>
      </c>
      <c r="AT18" s="39">
        <v>0.28399999999999997</v>
      </c>
      <c r="AU18" s="39">
        <v>3.89</v>
      </c>
      <c r="AV18" s="39">
        <v>0.96</v>
      </c>
      <c r="AW18" s="39">
        <v>0.35899999999999999</v>
      </c>
      <c r="AX18" s="39">
        <v>1.95</v>
      </c>
      <c r="AY18" s="39">
        <v>1.01</v>
      </c>
      <c r="AZ18" s="39">
        <v>0.53300000000000003</v>
      </c>
      <c r="BA18" s="2"/>
      <c r="BB18" s="2"/>
      <c r="BC18" s="2"/>
      <c r="BD18" s="2"/>
      <c r="BE18" s="2"/>
      <c r="BF18" s="2"/>
    </row>
    <row r="19" spans="2:61" s="1" customFormat="1" x14ac:dyDescent="0.5">
      <c r="B19" s="2"/>
      <c r="C19" s="14" t="s">
        <v>154</v>
      </c>
      <c r="D19" s="36">
        <v>134</v>
      </c>
      <c r="E19" s="36">
        <v>120</v>
      </c>
      <c r="F19" s="39">
        <v>5.0199999999999996</v>
      </c>
      <c r="G19" s="39">
        <v>0.86199999999999999</v>
      </c>
      <c r="H19" s="39">
        <v>2.65</v>
      </c>
      <c r="I19" s="38">
        <v>16985.830000000002</v>
      </c>
      <c r="J19" s="38">
        <v>43866.53</v>
      </c>
      <c r="K19" s="38">
        <v>69745.56</v>
      </c>
      <c r="L19" s="38">
        <v>235135.05</v>
      </c>
      <c r="M19" s="38">
        <v>989.23</v>
      </c>
      <c r="N19" s="38">
        <v>77111.63</v>
      </c>
      <c r="O19" s="71">
        <v>31.66</v>
      </c>
      <c r="P19" s="38">
        <v>15162.33</v>
      </c>
      <c r="Q19" s="38">
        <v>314.52999999999997</v>
      </c>
      <c r="R19" s="38">
        <v>295.01</v>
      </c>
      <c r="S19" s="38">
        <v>1277.1500000000001</v>
      </c>
      <c r="T19" s="38">
        <v>83660.09</v>
      </c>
      <c r="U19" s="71">
        <v>41.79</v>
      </c>
      <c r="V19" s="38">
        <v>110.53</v>
      </c>
      <c r="W19" s="38">
        <v>86.49</v>
      </c>
      <c r="X19" s="38">
        <v>111.16</v>
      </c>
      <c r="Y19" s="71">
        <v>19.73</v>
      </c>
      <c r="Z19" s="38">
        <v>351.24</v>
      </c>
      <c r="AA19" s="71">
        <v>25.61</v>
      </c>
      <c r="AB19" s="38">
        <v>152.83000000000001</v>
      </c>
      <c r="AC19" s="71">
        <v>14.78</v>
      </c>
      <c r="AD19" s="39">
        <v>3.69</v>
      </c>
      <c r="AE19" s="39">
        <v>0.1149</v>
      </c>
      <c r="AF19" s="38">
        <v>122.01</v>
      </c>
      <c r="AG19" s="71">
        <v>13.02</v>
      </c>
      <c r="AH19" s="71">
        <v>32.25</v>
      </c>
      <c r="AI19" s="39">
        <v>4.55</v>
      </c>
      <c r="AJ19" s="71">
        <v>21.36</v>
      </c>
      <c r="AK19" s="39">
        <v>5.52</v>
      </c>
      <c r="AL19" s="39">
        <v>1.9</v>
      </c>
      <c r="AM19" s="39">
        <v>5.96</v>
      </c>
      <c r="AN19" s="39">
        <v>0.88</v>
      </c>
      <c r="AO19" s="39">
        <v>5.21</v>
      </c>
      <c r="AP19" s="39">
        <v>0.96</v>
      </c>
      <c r="AQ19" s="39">
        <v>2.52</v>
      </c>
      <c r="AR19" s="39">
        <v>0.33300000000000002</v>
      </c>
      <c r="AS19" s="39">
        <v>2.09</v>
      </c>
      <c r="AT19" s="39">
        <v>0.28499999999999998</v>
      </c>
      <c r="AU19" s="39">
        <v>3.93</v>
      </c>
      <c r="AV19" s="39">
        <v>0.95</v>
      </c>
      <c r="AW19" s="39">
        <v>0.372</v>
      </c>
      <c r="AX19" s="39">
        <v>2.04</v>
      </c>
      <c r="AY19" s="39">
        <v>0.99</v>
      </c>
      <c r="AZ19" s="39">
        <v>0.54200000000000004</v>
      </c>
      <c r="BA19" s="2"/>
      <c r="BB19" s="2"/>
      <c r="BC19" s="2"/>
      <c r="BD19" s="2"/>
      <c r="BE19" s="2"/>
      <c r="BF19" s="2"/>
    </row>
    <row r="20" spans="2:61" s="1" customFormat="1" x14ac:dyDescent="0.5">
      <c r="B20" s="2"/>
      <c r="C20" s="14" t="s">
        <v>154</v>
      </c>
      <c r="D20" s="36">
        <v>162</v>
      </c>
      <c r="E20" s="36">
        <v>120</v>
      </c>
      <c r="F20" s="39">
        <v>5.2</v>
      </c>
      <c r="G20" s="39">
        <v>0.86</v>
      </c>
      <c r="H20" s="39">
        <v>2.76</v>
      </c>
      <c r="I20" s="38">
        <v>17316.060000000001</v>
      </c>
      <c r="J20" s="38">
        <v>43469.11</v>
      </c>
      <c r="K20" s="38">
        <v>69088.960000000006</v>
      </c>
      <c r="L20" s="38">
        <v>235135.05</v>
      </c>
      <c r="M20" s="38">
        <v>1023.57</v>
      </c>
      <c r="N20" s="38">
        <v>75859.53</v>
      </c>
      <c r="O20" s="71">
        <v>31.43</v>
      </c>
      <c r="P20" s="38">
        <v>15102.54</v>
      </c>
      <c r="Q20" s="38">
        <v>308.77999999999997</v>
      </c>
      <c r="R20" s="38">
        <v>296.69</v>
      </c>
      <c r="S20" s="38">
        <v>1264.51</v>
      </c>
      <c r="T20" s="38">
        <v>82557.66</v>
      </c>
      <c r="U20" s="71">
        <v>40.46</v>
      </c>
      <c r="V20" s="38">
        <v>110.86</v>
      </c>
      <c r="W20" s="38">
        <v>87.72</v>
      </c>
      <c r="X20" s="38">
        <v>112.73</v>
      </c>
      <c r="Y20" s="71">
        <v>19.739999999999998</v>
      </c>
      <c r="Z20" s="38">
        <v>349.11</v>
      </c>
      <c r="AA20" s="71">
        <v>24.95</v>
      </c>
      <c r="AB20" s="38">
        <v>148.80000000000001</v>
      </c>
      <c r="AC20" s="71">
        <v>14.74</v>
      </c>
      <c r="AD20" s="39">
        <v>3.71</v>
      </c>
      <c r="AE20" s="39">
        <v>0.11700000000000001</v>
      </c>
      <c r="AF20" s="38">
        <v>120.51</v>
      </c>
      <c r="AG20" s="71">
        <v>12.91</v>
      </c>
      <c r="AH20" s="71">
        <v>31.98</v>
      </c>
      <c r="AI20" s="39">
        <v>4.49</v>
      </c>
      <c r="AJ20" s="71">
        <v>21.29</v>
      </c>
      <c r="AK20" s="39">
        <v>5.45</v>
      </c>
      <c r="AL20" s="39">
        <v>1.89</v>
      </c>
      <c r="AM20" s="39">
        <v>5.88</v>
      </c>
      <c r="AN20" s="39">
        <v>0.87</v>
      </c>
      <c r="AO20" s="39">
        <v>5.22</v>
      </c>
      <c r="AP20" s="39">
        <v>0.95</v>
      </c>
      <c r="AQ20" s="39">
        <v>2.52</v>
      </c>
      <c r="AR20" s="39">
        <v>0.32800000000000001</v>
      </c>
      <c r="AS20" s="39">
        <v>2.0499999999999998</v>
      </c>
      <c r="AT20" s="39">
        <v>0.28299999999999997</v>
      </c>
      <c r="AU20" s="39">
        <v>3.91</v>
      </c>
      <c r="AV20" s="39">
        <v>0.93</v>
      </c>
      <c r="AW20" s="39">
        <v>0.375</v>
      </c>
      <c r="AX20" s="39">
        <v>2.23</v>
      </c>
      <c r="AY20" s="39">
        <v>1.01</v>
      </c>
      <c r="AZ20" s="39">
        <v>0.56399999999999995</v>
      </c>
      <c r="BA20" s="2"/>
      <c r="BB20" s="2"/>
      <c r="BC20" s="2"/>
      <c r="BD20" s="2"/>
      <c r="BE20" s="2"/>
      <c r="BF20" s="2"/>
    </row>
    <row r="21" spans="2:61" s="1" customFormat="1" x14ac:dyDescent="0.5">
      <c r="B21" s="2"/>
      <c r="C21" s="14" t="s">
        <v>154</v>
      </c>
      <c r="D21" s="36">
        <v>163</v>
      </c>
      <c r="E21" s="36">
        <v>120</v>
      </c>
      <c r="F21" s="39">
        <v>4.93</v>
      </c>
      <c r="G21" s="39">
        <v>0.85</v>
      </c>
      <c r="H21" s="39">
        <v>2.78</v>
      </c>
      <c r="I21" s="38">
        <v>17790.07</v>
      </c>
      <c r="J21" s="38">
        <v>43418.879999999997</v>
      </c>
      <c r="K21" s="38">
        <v>68610.63</v>
      </c>
      <c r="L21" s="38">
        <v>235135.05</v>
      </c>
      <c r="M21" s="38">
        <v>1019.81</v>
      </c>
      <c r="N21" s="38">
        <v>74933.59</v>
      </c>
      <c r="O21" s="71">
        <v>31.21</v>
      </c>
      <c r="P21" s="38">
        <v>14972.44</v>
      </c>
      <c r="Q21" s="38">
        <v>309.77</v>
      </c>
      <c r="R21" s="38">
        <v>293.29000000000002</v>
      </c>
      <c r="S21" s="38">
        <v>1271.75</v>
      </c>
      <c r="T21" s="38">
        <v>80366.880000000005</v>
      </c>
      <c r="U21" s="71">
        <v>41.07</v>
      </c>
      <c r="V21" s="38">
        <v>111.9</v>
      </c>
      <c r="W21" s="38">
        <v>87.38</v>
      </c>
      <c r="X21" s="38">
        <v>110.65</v>
      </c>
      <c r="Y21" s="71">
        <v>20.260000000000002</v>
      </c>
      <c r="Z21" s="38">
        <v>346.82</v>
      </c>
      <c r="AA21" s="71">
        <v>25.14</v>
      </c>
      <c r="AB21" s="38">
        <v>149.74</v>
      </c>
      <c r="AC21" s="71">
        <v>14.6</v>
      </c>
      <c r="AD21" s="39">
        <v>3.7</v>
      </c>
      <c r="AE21" s="39">
        <v>0.1109</v>
      </c>
      <c r="AF21" s="38">
        <v>121.14</v>
      </c>
      <c r="AG21" s="71">
        <v>12.86</v>
      </c>
      <c r="AH21" s="71">
        <v>31.68</v>
      </c>
      <c r="AI21" s="39">
        <v>4.49</v>
      </c>
      <c r="AJ21" s="71">
        <v>21.04</v>
      </c>
      <c r="AK21" s="39">
        <v>5.4</v>
      </c>
      <c r="AL21" s="39">
        <v>1.88</v>
      </c>
      <c r="AM21" s="39">
        <v>5.84</v>
      </c>
      <c r="AN21" s="39">
        <v>0.87</v>
      </c>
      <c r="AO21" s="39">
        <v>5.13</v>
      </c>
      <c r="AP21" s="39">
        <v>0.94</v>
      </c>
      <c r="AQ21" s="39">
        <v>2.5099999999999998</v>
      </c>
      <c r="AR21" s="39">
        <v>0.32100000000000001</v>
      </c>
      <c r="AS21" s="39">
        <v>2.0499999999999998</v>
      </c>
      <c r="AT21" s="39">
        <v>0.28399999999999997</v>
      </c>
      <c r="AU21" s="39">
        <v>3.86</v>
      </c>
      <c r="AV21" s="39">
        <v>0.93</v>
      </c>
      <c r="AW21" s="39">
        <v>0.36899999999999999</v>
      </c>
      <c r="AX21" s="39">
        <v>2.06</v>
      </c>
      <c r="AY21" s="39">
        <v>1.01</v>
      </c>
      <c r="AZ21" s="39">
        <v>0.53900000000000003</v>
      </c>
      <c r="BA21" s="2"/>
      <c r="BB21" s="2"/>
      <c r="BC21" s="2"/>
      <c r="BD21" s="2"/>
      <c r="BE21" s="2"/>
      <c r="BF21" s="2"/>
    </row>
    <row r="22" spans="2:61" s="1" customFormat="1" x14ac:dyDescent="0.5">
      <c r="B22" s="2"/>
      <c r="C22" s="14" t="s">
        <v>154</v>
      </c>
      <c r="D22" s="36">
        <v>185</v>
      </c>
      <c r="E22" s="36">
        <v>120</v>
      </c>
      <c r="F22" s="39">
        <v>5.2</v>
      </c>
      <c r="G22" s="39">
        <v>0.94</v>
      </c>
      <c r="H22" s="39">
        <v>2.76</v>
      </c>
      <c r="I22" s="38">
        <v>17719.8</v>
      </c>
      <c r="J22" s="38">
        <v>46194.46</v>
      </c>
      <c r="K22" s="38">
        <v>74956.460000000006</v>
      </c>
      <c r="L22" s="38">
        <v>235135.05</v>
      </c>
      <c r="M22" s="38">
        <v>1012.98</v>
      </c>
      <c r="N22" s="38">
        <v>83082.880000000005</v>
      </c>
      <c r="O22" s="71">
        <v>33.520000000000003</v>
      </c>
      <c r="P22" s="38">
        <v>16180.31</v>
      </c>
      <c r="Q22" s="38">
        <v>312.86</v>
      </c>
      <c r="R22" s="38">
        <v>296.19</v>
      </c>
      <c r="S22" s="38">
        <v>1308.9000000000001</v>
      </c>
      <c r="T22" s="38">
        <v>85161.8</v>
      </c>
      <c r="U22" s="71">
        <v>42.13</v>
      </c>
      <c r="V22" s="38">
        <v>113.64</v>
      </c>
      <c r="W22" s="38">
        <v>89.73</v>
      </c>
      <c r="X22" s="38">
        <v>110.29</v>
      </c>
      <c r="Y22" s="71">
        <v>20.58</v>
      </c>
      <c r="Z22" s="38">
        <v>379</v>
      </c>
      <c r="AA22" s="71">
        <v>27.04</v>
      </c>
      <c r="AB22" s="38">
        <v>163.11000000000001</v>
      </c>
      <c r="AC22" s="71">
        <v>16</v>
      </c>
      <c r="AD22" s="39">
        <v>3.65</v>
      </c>
      <c r="AE22" s="39">
        <v>0.121</v>
      </c>
      <c r="AF22" s="38">
        <v>130.65</v>
      </c>
      <c r="AG22" s="71">
        <v>14.04</v>
      </c>
      <c r="AH22" s="71">
        <v>34.369999999999997</v>
      </c>
      <c r="AI22" s="39">
        <v>4.9800000000000004</v>
      </c>
      <c r="AJ22" s="71">
        <v>23.2</v>
      </c>
      <c r="AK22" s="39">
        <v>5.94</v>
      </c>
      <c r="AL22" s="39">
        <v>2.08</v>
      </c>
      <c r="AM22" s="39">
        <v>6.42</v>
      </c>
      <c r="AN22" s="39">
        <v>0.98</v>
      </c>
      <c r="AO22" s="39">
        <v>5.69</v>
      </c>
      <c r="AP22" s="39">
        <v>1.06</v>
      </c>
      <c r="AQ22" s="39">
        <v>2.76</v>
      </c>
      <c r="AR22" s="39">
        <v>0.36699999999999999</v>
      </c>
      <c r="AS22" s="39">
        <v>2.33</v>
      </c>
      <c r="AT22" s="39">
        <v>0.314</v>
      </c>
      <c r="AU22" s="39">
        <v>4.3</v>
      </c>
      <c r="AV22" s="39">
        <v>1.05</v>
      </c>
      <c r="AW22" s="39">
        <v>0.39400000000000002</v>
      </c>
      <c r="AX22" s="39">
        <v>2.2000000000000002</v>
      </c>
      <c r="AY22" s="39">
        <v>1.1100000000000001</v>
      </c>
      <c r="AZ22" s="39">
        <v>0.58099999999999996</v>
      </c>
      <c r="BA22" s="2"/>
      <c r="BB22" s="2"/>
      <c r="BC22" s="2"/>
      <c r="BD22" s="2"/>
      <c r="BE22" s="2"/>
      <c r="BF22" s="2"/>
    </row>
    <row r="23" spans="2:61" s="1" customFormat="1" x14ac:dyDescent="0.5">
      <c r="B23" s="2"/>
      <c r="C23" s="14" t="s">
        <v>154</v>
      </c>
      <c r="D23" s="36">
        <v>186</v>
      </c>
      <c r="E23" s="36">
        <v>120</v>
      </c>
      <c r="F23" s="39">
        <v>5.05</v>
      </c>
      <c r="G23" s="39">
        <v>0.92</v>
      </c>
      <c r="H23" s="39">
        <v>2.68</v>
      </c>
      <c r="I23" s="38">
        <v>17396.43</v>
      </c>
      <c r="J23" s="38">
        <v>45554.84</v>
      </c>
      <c r="K23" s="38">
        <v>73947.199999999997</v>
      </c>
      <c r="L23" s="38">
        <v>235135.05</v>
      </c>
      <c r="M23" s="38">
        <v>980.53</v>
      </c>
      <c r="N23" s="38">
        <v>81789.25</v>
      </c>
      <c r="O23" s="71">
        <v>33.869999999999997</v>
      </c>
      <c r="P23" s="38">
        <v>16226.28</v>
      </c>
      <c r="Q23" s="38">
        <v>307.58999999999997</v>
      </c>
      <c r="R23" s="38">
        <v>293.2</v>
      </c>
      <c r="S23" s="38">
        <v>1272.52</v>
      </c>
      <c r="T23" s="38">
        <v>83471.039999999994</v>
      </c>
      <c r="U23" s="71">
        <v>41.19</v>
      </c>
      <c r="V23" s="38">
        <v>111.02</v>
      </c>
      <c r="W23" s="38">
        <v>88.77</v>
      </c>
      <c r="X23" s="38">
        <v>110.1</v>
      </c>
      <c r="Y23" s="71">
        <v>20.14</v>
      </c>
      <c r="Z23" s="38">
        <v>376.21</v>
      </c>
      <c r="AA23" s="71">
        <v>27.2</v>
      </c>
      <c r="AB23" s="38">
        <v>163.26</v>
      </c>
      <c r="AC23" s="71">
        <v>15.91</v>
      </c>
      <c r="AD23" s="39">
        <v>3.58</v>
      </c>
      <c r="AE23" s="39">
        <v>0.11799999999999999</v>
      </c>
      <c r="AF23" s="38">
        <v>127.72</v>
      </c>
      <c r="AG23" s="71">
        <v>13.95</v>
      </c>
      <c r="AH23" s="71">
        <v>33.78</v>
      </c>
      <c r="AI23" s="39">
        <v>4.88</v>
      </c>
      <c r="AJ23" s="71">
        <v>22.94</v>
      </c>
      <c r="AK23" s="39">
        <v>6.02</v>
      </c>
      <c r="AL23" s="39">
        <v>2.0499999999999998</v>
      </c>
      <c r="AM23" s="39">
        <v>6.38</v>
      </c>
      <c r="AN23" s="39">
        <v>0.97</v>
      </c>
      <c r="AO23" s="39">
        <v>5.61</v>
      </c>
      <c r="AP23" s="39">
        <v>1.03</v>
      </c>
      <c r="AQ23" s="39">
        <v>2.75</v>
      </c>
      <c r="AR23" s="39">
        <v>0.35599999999999998</v>
      </c>
      <c r="AS23" s="39">
        <v>2.29</v>
      </c>
      <c r="AT23" s="39">
        <v>0.31</v>
      </c>
      <c r="AU23" s="39">
        <v>4.26</v>
      </c>
      <c r="AV23" s="39">
        <v>1.05</v>
      </c>
      <c r="AW23" s="39">
        <v>0.38200000000000001</v>
      </c>
      <c r="AX23" s="39">
        <v>2.09</v>
      </c>
      <c r="AY23" s="39">
        <v>1.1200000000000001</v>
      </c>
      <c r="AZ23" s="39">
        <v>0.56200000000000006</v>
      </c>
      <c r="BA23" s="2"/>
      <c r="BB23" s="2"/>
      <c r="BC23" s="2"/>
      <c r="BD23" s="2"/>
      <c r="BE23" s="2"/>
      <c r="BF23" s="2"/>
    </row>
    <row r="24" spans="2:61" s="1" customFormat="1" x14ac:dyDescent="0.5">
      <c r="B24" s="2"/>
      <c r="C24" s="14" t="s">
        <v>154</v>
      </c>
      <c r="D24" s="36">
        <v>211</v>
      </c>
      <c r="E24" s="36">
        <v>120</v>
      </c>
      <c r="F24" s="39">
        <v>5.19</v>
      </c>
      <c r="G24" s="39">
        <v>0.83</v>
      </c>
      <c r="H24" s="39">
        <v>2.75</v>
      </c>
      <c r="I24" s="38">
        <v>17420.990000000002</v>
      </c>
      <c r="J24" s="38">
        <v>43612.34</v>
      </c>
      <c r="K24" s="38">
        <v>66826.73</v>
      </c>
      <c r="L24" s="38">
        <v>235135.05</v>
      </c>
      <c r="M24" s="38">
        <v>1018.12</v>
      </c>
      <c r="N24" s="38">
        <v>74954.64</v>
      </c>
      <c r="O24" s="71">
        <v>29.41</v>
      </c>
      <c r="P24" s="38">
        <v>14655.52</v>
      </c>
      <c r="Q24" s="38">
        <v>309.85000000000002</v>
      </c>
      <c r="R24" s="38">
        <v>294.92</v>
      </c>
      <c r="S24" s="38">
        <v>1281.46</v>
      </c>
      <c r="T24" s="38">
        <v>83669.440000000002</v>
      </c>
      <c r="U24" s="71">
        <v>41.07</v>
      </c>
      <c r="V24" s="38">
        <v>112.91</v>
      </c>
      <c r="W24" s="38">
        <v>86.44</v>
      </c>
      <c r="X24" s="38">
        <v>108.54</v>
      </c>
      <c r="Y24" s="71">
        <v>19.78</v>
      </c>
      <c r="Z24" s="38">
        <v>340.34</v>
      </c>
      <c r="AA24" s="71">
        <v>23.29</v>
      </c>
      <c r="AB24" s="38">
        <v>138.66999999999999</v>
      </c>
      <c r="AC24" s="71">
        <v>14.43</v>
      </c>
      <c r="AD24" s="39">
        <v>3.54</v>
      </c>
      <c r="AE24" s="39">
        <v>0.111</v>
      </c>
      <c r="AF24" s="38">
        <v>120.82</v>
      </c>
      <c r="AG24" s="71">
        <v>12.33</v>
      </c>
      <c r="AH24" s="71">
        <v>31.92</v>
      </c>
      <c r="AI24" s="39">
        <v>4.3899999999999997</v>
      </c>
      <c r="AJ24" s="71">
        <v>20.28</v>
      </c>
      <c r="AK24" s="39">
        <v>5.21</v>
      </c>
      <c r="AL24" s="39">
        <v>1.83</v>
      </c>
      <c r="AM24" s="39">
        <v>5.45</v>
      </c>
      <c r="AN24" s="39">
        <v>0.82</v>
      </c>
      <c r="AO24" s="39">
        <v>4.76</v>
      </c>
      <c r="AP24" s="39">
        <v>0.88</v>
      </c>
      <c r="AQ24" s="39">
        <v>2.34</v>
      </c>
      <c r="AR24" s="39">
        <v>0.3</v>
      </c>
      <c r="AS24" s="39">
        <v>1.92</v>
      </c>
      <c r="AT24" s="39">
        <v>0.255</v>
      </c>
      <c r="AU24" s="39">
        <v>3.59</v>
      </c>
      <c r="AV24" s="39">
        <v>0.9</v>
      </c>
      <c r="AW24" s="39">
        <v>0.36699999999999999</v>
      </c>
      <c r="AX24" s="39">
        <v>2.0099999999999998</v>
      </c>
      <c r="AY24" s="39">
        <v>0.94</v>
      </c>
      <c r="AZ24" s="39">
        <v>0.55000000000000004</v>
      </c>
      <c r="BA24" s="2"/>
      <c r="BB24" s="2"/>
      <c r="BC24" s="2"/>
      <c r="BD24" s="2"/>
      <c r="BE24" s="2"/>
      <c r="BF24" s="2"/>
    </row>
    <row r="25" spans="2:61" s="1" customFormat="1" x14ac:dyDescent="0.5">
      <c r="B25" s="2"/>
      <c r="C25" s="11" t="s">
        <v>154</v>
      </c>
      <c r="D25" s="37">
        <v>212</v>
      </c>
      <c r="E25" s="37">
        <v>120</v>
      </c>
      <c r="F25" s="40">
        <v>5.24</v>
      </c>
      <c r="G25" s="40">
        <v>0.88</v>
      </c>
      <c r="H25" s="40">
        <v>2.81</v>
      </c>
      <c r="I25" s="72">
        <v>17502.27</v>
      </c>
      <c r="J25" s="72">
        <v>43001.23</v>
      </c>
      <c r="K25" s="72">
        <v>69547.92</v>
      </c>
      <c r="L25" s="72">
        <v>235135.05</v>
      </c>
      <c r="M25" s="72">
        <v>1081.07</v>
      </c>
      <c r="N25" s="72">
        <v>76500.41</v>
      </c>
      <c r="O25" s="73">
        <v>31.83</v>
      </c>
      <c r="P25" s="72">
        <v>15045.86</v>
      </c>
      <c r="Q25" s="72">
        <v>305.14999999999998</v>
      </c>
      <c r="R25" s="72">
        <v>291.51</v>
      </c>
      <c r="S25" s="72">
        <v>1263.43</v>
      </c>
      <c r="T25" s="72">
        <v>83522.070000000007</v>
      </c>
      <c r="U25" s="73">
        <v>41.23</v>
      </c>
      <c r="V25" s="72">
        <v>113.67</v>
      </c>
      <c r="W25" s="72">
        <v>89.78</v>
      </c>
      <c r="X25" s="72">
        <v>111.75</v>
      </c>
      <c r="Y25" s="73">
        <v>20.309999999999999</v>
      </c>
      <c r="Z25" s="72">
        <v>345.78</v>
      </c>
      <c r="AA25" s="73">
        <v>25.27</v>
      </c>
      <c r="AB25" s="72">
        <v>150.88</v>
      </c>
      <c r="AC25" s="73">
        <v>14.69</v>
      </c>
      <c r="AD25" s="40">
        <v>3.57</v>
      </c>
      <c r="AE25" s="40">
        <v>0.11600000000000001</v>
      </c>
      <c r="AF25" s="72">
        <v>117.95</v>
      </c>
      <c r="AG25" s="73">
        <v>12.82</v>
      </c>
      <c r="AH25" s="73">
        <v>31.32</v>
      </c>
      <c r="AI25" s="40">
        <v>4.51</v>
      </c>
      <c r="AJ25" s="73">
        <v>21.61</v>
      </c>
      <c r="AK25" s="40">
        <v>5.43</v>
      </c>
      <c r="AL25" s="40">
        <v>1.88</v>
      </c>
      <c r="AM25" s="40">
        <v>5.86</v>
      </c>
      <c r="AN25" s="40">
        <v>0.88</v>
      </c>
      <c r="AO25" s="40">
        <v>5.2</v>
      </c>
      <c r="AP25" s="40">
        <v>0.95</v>
      </c>
      <c r="AQ25" s="40">
        <v>2.5</v>
      </c>
      <c r="AR25" s="40">
        <v>0.33200000000000002</v>
      </c>
      <c r="AS25" s="40">
        <v>2.09</v>
      </c>
      <c r="AT25" s="40">
        <v>0.28100000000000003</v>
      </c>
      <c r="AU25" s="40">
        <v>3.88</v>
      </c>
      <c r="AV25" s="40">
        <v>0.96</v>
      </c>
      <c r="AW25" s="40">
        <v>0.35899999999999999</v>
      </c>
      <c r="AX25" s="40">
        <v>2.09</v>
      </c>
      <c r="AY25" s="40">
        <v>1.02</v>
      </c>
      <c r="AZ25" s="40">
        <v>0.53900000000000003</v>
      </c>
      <c r="BA25" s="2"/>
      <c r="BB25" s="2"/>
      <c r="BC25" s="2"/>
      <c r="BD25" s="2"/>
      <c r="BE25" s="2"/>
      <c r="BF25" s="2"/>
    </row>
    <row r="26" spans="2:61" s="1" customFormat="1" x14ac:dyDescent="0.5">
      <c r="B26" s="2"/>
      <c r="C26" s="36"/>
      <c r="D26" s="14"/>
      <c r="E26" s="36" t="s">
        <v>55</v>
      </c>
      <c r="F26" s="39">
        <f>AVERAGE(F8:F25)</f>
        <v>5.1055555555555552</v>
      </c>
      <c r="G26" s="39">
        <f t="shared" ref="G26:M26" si="0">AVERAGE(G8:G25)</f>
        <v>0.88200000000000012</v>
      </c>
      <c r="H26" s="39">
        <f t="shared" si="0"/>
        <v>2.7383333333333333</v>
      </c>
      <c r="I26" s="38">
        <f t="shared" si="0"/>
        <v>17446.56388888889</v>
      </c>
      <c r="J26" s="38">
        <f t="shared" si="0"/>
        <v>44300.35833333333</v>
      </c>
      <c r="K26" s="38">
        <f t="shared" si="0"/>
        <v>70623.653333333321</v>
      </c>
      <c r="L26" s="38">
        <f t="shared" si="0"/>
        <v>235135.04111111103</v>
      </c>
      <c r="M26" s="38">
        <f t="shared" si="0"/>
        <v>1014.632222222222</v>
      </c>
      <c r="N26" s="38">
        <f t="shared" ref="N26:AZ26" si="1">AVERAGE(N8:N25)</f>
        <v>78020.258888888871</v>
      </c>
      <c r="O26" s="71">
        <f t="shared" si="1"/>
        <v>31.945</v>
      </c>
      <c r="P26" s="38">
        <f t="shared" si="1"/>
        <v>15377.533333333333</v>
      </c>
      <c r="Q26" s="38">
        <f t="shared" si="1"/>
        <v>308.87111111111108</v>
      </c>
      <c r="R26" s="38">
        <f t="shared" si="1"/>
        <v>293.82833333333332</v>
      </c>
      <c r="S26" s="38">
        <f t="shared" si="1"/>
        <v>1277.9577777777779</v>
      </c>
      <c r="T26" s="38">
        <f t="shared" si="1"/>
        <v>83181.439444444448</v>
      </c>
      <c r="U26" s="71">
        <f t="shared" si="1"/>
        <v>41.210555555555558</v>
      </c>
      <c r="V26" s="38">
        <f t="shared" si="1"/>
        <v>112.03777777777779</v>
      </c>
      <c r="W26" s="38">
        <f t="shared" si="1"/>
        <v>87.970555555555563</v>
      </c>
      <c r="X26" s="38">
        <f t="shared" si="1"/>
        <v>109.94166666666666</v>
      </c>
      <c r="Y26" s="71">
        <f t="shared" si="1"/>
        <v>20.012777777777774</v>
      </c>
      <c r="Z26" s="38">
        <f t="shared" si="1"/>
        <v>356.44166666666661</v>
      </c>
      <c r="AA26" s="71">
        <f t="shared" si="1"/>
        <v>25.52277777777778</v>
      </c>
      <c r="AB26" s="38">
        <f t="shared" si="1"/>
        <v>152.67333333333332</v>
      </c>
      <c r="AC26" s="71">
        <f t="shared" si="1"/>
        <v>15.020555555555555</v>
      </c>
      <c r="AD26" s="39">
        <f t="shared" si="1"/>
        <v>3.612222222222222</v>
      </c>
      <c r="AE26" s="39">
        <f t="shared" si="1"/>
        <v>0.11514444444444444</v>
      </c>
      <c r="AF26" s="38">
        <f t="shared" si="1"/>
        <v>123.01777777777778</v>
      </c>
      <c r="AG26" s="71">
        <f t="shared" si="1"/>
        <v>13.133333333333333</v>
      </c>
      <c r="AH26" s="71">
        <f t="shared" si="1"/>
        <v>32.412777777777784</v>
      </c>
      <c r="AI26" s="39">
        <f t="shared" si="1"/>
        <v>4.6077777777777786</v>
      </c>
      <c r="AJ26" s="71">
        <f t="shared" si="1"/>
        <v>21.648333333333337</v>
      </c>
      <c r="AK26" s="39">
        <f t="shared" si="1"/>
        <v>5.5555555555555554</v>
      </c>
      <c r="AL26" s="39">
        <f t="shared" si="1"/>
        <v>1.9233333333333336</v>
      </c>
      <c r="AM26" s="39">
        <f t="shared" si="1"/>
        <v>5.9422222222222221</v>
      </c>
      <c r="AN26" s="39">
        <f t="shared" si="1"/>
        <v>0.89322222222222236</v>
      </c>
      <c r="AO26" s="39">
        <f t="shared" si="1"/>
        <v>5.2411111111111115</v>
      </c>
      <c r="AP26" s="39">
        <f t="shared" si="1"/>
        <v>0.9644999999999998</v>
      </c>
      <c r="AQ26" s="39">
        <f t="shared" si="1"/>
        <v>2.5516666666666663</v>
      </c>
      <c r="AR26" s="39">
        <f t="shared" si="1"/>
        <v>0.33261111111111108</v>
      </c>
      <c r="AS26" s="39">
        <f t="shared" si="1"/>
        <v>2.1088888888888895</v>
      </c>
      <c r="AT26" s="39">
        <f t="shared" si="1"/>
        <v>0.28627777777777769</v>
      </c>
      <c r="AU26" s="39">
        <f t="shared" si="1"/>
        <v>3.9472222222222211</v>
      </c>
      <c r="AV26" s="39">
        <f t="shared" si="1"/>
        <v>0.96433333333333315</v>
      </c>
      <c r="AW26" s="39">
        <f t="shared" si="1"/>
        <v>0.37027777777777776</v>
      </c>
      <c r="AX26" s="39">
        <f t="shared" si="1"/>
        <v>2.0716666666666663</v>
      </c>
      <c r="AY26" s="39">
        <f t="shared" si="1"/>
        <v>1.0234999999999999</v>
      </c>
      <c r="AZ26" s="39">
        <f t="shared" si="1"/>
        <v>0.54855555555555546</v>
      </c>
      <c r="BA26" s="2"/>
      <c r="BB26" s="2"/>
      <c r="BC26" s="2"/>
      <c r="BD26" s="2"/>
      <c r="BE26" s="2"/>
      <c r="BF26" s="2"/>
    </row>
    <row r="27" spans="2:61" s="1" customFormat="1" x14ac:dyDescent="0.5">
      <c r="B27" s="2"/>
      <c r="C27" s="37"/>
      <c r="D27" s="11"/>
      <c r="E27" s="37" t="s">
        <v>156</v>
      </c>
      <c r="F27" s="40">
        <f>STDEV(F8:F25)</f>
        <v>0.10584240350202269</v>
      </c>
      <c r="G27" s="40">
        <f t="shared" ref="G27:M27" si="2">STDEV(G8:G25)</f>
        <v>3.4357977068437753E-2</v>
      </c>
      <c r="H27" s="40">
        <f t="shared" si="2"/>
        <v>9.4074438611133876E-2</v>
      </c>
      <c r="I27" s="72">
        <f t="shared" si="2"/>
        <v>224.69297630685688</v>
      </c>
      <c r="J27" s="72">
        <f t="shared" si="2"/>
        <v>1032.1975442101809</v>
      </c>
      <c r="K27" s="72">
        <f t="shared" si="2"/>
        <v>2532.3190070043106</v>
      </c>
      <c r="L27" s="72">
        <f t="shared" si="2"/>
        <v>1.1826634389017418E-2</v>
      </c>
      <c r="M27" s="72">
        <f t="shared" si="2"/>
        <v>38.067107703224444</v>
      </c>
      <c r="N27" s="72">
        <f t="shared" ref="N27:AZ27" si="3">STDEV(N8:N25)</f>
        <v>2531.0662058854105</v>
      </c>
      <c r="O27" s="73">
        <f t="shared" si="3"/>
        <v>1.4631322162924791</v>
      </c>
      <c r="P27" s="72">
        <f t="shared" si="3"/>
        <v>467.9166513261045</v>
      </c>
      <c r="Q27" s="72">
        <f t="shared" si="3"/>
        <v>3.4405674786528126</v>
      </c>
      <c r="R27" s="72">
        <f t="shared" si="3"/>
        <v>4.2094169639595647</v>
      </c>
      <c r="S27" s="72">
        <f t="shared" si="3"/>
        <v>13.924322585933041</v>
      </c>
      <c r="T27" s="72">
        <f t="shared" si="3"/>
        <v>1139.8698604534907</v>
      </c>
      <c r="U27" s="73">
        <f t="shared" si="3"/>
        <v>0.41163193471012782</v>
      </c>
      <c r="V27" s="72">
        <f t="shared" si="3"/>
        <v>1.2614909738575941</v>
      </c>
      <c r="W27" s="72">
        <f t="shared" si="3"/>
        <v>1.1673069671494118</v>
      </c>
      <c r="X27" s="72">
        <f t="shared" si="3"/>
        <v>2.2191419910565857</v>
      </c>
      <c r="Y27" s="73">
        <f t="shared" si="3"/>
        <v>0.28856247270494961</v>
      </c>
      <c r="Z27" s="72">
        <f t="shared" si="3"/>
        <v>11.93322413412629</v>
      </c>
      <c r="AA27" s="73">
        <f t="shared" si="3"/>
        <v>1.2698902479466738</v>
      </c>
      <c r="AB27" s="72">
        <f t="shared" si="3"/>
        <v>7.817861148752673</v>
      </c>
      <c r="AC27" s="73">
        <f t="shared" si="3"/>
        <v>0.44005978500549797</v>
      </c>
      <c r="AD27" s="40">
        <f t="shared" si="3"/>
        <v>0.15140734132312064</v>
      </c>
      <c r="AE27" s="40">
        <f t="shared" si="3"/>
        <v>3.173089461711747E-3</v>
      </c>
      <c r="AF27" s="72">
        <f t="shared" si="3"/>
        <v>3.5151814538647614</v>
      </c>
      <c r="AG27" s="73">
        <f t="shared" si="3"/>
        <v>0.48179810269936285</v>
      </c>
      <c r="AH27" s="73">
        <f t="shared" si="3"/>
        <v>0.87637492349789781</v>
      </c>
      <c r="AI27" s="40">
        <f t="shared" si="3"/>
        <v>0.15471246786351225</v>
      </c>
      <c r="AJ27" s="73">
        <f t="shared" si="3"/>
        <v>0.75328496287535018</v>
      </c>
      <c r="AK27" s="40">
        <f t="shared" si="3"/>
        <v>0.21828805098450615</v>
      </c>
      <c r="AL27" s="40">
        <f t="shared" si="3"/>
        <v>6.7125869476239761E-2</v>
      </c>
      <c r="AM27" s="40">
        <f t="shared" si="3"/>
        <v>0.27359385002452408</v>
      </c>
      <c r="AN27" s="40">
        <f t="shared" si="3"/>
        <v>4.1595468581757181E-2</v>
      </c>
      <c r="AO27" s="40">
        <f t="shared" si="3"/>
        <v>0.24068258053952188</v>
      </c>
      <c r="AP27" s="40">
        <f t="shared" si="3"/>
        <v>4.602333167887273E-2</v>
      </c>
      <c r="AQ27" s="40">
        <f t="shared" si="3"/>
        <v>0.12205350803450678</v>
      </c>
      <c r="AR27" s="40">
        <f t="shared" si="3"/>
        <v>1.6803847209664564E-2</v>
      </c>
      <c r="AS27" s="40">
        <f t="shared" si="3"/>
        <v>0.10226199851298279</v>
      </c>
      <c r="AT27" s="40">
        <f t="shared" si="3"/>
        <v>1.5456982262188003E-2</v>
      </c>
      <c r="AU27" s="40">
        <f t="shared" si="3"/>
        <v>0.19314138544403642</v>
      </c>
      <c r="AV27" s="40">
        <f t="shared" si="3"/>
        <v>4.0914545090957571E-2</v>
      </c>
      <c r="AW27" s="40">
        <f t="shared" si="3"/>
        <v>1.0829184726010788E-2</v>
      </c>
      <c r="AX27" s="40">
        <f t="shared" si="3"/>
        <v>8.9852820833653937E-2</v>
      </c>
      <c r="AY27" s="40">
        <f t="shared" si="3"/>
        <v>4.685427973421178E-2</v>
      </c>
      <c r="AZ27" s="40">
        <f t="shared" si="3"/>
        <v>1.9091797506419955E-2</v>
      </c>
      <c r="BA27" s="2"/>
      <c r="BB27" s="2"/>
      <c r="BC27" s="2"/>
      <c r="BD27" s="2"/>
      <c r="BE27" s="2"/>
      <c r="BF27" s="2"/>
    </row>
    <row r="28" spans="2:61" s="1" customFormat="1" x14ac:dyDescent="0.5">
      <c r="B28" s="2"/>
      <c r="C28" s="11" t="s">
        <v>158</v>
      </c>
      <c r="D28" s="74" t="s">
        <v>155</v>
      </c>
      <c r="E28" s="74"/>
      <c r="F28" s="75">
        <v>5.0999999999999996</v>
      </c>
      <c r="G28" s="75">
        <v>0.88</v>
      </c>
      <c r="H28" s="75">
        <v>2.73</v>
      </c>
      <c r="I28" s="76">
        <v>17437</v>
      </c>
      <c r="J28" s="76">
        <v>44265.790126519467</v>
      </c>
      <c r="K28" s="76">
        <v>70410.2</v>
      </c>
      <c r="L28" s="76">
        <v>235135.13063737724</v>
      </c>
      <c r="M28" s="76">
        <v>1012.4052416514021</v>
      </c>
      <c r="N28" s="76">
        <v>77902.3</v>
      </c>
      <c r="O28" s="15">
        <v>31.8</v>
      </c>
      <c r="P28" s="16">
        <v>15360</v>
      </c>
      <c r="Q28" s="16">
        <v>309</v>
      </c>
      <c r="R28" s="16">
        <v>294</v>
      </c>
      <c r="S28" s="16">
        <v>1277.8545249506626</v>
      </c>
      <c r="T28" s="16">
        <v>83172.581767571333</v>
      </c>
      <c r="U28" s="15">
        <v>41.2</v>
      </c>
      <c r="V28" s="16">
        <v>112</v>
      </c>
      <c r="W28" s="16">
        <v>87.9</v>
      </c>
      <c r="X28" s="16">
        <v>110</v>
      </c>
      <c r="Y28" s="15">
        <v>20</v>
      </c>
      <c r="Z28" s="16">
        <v>356</v>
      </c>
      <c r="AA28" s="15">
        <v>25.4</v>
      </c>
      <c r="AB28" s="16">
        <v>152</v>
      </c>
      <c r="AC28" s="15">
        <v>15</v>
      </c>
      <c r="AD28" s="12">
        <v>3.6</v>
      </c>
      <c r="AE28" s="12">
        <v>0.115</v>
      </c>
      <c r="AF28" s="16">
        <v>123</v>
      </c>
      <c r="AG28" s="15">
        <v>13.1</v>
      </c>
      <c r="AH28" s="15">
        <v>32.4</v>
      </c>
      <c r="AI28" s="12">
        <v>4.5999999999999996</v>
      </c>
      <c r="AJ28" s="15">
        <v>21.6</v>
      </c>
      <c r="AK28" s="12">
        <v>5.54</v>
      </c>
      <c r="AL28" s="12">
        <v>1.92</v>
      </c>
      <c r="AM28" s="12">
        <v>5.92</v>
      </c>
      <c r="AN28" s="12">
        <v>0.89</v>
      </c>
      <c r="AO28" s="12">
        <v>5.22</v>
      </c>
      <c r="AP28" s="12">
        <v>0.96099999999999997</v>
      </c>
      <c r="AQ28" s="12">
        <v>2.54</v>
      </c>
      <c r="AR28" s="12">
        <v>0.33100000000000002</v>
      </c>
      <c r="AS28" s="12">
        <v>2.1</v>
      </c>
      <c r="AT28" s="12">
        <v>0.28499999999999998</v>
      </c>
      <c r="AU28" s="12">
        <v>3.93</v>
      </c>
      <c r="AV28" s="12">
        <v>0.96099999999999997</v>
      </c>
      <c r="AW28" s="12">
        <v>0.37</v>
      </c>
      <c r="AX28" s="12">
        <v>2.0699999999999998</v>
      </c>
      <c r="AY28" s="12">
        <v>1.02</v>
      </c>
      <c r="AZ28" s="40">
        <v>0.54800000000000004</v>
      </c>
      <c r="BA28" s="2"/>
      <c r="BB28" s="2"/>
      <c r="BC28" s="2"/>
      <c r="BD28" s="2"/>
      <c r="BE28" s="2"/>
      <c r="BF28" s="2"/>
    </row>
    <row r="29" spans="2:61" s="1" customFormat="1" x14ac:dyDescent="0.5">
      <c r="B29" s="2"/>
      <c r="C29" s="2" t="s">
        <v>46</v>
      </c>
      <c r="D29" s="2">
        <v>5</v>
      </c>
      <c r="E29" s="2">
        <v>120</v>
      </c>
      <c r="F29" s="4">
        <v>2.1566960656879215</v>
      </c>
      <c r="G29" s="5">
        <v>3.6061198229233884E-3</v>
      </c>
      <c r="H29" s="4">
        <v>0.40468678012806919</v>
      </c>
      <c r="I29" s="6">
        <v>123.97003999283726</v>
      </c>
      <c r="J29" s="6">
        <v>293011.61993134877</v>
      </c>
      <c r="K29" s="6">
        <v>268.95558983159589</v>
      </c>
      <c r="L29" s="6">
        <v>190763.55945393929</v>
      </c>
      <c r="M29" s="3">
        <v>70.35271606842943</v>
      </c>
      <c r="N29" s="6">
        <v>757.6631900076809</v>
      </c>
      <c r="O29" s="4">
        <v>3.8729991493838694</v>
      </c>
      <c r="P29" s="6">
        <v>43.755653024962328</v>
      </c>
      <c r="Q29" s="3">
        <v>5.585402828726628</v>
      </c>
      <c r="R29" s="6">
        <v>123.65227884100018</v>
      </c>
      <c r="S29" s="6">
        <v>1085.3854881918915</v>
      </c>
      <c r="T29" s="6">
        <v>76840.683787682618</v>
      </c>
      <c r="U29" s="6">
        <v>144.51468339610173</v>
      </c>
      <c r="V29" s="6">
        <v>2751.4160892727705</v>
      </c>
      <c r="W29" s="4">
        <v>1.1028973304581926</v>
      </c>
      <c r="X29" s="3">
        <v>51.585125318250888</v>
      </c>
      <c r="Y29" s="5">
        <v>0.11259081445830886</v>
      </c>
      <c r="Z29" s="5">
        <v>8.5894143999103202E-3</v>
      </c>
      <c r="AA29" s="5">
        <v>7.9055582555990989E-2</v>
      </c>
      <c r="AB29" s="5">
        <v>4.7981705123108051E-2</v>
      </c>
      <c r="AC29" s="5">
        <v>3.5360008263665447E-3</v>
      </c>
      <c r="AD29" s="5">
        <v>0.24040798819489254</v>
      </c>
      <c r="AE29" s="7" t="s">
        <v>79</v>
      </c>
      <c r="AF29" s="7">
        <v>8.3141095917400344E-4</v>
      </c>
      <c r="AG29" s="7">
        <v>1.702889916380489E-4</v>
      </c>
      <c r="AH29" s="7">
        <v>6.3107096901159304E-4</v>
      </c>
      <c r="AI29" s="7" t="s">
        <v>79</v>
      </c>
      <c r="AJ29" s="7" t="s">
        <v>79</v>
      </c>
      <c r="AK29" s="7" t="s">
        <v>79</v>
      </c>
      <c r="AL29" s="7">
        <v>6.3107096901159304E-4</v>
      </c>
      <c r="AM29" s="7" t="s">
        <v>79</v>
      </c>
      <c r="AN29" s="7">
        <v>4.6078197737354408E-4</v>
      </c>
      <c r="AO29" s="7">
        <v>4.4812274470091345E-3</v>
      </c>
      <c r="AP29" s="7">
        <v>3.3784118852810937E-3</v>
      </c>
      <c r="AQ29" s="5">
        <v>1.3681048966753526E-2</v>
      </c>
      <c r="AR29" s="32">
        <v>2.9584850667210153E-3</v>
      </c>
      <c r="AS29" s="32">
        <v>3.4870859919104762E-2</v>
      </c>
      <c r="AT29" s="32">
        <v>7.8140360164681236E-3</v>
      </c>
      <c r="AU29" s="32" t="s">
        <v>79</v>
      </c>
      <c r="AV29" s="32" t="s">
        <v>79</v>
      </c>
      <c r="AW29" s="32">
        <v>2.2037398917865153E-4</v>
      </c>
      <c r="AX29" s="32">
        <v>7.9134296114152149E-3</v>
      </c>
      <c r="AY29" s="32" t="s">
        <v>79</v>
      </c>
      <c r="AZ29" s="32" t="s">
        <v>79</v>
      </c>
      <c r="BA29" s="2"/>
      <c r="BB29" s="2"/>
      <c r="BC29" s="2"/>
      <c r="BD29" s="2"/>
      <c r="BE29" s="2"/>
      <c r="BF29" s="2"/>
    </row>
    <row r="30" spans="2:61" s="1" customFormat="1" x14ac:dyDescent="0.5">
      <c r="B30" s="2"/>
      <c r="C30" s="2" t="s">
        <v>46</v>
      </c>
      <c r="D30" s="2">
        <v>6</v>
      </c>
      <c r="E30" s="2">
        <v>120</v>
      </c>
      <c r="F30" s="4">
        <v>2.1675815946241652</v>
      </c>
      <c r="G30" s="5">
        <v>3.4035412619265524E-3</v>
      </c>
      <c r="H30" s="4">
        <v>0.40241870214543357</v>
      </c>
      <c r="I30" s="6">
        <v>126.43649364278753</v>
      </c>
      <c r="J30" s="6">
        <v>294112.21634179406</v>
      </c>
      <c r="K30" s="6">
        <v>262.80399773744188</v>
      </c>
      <c r="L30" s="6">
        <v>190638.16325817822</v>
      </c>
      <c r="M30" s="3">
        <v>67.692709827476293</v>
      </c>
      <c r="N30" s="6">
        <v>743.67486942635503</v>
      </c>
      <c r="O30" s="4">
        <v>3.707988763525552</v>
      </c>
      <c r="P30" s="6">
        <v>40.925141932292775</v>
      </c>
      <c r="Q30" s="3">
        <v>5.4116788670491527</v>
      </c>
      <c r="R30" s="6">
        <v>114.49751765103163</v>
      </c>
      <c r="S30" s="6">
        <v>1074.3437088293217</v>
      </c>
      <c r="T30" s="6">
        <v>75713.480948487981</v>
      </c>
      <c r="U30" s="6">
        <v>140.97755875469906</v>
      </c>
      <c r="V30" s="6">
        <v>2722.1572967748125</v>
      </c>
      <c r="W30" s="4">
        <v>1.0929646220964599</v>
      </c>
      <c r="X30" s="3">
        <v>50.094211836735511</v>
      </c>
      <c r="Y30" s="5">
        <v>0.10236737913109017</v>
      </c>
      <c r="Z30" s="5">
        <v>6.6663554315685982E-3</v>
      </c>
      <c r="AA30" s="5">
        <v>8.0268598352556758E-2</v>
      </c>
      <c r="AB30" s="5">
        <v>5.331863401036642E-2</v>
      </c>
      <c r="AC30" s="5">
        <v>2.8529684107325513E-3</v>
      </c>
      <c r="AD30" s="5">
        <v>0.24125101297773505</v>
      </c>
      <c r="AE30" s="7" t="s">
        <v>79</v>
      </c>
      <c r="AF30" s="7">
        <v>1.2012498571505479E-4</v>
      </c>
      <c r="AG30" s="7">
        <v>2.5026038690636413E-4</v>
      </c>
      <c r="AH30" s="7" t="s">
        <v>79</v>
      </c>
      <c r="AI30" s="7" t="s">
        <v>79</v>
      </c>
      <c r="AJ30" s="7">
        <v>1.1912394416742935E-3</v>
      </c>
      <c r="AK30" s="7" t="s">
        <v>79</v>
      </c>
      <c r="AL30" s="7" t="s">
        <v>79</v>
      </c>
      <c r="AM30" s="7" t="s">
        <v>79</v>
      </c>
      <c r="AN30" s="7">
        <v>5.5057285119400117E-4</v>
      </c>
      <c r="AO30" s="7">
        <v>6.8652908014172585E-3</v>
      </c>
      <c r="AP30" s="7">
        <v>3.777764717906387E-3</v>
      </c>
      <c r="AQ30" s="5">
        <v>1.3797488319078581E-2</v>
      </c>
      <c r="AR30" s="32">
        <v>2.981385374520491E-3</v>
      </c>
      <c r="AS30" s="32">
        <v>3.4497121611020261E-2</v>
      </c>
      <c r="AT30" s="32">
        <v>7.3381934721296572E-3</v>
      </c>
      <c r="AU30" s="32" t="s">
        <v>79</v>
      </c>
      <c r="AV30" s="32" t="s">
        <v>79</v>
      </c>
      <c r="AW30" s="32" t="s">
        <v>79</v>
      </c>
      <c r="AX30" s="32">
        <v>5.9061451309901942E-3</v>
      </c>
      <c r="AY30" s="32" t="s">
        <v>79</v>
      </c>
      <c r="AZ30" s="32" t="s">
        <v>79</v>
      </c>
      <c r="BA30" s="2"/>
      <c r="BB30" s="2"/>
      <c r="BC30" s="2"/>
      <c r="BD30" s="2"/>
      <c r="BE30" s="2"/>
      <c r="BF30" s="2"/>
    </row>
    <row r="31" spans="2:61" s="1" customFormat="1" x14ac:dyDescent="0.5">
      <c r="B31" s="2"/>
      <c r="C31" s="2" t="s">
        <v>46</v>
      </c>
      <c r="D31" s="2">
        <v>32</v>
      </c>
      <c r="E31" s="2">
        <v>120</v>
      </c>
      <c r="F31" s="4">
        <v>2.1210311728287765</v>
      </c>
      <c r="G31" s="5">
        <v>2.2935148919108203E-3</v>
      </c>
      <c r="H31" s="4">
        <v>0.20254417227264385</v>
      </c>
      <c r="I31" s="6">
        <v>120.99083306094771</v>
      </c>
      <c r="J31" s="6">
        <v>296151.84342584014</v>
      </c>
      <c r="K31" s="6">
        <v>257.22104089553955</v>
      </c>
      <c r="L31" s="6">
        <v>189080.75447104766</v>
      </c>
      <c r="M31" s="3">
        <v>60.727549715252565</v>
      </c>
      <c r="N31" s="6">
        <v>733.22494167043078</v>
      </c>
      <c r="O31" s="4">
        <v>3.4147797638093671</v>
      </c>
      <c r="P31" s="6">
        <v>40.966983938804255</v>
      </c>
      <c r="Q31" s="3">
        <v>5.5361319497303416</v>
      </c>
      <c r="R31" s="6">
        <v>121.53005153568292</v>
      </c>
      <c r="S31" s="6">
        <v>1079.7242395746325</v>
      </c>
      <c r="T31" s="6">
        <v>75674.999529222288</v>
      </c>
      <c r="U31" s="6">
        <v>142.05844930942558</v>
      </c>
      <c r="V31" s="6">
        <v>2742.0631181307567</v>
      </c>
      <c r="W31" s="4">
        <v>1.053898232049977</v>
      </c>
      <c r="X31" s="3">
        <v>54.467124286025808</v>
      </c>
      <c r="Y31" s="5">
        <v>0.10391242032844732</v>
      </c>
      <c r="Z31" s="5">
        <v>6.5455548962250641E-3</v>
      </c>
      <c r="AA31" s="5">
        <v>7.5734858380929929E-2</v>
      </c>
      <c r="AB31" s="5">
        <v>4.5743233301268428E-2</v>
      </c>
      <c r="AC31" s="5">
        <v>1.7077253740634679E-3</v>
      </c>
      <c r="AD31" s="5">
        <v>0.2323300799597974</v>
      </c>
      <c r="AE31" s="7" t="s">
        <v>79</v>
      </c>
      <c r="AF31" s="7" t="s">
        <v>79</v>
      </c>
      <c r="AG31" s="7">
        <v>3.9714543582871348E-5</v>
      </c>
      <c r="AH31" s="7" t="s">
        <v>79</v>
      </c>
      <c r="AI31" s="7" t="s">
        <v>79</v>
      </c>
      <c r="AJ31" s="7" t="s">
        <v>79</v>
      </c>
      <c r="AK31" s="7" t="s">
        <v>79</v>
      </c>
      <c r="AL31" s="7">
        <v>6.4536133322165936E-4</v>
      </c>
      <c r="AM31" s="7">
        <v>1.9956558150392855E-3</v>
      </c>
      <c r="AN31" s="7">
        <v>7.049331485959664E-4</v>
      </c>
      <c r="AO31" s="7">
        <v>7.0082434616784402E-3</v>
      </c>
      <c r="AP31" s="7">
        <v>3.2010938348059322E-3</v>
      </c>
      <c r="AQ31" s="5">
        <v>1.4680026471355332E-2</v>
      </c>
      <c r="AR31" s="32">
        <v>3.0432757802386422E-3</v>
      </c>
      <c r="AS31" s="32">
        <v>2.8300111821993726E-2</v>
      </c>
      <c r="AT31" s="32">
        <v>7.3141568639561111E-3</v>
      </c>
      <c r="AU31" s="32" t="s">
        <v>79</v>
      </c>
      <c r="AV31" s="32">
        <v>1.5885817433148539E-4</v>
      </c>
      <c r="AW31" s="32" t="s">
        <v>79</v>
      </c>
      <c r="AX31" s="32">
        <v>5.4011779272705035E-3</v>
      </c>
      <c r="AY31" s="32" t="s">
        <v>79</v>
      </c>
      <c r="AZ31" s="32" t="s">
        <v>79</v>
      </c>
      <c r="BA31" s="2"/>
      <c r="BB31" s="2"/>
      <c r="BC31" s="2"/>
      <c r="BD31" s="2"/>
      <c r="BE31" s="2"/>
      <c r="BF31" s="2"/>
    </row>
    <row r="32" spans="2:61" s="1" customFormat="1" x14ac:dyDescent="0.5">
      <c r="B32" s="2"/>
      <c r="C32" s="14" t="s">
        <v>46</v>
      </c>
      <c r="D32" s="14">
        <v>33</v>
      </c>
      <c r="E32" s="2">
        <v>120</v>
      </c>
      <c r="F32" s="18">
        <v>2.1864965320180154</v>
      </c>
      <c r="G32" s="21" t="s">
        <v>79</v>
      </c>
      <c r="H32" s="18">
        <v>0.19085083772492656</v>
      </c>
      <c r="I32" s="28">
        <v>123.62382670510954</v>
      </c>
      <c r="J32" s="28">
        <v>299595.54937586316</v>
      </c>
      <c r="K32" s="28">
        <v>246.71815457957402</v>
      </c>
      <c r="L32" s="28">
        <v>184495.42841605097</v>
      </c>
      <c r="M32" s="19">
        <v>60.647947716975501</v>
      </c>
      <c r="N32" s="28">
        <v>691.2977040626414</v>
      </c>
      <c r="O32" s="18">
        <v>3.2806416169125603</v>
      </c>
      <c r="P32" s="28">
        <v>39.14467240122741</v>
      </c>
      <c r="Q32" s="19">
        <v>5.6245350317017282</v>
      </c>
      <c r="R32" s="28">
        <v>127.50656410119798</v>
      </c>
      <c r="S32" s="28">
        <v>1122.6458138697187</v>
      </c>
      <c r="T32" s="28">
        <v>78852.756275794032</v>
      </c>
      <c r="U32" s="28">
        <v>146.30157580028893</v>
      </c>
      <c r="V32" s="28">
        <v>2760.4948100450906</v>
      </c>
      <c r="W32" s="18">
        <v>1.0755692988701275</v>
      </c>
      <c r="X32" s="19">
        <v>55.678801077923694</v>
      </c>
      <c r="Y32" s="21">
        <v>9.9491365205519447E-2</v>
      </c>
      <c r="Z32" s="21">
        <v>6.6565344933430682E-3</v>
      </c>
      <c r="AA32" s="21">
        <v>7.2451434184022875E-2</v>
      </c>
      <c r="AB32" s="21">
        <v>4.5460483303011313E-2</v>
      </c>
      <c r="AC32" s="21">
        <v>2.6544735805395874E-3</v>
      </c>
      <c r="AD32" s="21">
        <v>0.23832135066158339</v>
      </c>
      <c r="AE32" s="20" t="s">
        <v>79</v>
      </c>
      <c r="AF32" s="20" t="s">
        <v>79</v>
      </c>
      <c r="AG32" s="20" t="s">
        <v>79</v>
      </c>
      <c r="AH32" s="20" t="s">
        <v>79</v>
      </c>
      <c r="AI32" s="20" t="s">
        <v>79</v>
      </c>
      <c r="AJ32" s="20" t="s">
        <v>79</v>
      </c>
      <c r="AK32" s="20" t="s">
        <v>79</v>
      </c>
      <c r="AL32" s="20">
        <v>3.2938723262170065E-4</v>
      </c>
      <c r="AM32" s="20" t="s">
        <v>79</v>
      </c>
      <c r="AN32" s="20" t="s">
        <v>79</v>
      </c>
      <c r="AO32" s="20">
        <v>5.6219115973981729E-3</v>
      </c>
      <c r="AP32" s="20">
        <v>2.9075574222827884E-3</v>
      </c>
      <c r="AQ32" s="21">
        <v>1.2139005029290172E-2</v>
      </c>
      <c r="AR32" s="79">
        <v>2.63285372385738E-3</v>
      </c>
      <c r="AS32" s="79">
        <v>2.7953329154306521E-2</v>
      </c>
      <c r="AT32" s="79">
        <v>6.611161267726904E-3</v>
      </c>
      <c r="AU32" s="32">
        <v>1.1819188935249258E-3</v>
      </c>
      <c r="AV32" s="32" t="s">
        <v>79</v>
      </c>
      <c r="AW32" s="32" t="s">
        <v>79</v>
      </c>
      <c r="AX32" s="32">
        <v>4.6501726958357728E-3</v>
      </c>
      <c r="AY32" s="32">
        <v>1.8406933587683272E-4</v>
      </c>
      <c r="AZ32" s="32" t="s">
        <v>79</v>
      </c>
      <c r="BA32" s="2"/>
      <c r="BB32" s="2"/>
      <c r="BC32" s="2"/>
      <c r="BD32" s="2"/>
      <c r="BE32" s="2"/>
      <c r="BF32" s="2"/>
      <c r="BH32" s="36"/>
      <c r="BI32" s="36"/>
    </row>
    <row r="33" spans="2:61" s="1" customFormat="1" x14ac:dyDescent="0.5">
      <c r="B33" s="2"/>
      <c r="C33" s="14" t="s">
        <v>46</v>
      </c>
      <c r="D33" s="14">
        <v>60</v>
      </c>
      <c r="E33" s="2">
        <v>120</v>
      </c>
      <c r="F33" s="18">
        <v>2.0840695268002398</v>
      </c>
      <c r="G33" s="21">
        <v>3.2846339523456814E-3</v>
      </c>
      <c r="H33" s="18">
        <v>0.16821307210497582</v>
      </c>
      <c r="I33" s="28">
        <v>120.37711696330553</v>
      </c>
      <c r="J33" s="28">
        <v>294369.18026444101</v>
      </c>
      <c r="K33" s="28">
        <v>259.42232200034118</v>
      </c>
      <c r="L33" s="28">
        <v>189553.06131728151</v>
      </c>
      <c r="M33" s="19">
        <v>60.527698265414713</v>
      </c>
      <c r="N33" s="28">
        <v>766.87338391483866</v>
      </c>
      <c r="O33" s="18">
        <v>3.243547309444565</v>
      </c>
      <c r="P33" s="28">
        <v>42.164170946329534</v>
      </c>
      <c r="Q33" s="19">
        <v>5.5797989186085601</v>
      </c>
      <c r="R33" s="28">
        <v>123.34156478906721</v>
      </c>
      <c r="S33" s="28">
        <v>1077.6476651974356</v>
      </c>
      <c r="T33" s="28">
        <v>77189.714048103808</v>
      </c>
      <c r="U33" s="28">
        <v>142.79564626997009</v>
      </c>
      <c r="V33" s="28">
        <v>2698.6888393042095</v>
      </c>
      <c r="W33" s="18">
        <v>1.0757570158796705</v>
      </c>
      <c r="X33" s="19">
        <v>54.68895455322744</v>
      </c>
      <c r="Y33" s="21">
        <v>0.10579966597727228</v>
      </c>
      <c r="Z33" s="21">
        <v>1.5518018021760177E-2</v>
      </c>
      <c r="AA33" s="21">
        <v>7.7410497817329851E-2</v>
      </c>
      <c r="AB33" s="21">
        <v>4.5372228926215508E-2</v>
      </c>
      <c r="AC33" s="21">
        <v>2.6874277791919215E-3</v>
      </c>
      <c r="AD33" s="21">
        <v>0.23888246926150411</v>
      </c>
      <c r="AE33" s="20" t="s">
        <v>79</v>
      </c>
      <c r="AF33" s="20" t="s">
        <v>79</v>
      </c>
      <c r="AG33" s="20">
        <v>1.8911528816535744E-4</v>
      </c>
      <c r="AH33" s="20">
        <v>1.0749711116767686E-3</v>
      </c>
      <c r="AI33" s="20" t="s">
        <v>79</v>
      </c>
      <c r="AJ33" s="20" t="s">
        <v>79</v>
      </c>
      <c r="AK33" s="20" t="s">
        <v>79</v>
      </c>
      <c r="AL33" s="20" t="s">
        <v>79</v>
      </c>
      <c r="AM33" s="20" t="s">
        <v>79</v>
      </c>
      <c r="AN33" s="20">
        <v>5.7729930071530159E-4</v>
      </c>
      <c r="AO33" s="20">
        <v>7.8764002907148918E-3</v>
      </c>
      <c r="AP33" s="20">
        <v>3.4900699182242034E-3</v>
      </c>
      <c r="AQ33" s="21">
        <v>1.1972904483468156E-2</v>
      </c>
      <c r="AR33" s="79">
        <v>3.8784433995921559E-3</v>
      </c>
      <c r="AS33" s="79">
        <v>3.2207836112414616E-2</v>
      </c>
      <c r="AT33" s="79">
        <v>7.9924649899320542E-3</v>
      </c>
      <c r="AU33" s="32" t="s">
        <v>79</v>
      </c>
      <c r="AV33" s="32" t="s">
        <v>79</v>
      </c>
      <c r="AW33" s="32" t="s">
        <v>79</v>
      </c>
      <c r="AX33" s="32">
        <v>6.9474984810220779E-3</v>
      </c>
      <c r="AY33" s="32" t="s">
        <v>79</v>
      </c>
      <c r="AZ33" s="32" t="s">
        <v>79</v>
      </c>
      <c r="BA33" s="2"/>
      <c r="BB33" s="2"/>
      <c r="BC33" s="2"/>
      <c r="BD33" s="2"/>
      <c r="BE33" s="2"/>
      <c r="BF33" s="2"/>
      <c r="BH33" s="36"/>
      <c r="BI33" s="36"/>
    </row>
    <row r="34" spans="2:61" s="1" customFormat="1" x14ac:dyDescent="0.5">
      <c r="B34" s="2"/>
      <c r="C34" s="14" t="s">
        <v>46</v>
      </c>
      <c r="D34" s="14">
        <v>61</v>
      </c>
      <c r="E34" s="2">
        <v>120</v>
      </c>
      <c r="F34" s="18">
        <v>2.1623954710580562</v>
      </c>
      <c r="G34" s="21">
        <v>4.0818857406058938E-3</v>
      </c>
      <c r="H34" s="18">
        <v>0.16186788281713024</v>
      </c>
      <c r="I34" s="28">
        <v>127.77318422493448</v>
      </c>
      <c r="J34" s="28">
        <v>290916.5351775522</v>
      </c>
      <c r="K34" s="28">
        <v>240.08581238578677</v>
      </c>
      <c r="L34" s="28">
        <v>191466.39149636944</v>
      </c>
      <c r="M34" s="19">
        <v>64.004735121598159</v>
      </c>
      <c r="N34" s="28">
        <v>685.526395760323</v>
      </c>
      <c r="O34" s="18">
        <v>3.1270066300200168</v>
      </c>
      <c r="P34" s="28">
        <v>38.866548147315456</v>
      </c>
      <c r="Q34" s="19">
        <v>5.5657952300670193</v>
      </c>
      <c r="R34" s="28">
        <v>123.75100177817464</v>
      </c>
      <c r="S34" s="28">
        <v>1111.100820301534</v>
      </c>
      <c r="T34" s="28">
        <v>78428.870763725965</v>
      </c>
      <c r="U34" s="28">
        <v>147.14775843995983</v>
      </c>
      <c r="V34" s="28">
        <v>2799.1998006295166</v>
      </c>
      <c r="W34" s="18">
        <v>1.1485758717950214</v>
      </c>
      <c r="X34" s="19">
        <v>56.492520912303185</v>
      </c>
      <c r="Y34" s="21">
        <v>0.1135536788185291</v>
      </c>
      <c r="Z34" s="21">
        <v>5.9227808110205431E-3</v>
      </c>
      <c r="AA34" s="21">
        <v>6.8836570273531683E-2</v>
      </c>
      <c r="AB34" s="21">
        <v>4.6565458280181306E-2</v>
      </c>
      <c r="AC34" s="21">
        <v>2.3626678547841993E-3</v>
      </c>
      <c r="AD34" s="21">
        <v>0.24129373836093951</v>
      </c>
      <c r="AE34" s="20" t="s">
        <v>79</v>
      </c>
      <c r="AF34" s="20">
        <v>1.8097030377070463E-4</v>
      </c>
      <c r="AG34" s="20" t="s">
        <v>79</v>
      </c>
      <c r="AH34" s="20" t="s">
        <v>79</v>
      </c>
      <c r="AI34" s="20" t="s">
        <v>79</v>
      </c>
      <c r="AJ34" s="20">
        <v>1.4075468071054805E-3</v>
      </c>
      <c r="AK34" s="20" t="s">
        <v>79</v>
      </c>
      <c r="AL34" s="20" t="s">
        <v>79</v>
      </c>
      <c r="AM34" s="20" t="s">
        <v>79</v>
      </c>
      <c r="AN34" s="20">
        <v>4.7253357095683983E-4</v>
      </c>
      <c r="AO34" s="20">
        <v>5.314544090804397E-3</v>
      </c>
      <c r="AP34" s="20">
        <v>3.2265444172077749E-3</v>
      </c>
      <c r="AQ34" s="21">
        <v>1.5495128017636235E-2</v>
      </c>
      <c r="AR34" s="79">
        <v>3.0941492819810236E-3</v>
      </c>
      <c r="AS34" s="79">
        <v>3.0536334126241758E-2</v>
      </c>
      <c r="AT34" s="79">
        <v>6.6427643200270125E-3</v>
      </c>
      <c r="AU34" s="32" t="s">
        <v>79</v>
      </c>
      <c r="AV34" s="32" t="s">
        <v>79</v>
      </c>
      <c r="AW34" s="32" t="s">
        <v>79</v>
      </c>
      <c r="AX34" s="32">
        <v>1.0456061995640711E-2</v>
      </c>
      <c r="AY34" s="32" t="s">
        <v>79</v>
      </c>
      <c r="AZ34" s="32" t="s">
        <v>79</v>
      </c>
      <c r="BA34" s="2"/>
      <c r="BB34" s="2"/>
      <c r="BC34" s="2"/>
      <c r="BD34" s="2"/>
      <c r="BE34" s="2"/>
      <c r="BF34" s="2"/>
      <c r="BH34" s="36"/>
      <c r="BI34" s="36"/>
    </row>
    <row r="35" spans="2:61" s="1" customFormat="1" x14ac:dyDescent="0.5">
      <c r="B35" s="2"/>
      <c r="C35" s="14" t="s">
        <v>46</v>
      </c>
      <c r="D35" s="14">
        <v>68</v>
      </c>
      <c r="E35" s="2">
        <v>120</v>
      </c>
      <c r="F35" s="18">
        <v>2.4049253908582</v>
      </c>
      <c r="G35" s="21">
        <v>4.2442574102153413E-3</v>
      </c>
      <c r="H35" s="18">
        <v>0.16471760901550017</v>
      </c>
      <c r="I35" s="28">
        <v>133.05708734366499</v>
      </c>
      <c r="J35" s="28">
        <v>287602.68302333547</v>
      </c>
      <c r="K35" s="28">
        <v>218.45056262347762</v>
      </c>
      <c r="L35" s="28">
        <v>192446.59688066776</v>
      </c>
      <c r="M35" s="19">
        <v>74.937616391678318</v>
      </c>
      <c r="N35" s="28">
        <v>639.36757750207664</v>
      </c>
      <c r="O35" s="18">
        <v>3.4201368945112698</v>
      </c>
      <c r="P35" s="28">
        <v>36.521257174827419</v>
      </c>
      <c r="Q35" s="19">
        <v>5.9780119816469375</v>
      </c>
      <c r="R35" s="28">
        <v>133.73654333230118</v>
      </c>
      <c r="S35" s="28">
        <v>1179.5419351168123</v>
      </c>
      <c r="T35" s="28">
        <v>80806.534241255606</v>
      </c>
      <c r="U35" s="28">
        <v>156.69690959653349</v>
      </c>
      <c r="V35" s="28">
        <v>3042.2145358790108</v>
      </c>
      <c r="W35" s="18">
        <v>1.2250988102661231</v>
      </c>
      <c r="X35" s="19">
        <v>60.691030894340564</v>
      </c>
      <c r="Y35" s="21">
        <v>0.1179909068485563</v>
      </c>
      <c r="Z35" s="21">
        <v>5.2441308581740662E-3</v>
      </c>
      <c r="AA35" s="21">
        <v>6.6170655161827879E-2</v>
      </c>
      <c r="AB35" s="21">
        <v>4.2123457003640986E-2</v>
      </c>
      <c r="AC35" s="21">
        <v>3.0012963115094199E-3</v>
      </c>
      <c r="AD35" s="21">
        <v>0.26678189435639293</v>
      </c>
      <c r="AE35" s="20" t="s">
        <v>79</v>
      </c>
      <c r="AF35" s="20" t="s">
        <v>79</v>
      </c>
      <c r="AG35" s="20">
        <v>1.1318019760574243E-3</v>
      </c>
      <c r="AH35" s="20">
        <v>1.0105374786227005E-4</v>
      </c>
      <c r="AI35" s="20" t="s">
        <v>79</v>
      </c>
      <c r="AJ35" s="20" t="s">
        <v>79</v>
      </c>
      <c r="AK35" s="20" t="s">
        <v>79</v>
      </c>
      <c r="AL35" s="20" t="s">
        <v>79</v>
      </c>
      <c r="AM35" s="20">
        <v>1.8189674615208607E-3</v>
      </c>
      <c r="AN35" s="20">
        <v>4.9516336452512316E-4</v>
      </c>
      <c r="AO35" s="20">
        <v>6.1840628820756111E-3</v>
      </c>
      <c r="AP35" s="20">
        <v>2.4773390932805775E-3</v>
      </c>
      <c r="AQ35" s="21">
        <v>1.1775805413540671E-2</v>
      </c>
      <c r="AR35" s="79">
        <v>2.5331363476540081E-3</v>
      </c>
      <c r="AS35" s="79">
        <v>2.6324857499508574E-2</v>
      </c>
      <c r="AT35" s="79">
        <v>6.3599895740847094E-3</v>
      </c>
      <c r="AU35" s="32">
        <v>1.4046470952855535E-3</v>
      </c>
      <c r="AV35" s="32">
        <v>7.073762350358902E-5</v>
      </c>
      <c r="AW35" s="32" t="s">
        <v>79</v>
      </c>
      <c r="AX35" s="32">
        <v>8.286407324706143E-3</v>
      </c>
      <c r="AY35" s="32" t="s">
        <v>79</v>
      </c>
      <c r="AZ35" s="32" t="s">
        <v>79</v>
      </c>
      <c r="BA35" s="2"/>
      <c r="BB35" s="2"/>
      <c r="BC35" s="2"/>
      <c r="BD35" s="2"/>
      <c r="BE35" s="2"/>
      <c r="BF35" s="2"/>
      <c r="BH35" s="36"/>
      <c r="BI35" s="36"/>
    </row>
    <row r="36" spans="2:61" s="1" customFormat="1" x14ac:dyDescent="0.5">
      <c r="B36" s="2"/>
      <c r="C36" s="14" t="s">
        <v>46</v>
      </c>
      <c r="D36" s="14">
        <v>69</v>
      </c>
      <c r="E36" s="2">
        <v>120</v>
      </c>
      <c r="F36" s="18">
        <v>2.3872750384561039</v>
      </c>
      <c r="G36" s="21">
        <v>2.1267556088629034E-3</v>
      </c>
      <c r="H36" s="18">
        <v>0.18497827853830834</v>
      </c>
      <c r="I36" s="28">
        <v>139.39721560080415</v>
      </c>
      <c r="J36" s="28">
        <v>290354.34112313273</v>
      </c>
      <c r="K36" s="28">
        <v>212.55721935262756</v>
      </c>
      <c r="L36" s="28">
        <v>188380.91057173433</v>
      </c>
      <c r="M36" s="19">
        <v>78.944331410085852</v>
      </c>
      <c r="N36" s="28">
        <v>602.82879828301634</v>
      </c>
      <c r="O36" s="18">
        <v>3.3061937572821374</v>
      </c>
      <c r="P36" s="28">
        <v>34.685794308533929</v>
      </c>
      <c r="Q36" s="19">
        <v>5.8022959621066246</v>
      </c>
      <c r="R36" s="28">
        <v>131.54490122614791</v>
      </c>
      <c r="S36" s="28">
        <v>1177.5250168494451</v>
      </c>
      <c r="T36" s="28">
        <v>84094.522231305411</v>
      </c>
      <c r="U36" s="28">
        <v>159.42927761391317</v>
      </c>
      <c r="V36" s="28">
        <v>3009.1887968662622</v>
      </c>
      <c r="W36" s="18">
        <v>1.1837492208337332</v>
      </c>
      <c r="X36" s="19">
        <v>61.274858589569455</v>
      </c>
      <c r="Y36" s="21">
        <v>0.13199795039816989</v>
      </c>
      <c r="Z36" s="21">
        <v>5.8163191355168342E-3</v>
      </c>
      <c r="AA36" s="21">
        <v>6.6477265513533626E-2</v>
      </c>
      <c r="AB36" s="21">
        <v>3.6772608736636167E-2</v>
      </c>
      <c r="AC36" s="21">
        <v>3.096160491042273E-3</v>
      </c>
      <c r="AD36" s="21">
        <v>0.25718905037411854</v>
      </c>
      <c r="AE36" s="20" t="s">
        <v>79</v>
      </c>
      <c r="AF36" s="20" t="s">
        <v>79</v>
      </c>
      <c r="AG36" s="20" t="s">
        <v>79</v>
      </c>
      <c r="AH36" s="20">
        <v>1.8794584450416356E-4</v>
      </c>
      <c r="AI36" s="20" t="s">
        <v>79</v>
      </c>
      <c r="AJ36" s="20" t="s">
        <v>79</v>
      </c>
      <c r="AK36" s="20" t="s">
        <v>79</v>
      </c>
      <c r="AL36" s="20">
        <v>4.1545923521972995E-4</v>
      </c>
      <c r="AM36" s="20" t="s">
        <v>79</v>
      </c>
      <c r="AN36" s="20">
        <v>5.7372942006534138E-4</v>
      </c>
      <c r="AO36" s="20">
        <v>5.4063276798815962E-3</v>
      </c>
      <c r="AP36" s="20">
        <v>2.1898505765369884E-3</v>
      </c>
      <c r="AQ36" s="21">
        <v>1.090729466646864E-2</v>
      </c>
      <c r="AR36" s="79">
        <v>2.7619538461940976E-3</v>
      </c>
      <c r="AS36" s="79">
        <v>2.5653158359417078E-2</v>
      </c>
      <c r="AT36" s="79">
        <v>5.6770086397184283E-3</v>
      </c>
      <c r="AU36" s="32">
        <v>1.5332424156918605E-3</v>
      </c>
      <c r="AV36" s="32" t="s">
        <v>79</v>
      </c>
      <c r="AW36" s="32" t="s">
        <v>79</v>
      </c>
      <c r="AX36" s="32">
        <v>8.8037790320371345E-3</v>
      </c>
      <c r="AY36" s="32">
        <v>2.1762150416271568E-4</v>
      </c>
      <c r="AZ36" s="32" t="s">
        <v>79</v>
      </c>
      <c r="BA36" s="2"/>
      <c r="BB36" s="2"/>
      <c r="BC36" s="2"/>
      <c r="BD36" s="2"/>
      <c r="BE36" s="2"/>
      <c r="BF36" s="2"/>
      <c r="BH36" s="36"/>
      <c r="BI36" s="36"/>
    </row>
    <row r="37" spans="2:61" s="1" customFormat="1" x14ac:dyDescent="0.5">
      <c r="B37" s="2"/>
      <c r="C37" s="14" t="s">
        <v>46</v>
      </c>
      <c r="D37" s="14">
        <v>93</v>
      </c>
      <c r="E37" s="2">
        <v>120</v>
      </c>
      <c r="F37" s="18">
        <v>2.057637725246293</v>
      </c>
      <c r="G37" s="21">
        <v>4.1809685122624497E-3</v>
      </c>
      <c r="H37" s="81">
        <v>0.48479325368376502</v>
      </c>
      <c r="I37" s="28">
        <v>121.45447031338932</v>
      </c>
      <c r="J37" s="28">
        <v>294517.18954974425</v>
      </c>
      <c r="K37" s="28">
        <v>255.9772059519803</v>
      </c>
      <c r="L37" s="28">
        <v>189576.89981610075</v>
      </c>
      <c r="M37" s="19">
        <v>60.861775220257222</v>
      </c>
      <c r="N37" s="28">
        <v>729.87531847290859</v>
      </c>
      <c r="O37" s="18">
        <v>3.8840783365612666</v>
      </c>
      <c r="P37" s="28">
        <v>42.449301174386122</v>
      </c>
      <c r="Q37" s="19">
        <v>5.6302371342006134</v>
      </c>
      <c r="R37" s="28">
        <v>121.03884004522769</v>
      </c>
      <c r="S37" s="28">
        <v>1068.545695845112</v>
      </c>
      <c r="T37" s="28">
        <v>77015.774753523903</v>
      </c>
      <c r="U37" s="28">
        <v>142.96281998317716</v>
      </c>
      <c r="V37" s="28">
        <v>2702.5587060879488</v>
      </c>
      <c r="W37" s="18">
        <v>1.0905426386918178</v>
      </c>
      <c r="X37" s="19">
        <v>48.299713015207679</v>
      </c>
      <c r="Y37" s="21">
        <v>0.1051618037217992</v>
      </c>
      <c r="Z37" s="21">
        <v>7.1946137198948164E-3</v>
      </c>
      <c r="AA37" s="21">
        <v>7.7534582747204497E-2</v>
      </c>
      <c r="AB37" s="21">
        <v>5.2536480738440951E-2</v>
      </c>
      <c r="AC37" s="21">
        <v>3.9818747735832858E-3</v>
      </c>
      <c r="AD37" s="21">
        <v>0.22298498732066402</v>
      </c>
      <c r="AE37" s="20" t="s">
        <v>79</v>
      </c>
      <c r="AF37" s="20" t="s">
        <v>79</v>
      </c>
      <c r="AG37" s="20">
        <v>5.773718421695764E-4</v>
      </c>
      <c r="AH37" s="20">
        <v>3.5836872962249572E-3</v>
      </c>
      <c r="AI37" s="20">
        <v>8.0632964165061529E-4</v>
      </c>
      <c r="AJ37" s="20" t="s">
        <v>79</v>
      </c>
      <c r="AK37" s="20" t="s">
        <v>79</v>
      </c>
      <c r="AL37" s="20" t="s">
        <v>79</v>
      </c>
      <c r="AM37" s="20" t="s">
        <v>79</v>
      </c>
      <c r="AN37" s="20">
        <v>6.8687339844311678E-4</v>
      </c>
      <c r="AO37" s="20">
        <v>7.2471988112403881E-3</v>
      </c>
      <c r="AP37" s="20">
        <v>3.0024288944847967E-3</v>
      </c>
      <c r="AQ37" s="21">
        <v>1.3970143783945213E-2</v>
      </c>
      <c r="AR37" s="79">
        <v>3.681278229145251E-3</v>
      </c>
      <c r="AS37" s="79">
        <v>3.2560748400298371E-2</v>
      </c>
      <c r="AT37" s="79">
        <v>7.4773744312889526E-3</v>
      </c>
      <c r="AU37" s="32">
        <v>1.0651515019335289E-3</v>
      </c>
      <c r="AV37" s="32" t="s">
        <v>79</v>
      </c>
      <c r="AW37" s="32" t="s">
        <v>79</v>
      </c>
      <c r="AX37" s="32">
        <v>3.0560888887251718E-3</v>
      </c>
      <c r="AY37" s="32" t="s">
        <v>79</v>
      </c>
      <c r="AZ37" s="32">
        <v>7.5655620698082432E-4</v>
      </c>
      <c r="BA37" s="2"/>
      <c r="BB37" s="2"/>
      <c r="BC37" s="2"/>
      <c r="BD37" s="2"/>
      <c r="BE37" s="2"/>
      <c r="BF37" s="2"/>
      <c r="BH37" s="36"/>
      <c r="BI37" s="36"/>
    </row>
    <row r="38" spans="2:61" s="1" customFormat="1" x14ac:dyDescent="0.5">
      <c r="B38" s="2"/>
      <c r="C38" s="14" t="s">
        <v>46</v>
      </c>
      <c r="D38" s="14">
        <v>94</v>
      </c>
      <c r="E38" s="2">
        <v>120</v>
      </c>
      <c r="F38" s="18">
        <v>2.0965424885309005</v>
      </c>
      <c r="G38" s="21">
        <v>4.4441939322940978E-3</v>
      </c>
      <c r="H38" s="81">
        <v>0.39997745390646883</v>
      </c>
      <c r="I38" s="28">
        <v>123.97480488216581</v>
      </c>
      <c r="J38" s="28">
        <v>296107.54976958578</v>
      </c>
      <c r="K38" s="28">
        <v>248.14543423885462</v>
      </c>
      <c r="L38" s="28">
        <v>188078.11055834289</v>
      </c>
      <c r="M38" s="19">
        <v>63.482481861355041</v>
      </c>
      <c r="N38" s="28">
        <v>692.77809471476269</v>
      </c>
      <c r="O38" s="18">
        <v>3.7498303034684759</v>
      </c>
      <c r="P38" s="28">
        <v>40.339350652788298</v>
      </c>
      <c r="Q38" s="19">
        <v>5.5462501456872326</v>
      </c>
      <c r="R38" s="28">
        <v>121.76623358503068</v>
      </c>
      <c r="S38" s="28">
        <v>1057.4212000339012</v>
      </c>
      <c r="T38" s="28">
        <v>77505.141555644164</v>
      </c>
      <c r="U38" s="28">
        <v>142.5820818243881</v>
      </c>
      <c r="V38" s="28">
        <v>2711.6987608986115</v>
      </c>
      <c r="W38" s="18">
        <v>1.0891882662772674</v>
      </c>
      <c r="X38" s="19">
        <v>50.263160919812165</v>
      </c>
      <c r="Y38" s="21">
        <v>0.11348219885776632</v>
      </c>
      <c r="Z38" s="21">
        <v>6.2908842652898735E-3</v>
      </c>
      <c r="AA38" s="21">
        <v>7.4539077169964996E-2</v>
      </c>
      <c r="AB38" s="21">
        <v>4.297285213202566E-2</v>
      </c>
      <c r="AC38" s="21">
        <v>3.6343630379649513E-3</v>
      </c>
      <c r="AD38" s="21">
        <v>0.22813528852443038</v>
      </c>
      <c r="AE38" s="20">
        <v>5.3330327187529176E-4</v>
      </c>
      <c r="AF38" s="20" t="s">
        <v>79</v>
      </c>
      <c r="AG38" s="20" t="s">
        <v>79</v>
      </c>
      <c r="AH38" s="20" t="s">
        <v>79</v>
      </c>
      <c r="AI38" s="20" t="s">
        <v>79</v>
      </c>
      <c r="AJ38" s="20" t="s">
        <v>79</v>
      </c>
      <c r="AK38" s="20" t="s">
        <v>79</v>
      </c>
      <c r="AL38" s="20">
        <v>3.7528748761594607E-4</v>
      </c>
      <c r="AM38" s="20">
        <v>1.6097858021420844E-3</v>
      </c>
      <c r="AN38" s="20" t="s">
        <v>79</v>
      </c>
      <c r="AO38" s="20">
        <v>5.689401845328435E-3</v>
      </c>
      <c r="AP38" s="20">
        <v>3.4188928971507215E-3</v>
      </c>
      <c r="AQ38" s="21">
        <v>1.2745971995377343E-2</v>
      </c>
      <c r="AR38" s="79">
        <v>2.9168373826570023E-3</v>
      </c>
      <c r="AS38" s="79">
        <v>2.7227090319007101E-2</v>
      </c>
      <c r="AT38" s="79">
        <v>6.9181519439797511E-3</v>
      </c>
      <c r="AU38" s="32">
        <v>1.6887936942717571E-3</v>
      </c>
      <c r="AV38" s="32" t="s">
        <v>79</v>
      </c>
      <c r="AW38" s="32" t="s">
        <v>79</v>
      </c>
      <c r="AX38" s="32">
        <v>2.6072604402792043E-3</v>
      </c>
      <c r="AY38" s="32" t="s">
        <v>79</v>
      </c>
      <c r="AZ38" s="32" t="s">
        <v>79</v>
      </c>
      <c r="BA38" s="2"/>
      <c r="BB38" s="2"/>
      <c r="BC38" s="2"/>
      <c r="BD38" s="2"/>
      <c r="BE38" s="2"/>
      <c r="BF38" s="2"/>
      <c r="BH38" s="36"/>
      <c r="BI38" s="36"/>
    </row>
    <row r="39" spans="2:61" s="1" customFormat="1" x14ac:dyDescent="0.5">
      <c r="B39" s="2"/>
      <c r="C39" s="14" t="s">
        <v>46</v>
      </c>
      <c r="D39" s="14">
        <v>121</v>
      </c>
      <c r="E39" s="2">
        <v>32</v>
      </c>
      <c r="F39" s="18">
        <v>2.1763829302596229</v>
      </c>
      <c r="G39" s="21" t="s">
        <v>79</v>
      </c>
      <c r="H39" s="18" t="s">
        <v>79</v>
      </c>
      <c r="I39" s="28">
        <v>127.85019561248964</v>
      </c>
      <c r="J39" s="28">
        <v>291775.1581736987</v>
      </c>
      <c r="K39" s="28">
        <v>237.22592734750333</v>
      </c>
      <c r="L39" s="28">
        <v>190915.83613766875</v>
      </c>
      <c r="M39" s="19">
        <v>66.643488551485532</v>
      </c>
      <c r="N39" s="28">
        <v>643.52111048240579</v>
      </c>
      <c r="O39" s="18">
        <v>3.3902533503974253</v>
      </c>
      <c r="P39" s="28">
        <v>38.878908079833749</v>
      </c>
      <c r="Q39" s="19">
        <v>5.5563306536846051</v>
      </c>
      <c r="R39" s="28">
        <v>123.9272127940832</v>
      </c>
      <c r="S39" s="28">
        <v>1103.6966420047543</v>
      </c>
      <c r="T39" s="28">
        <v>78305.787188745351</v>
      </c>
      <c r="U39" s="28">
        <v>147.51680711904177</v>
      </c>
      <c r="V39" s="28">
        <v>2784.9642996882699</v>
      </c>
      <c r="W39" s="18">
        <v>1.1104691119191326</v>
      </c>
      <c r="X39" s="19">
        <v>56.308081677821662</v>
      </c>
      <c r="Y39" s="21">
        <v>0.10588057394942921</v>
      </c>
      <c r="Z39" s="21">
        <v>6.8712989804778531E-3</v>
      </c>
      <c r="AA39" s="21">
        <v>5.9626929596154052E-2</v>
      </c>
      <c r="AB39" s="21">
        <v>4.3151067470900958E-2</v>
      </c>
      <c r="AC39" s="21" t="s">
        <v>79</v>
      </c>
      <c r="AD39" s="21">
        <v>0.25582382939958243</v>
      </c>
      <c r="AE39" s="20" t="s">
        <v>79</v>
      </c>
      <c r="AF39" s="20">
        <v>2.4561238908942109E-4</v>
      </c>
      <c r="AG39" s="20">
        <v>4.8370603157406398E-4</v>
      </c>
      <c r="AH39" s="20">
        <v>1.1488644812101087E-3</v>
      </c>
      <c r="AI39" s="20" t="s">
        <v>79</v>
      </c>
      <c r="AJ39" s="20" t="s">
        <v>79</v>
      </c>
      <c r="AK39" s="20" t="s">
        <v>79</v>
      </c>
      <c r="AL39" s="20" t="s">
        <v>79</v>
      </c>
      <c r="AM39" s="20" t="s">
        <v>79</v>
      </c>
      <c r="AN39" s="20">
        <v>4.8828641743674499E-4</v>
      </c>
      <c r="AO39" s="20" t="s">
        <v>79</v>
      </c>
      <c r="AP39" s="20" t="s">
        <v>79</v>
      </c>
      <c r="AQ39" s="21" t="s">
        <v>79</v>
      </c>
      <c r="AR39" s="79" t="s">
        <v>79</v>
      </c>
      <c r="AS39" s="79">
        <v>2.9072486871809036E-2</v>
      </c>
      <c r="AT39" s="79" t="s">
        <v>79</v>
      </c>
      <c r="AU39" s="32" t="s">
        <v>79</v>
      </c>
      <c r="AV39" s="32" t="s">
        <v>79</v>
      </c>
      <c r="AW39" s="32" t="s">
        <v>79</v>
      </c>
      <c r="AX39" s="32" t="s">
        <v>79</v>
      </c>
      <c r="AY39" s="32" t="s">
        <v>79</v>
      </c>
      <c r="AZ39" s="32" t="s">
        <v>79</v>
      </c>
      <c r="BA39" s="2"/>
      <c r="BB39" s="2"/>
      <c r="BC39" s="2"/>
      <c r="BD39" s="2"/>
      <c r="BE39" s="2"/>
      <c r="BF39" s="2"/>
      <c r="BH39" s="36"/>
      <c r="BI39" s="36"/>
    </row>
    <row r="40" spans="2:61" s="1" customFormat="1" x14ac:dyDescent="0.5">
      <c r="B40" s="2"/>
      <c r="C40" s="14" t="s">
        <v>46</v>
      </c>
      <c r="D40" s="14">
        <v>122</v>
      </c>
      <c r="E40" s="2">
        <v>32</v>
      </c>
      <c r="F40" s="18">
        <v>2.1853825526358324</v>
      </c>
      <c r="G40" s="21" t="s">
        <v>79</v>
      </c>
      <c r="H40" s="18">
        <v>0.16580484695127948</v>
      </c>
      <c r="I40" s="28">
        <v>125.11397826917432</v>
      </c>
      <c r="J40" s="28">
        <v>294253.95396851102</v>
      </c>
      <c r="K40" s="28">
        <v>236.80172229541429</v>
      </c>
      <c r="L40" s="28">
        <v>188400.03383931782</v>
      </c>
      <c r="M40" s="19">
        <v>66.799443550341394</v>
      </c>
      <c r="N40" s="28">
        <v>726.22066946746031</v>
      </c>
      <c r="O40" s="18">
        <v>3.4635271640646912</v>
      </c>
      <c r="P40" s="28">
        <v>39.193683072915398</v>
      </c>
      <c r="Q40" s="19">
        <v>5.7947834692728826</v>
      </c>
      <c r="R40" s="28">
        <v>125.02810954745628</v>
      </c>
      <c r="S40" s="28">
        <v>1120.9191384014521</v>
      </c>
      <c r="T40" s="28">
        <v>79138.642433976478</v>
      </c>
      <c r="U40" s="28">
        <v>147.25666509333871</v>
      </c>
      <c r="V40" s="28">
        <v>2835.2821680454631</v>
      </c>
      <c r="W40" s="18">
        <v>1.1399574286607705</v>
      </c>
      <c r="X40" s="19">
        <v>55.630011360038473</v>
      </c>
      <c r="Y40" s="21">
        <v>0.11711542233367234</v>
      </c>
      <c r="Z40" s="21">
        <v>7.0692947623668513E-3</v>
      </c>
      <c r="AA40" s="21">
        <v>8.3616432103685592E-2</v>
      </c>
      <c r="AB40" s="21">
        <v>4.4474995265026192E-2</v>
      </c>
      <c r="AC40" s="21" t="s">
        <v>79</v>
      </c>
      <c r="AD40" s="21">
        <v>0.21811913194047569</v>
      </c>
      <c r="AE40" s="20" t="s">
        <v>79</v>
      </c>
      <c r="AF40" s="20" t="s">
        <v>79</v>
      </c>
      <c r="AG40" s="20" t="s">
        <v>79</v>
      </c>
      <c r="AH40" s="20" t="s">
        <v>79</v>
      </c>
      <c r="AI40" s="20" t="s">
        <v>79</v>
      </c>
      <c r="AJ40" s="20">
        <v>1.1376824223983972E-3</v>
      </c>
      <c r="AK40" s="20">
        <v>1.1080037505097433E-3</v>
      </c>
      <c r="AL40" s="20" t="s">
        <v>79</v>
      </c>
      <c r="AM40" s="20" t="s">
        <v>79</v>
      </c>
      <c r="AN40" s="20">
        <v>6.3604464064821926E-4</v>
      </c>
      <c r="AO40" s="20" t="s">
        <v>79</v>
      </c>
      <c r="AP40" s="20">
        <v>2.9678671888653846E-3</v>
      </c>
      <c r="AQ40" s="21">
        <v>1.2860757818416663E-2</v>
      </c>
      <c r="AR40" s="79" t="s">
        <v>79</v>
      </c>
      <c r="AS40" s="79" t="s">
        <v>79</v>
      </c>
      <c r="AT40" s="79">
        <v>6.9250234406858955E-3</v>
      </c>
      <c r="AU40" s="32" t="s">
        <v>79</v>
      </c>
      <c r="AV40" s="32" t="s">
        <v>79</v>
      </c>
      <c r="AW40" s="32" t="s">
        <v>79</v>
      </c>
      <c r="AX40" s="32" t="s">
        <v>79</v>
      </c>
      <c r="AY40" s="32" t="s">
        <v>79</v>
      </c>
      <c r="AZ40" s="32" t="s">
        <v>79</v>
      </c>
      <c r="BA40" s="2"/>
      <c r="BB40" s="2"/>
      <c r="BC40" s="2"/>
      <c r="BD40" s="2"/>
      <c r="BE40" s="2"/>
      <c r="BF40" s="2"/>
      <c r="BH40" s="36"/>
      <c r="BI40" s="36"/>
    </row>
    <row r="41" spans="2:61" s="1" customFormat="1" x14ac:dyDescent="0.5">
      <c r="B41" s="2"/>
      <c r="C41" s="14" t="s">
        <v>46</v>
      </c>
      <c r="D41" s="14">
        <v>123</v>
      </c>
      <c r="E41" s="2">
        <v>44</v>
      </c>
      <c r="F41" s="18">
        <v>2.1867507480833739</v>
      </c>
      <c r="G41" s="21" t="s">
        <v>79</v>
      </c>
      <c r="H41" s="18">
        <v>0.12608400418258572</v>
      </c>
      <c r="I41" s="28">
        <v>128.54432603007487</v>
      </c>
      <c r="J41" s="28">
        <v>292965.17974134785</v>
      </c>
      <c r="K41" s="28">
        <v>235.3258171963553</v>
      </c>
      <c r="L41" s="28">
        <v>189064.41378599778</v>
      </c>
      <c r="M41" s="19">
        <v>62.512073484119817</v>
      </c>
      <c r="N41" s="28">
        <v>695.88929551210288</v>
      </c>
      <c r="O41" s="18">
        <v>3.372418348424318</v>
      </c>
      <c r="P41" s="28">
        <v>39.057569050774468</v>
      </c>
      <c r="Q41" s="19">
        <v>5.6588330254684704</v>
      </c>
      <c r="R41" s="28">
        <v>126.80775341762566</v>
      </c>
      <c r="S41" s="28">
        <v>1135.1838171075744</v>
      </c>
      <c r="T41" s="28">
        <v>79682.790836915039</v>
      </c>
      <c r="U41" s="28">
        <v>151.10277516880896</v>
      </c>
      <c r="V41" s="28">
        <v>2869.8597342319263</v>
      </c>
      <c r="W41" s="18">
        <v>1.170695350844368</v>
      </c>
      <c r="X41" s="19">
        <v>56.444031353692687</v>
      </c>
      <c r="Y41" s="21">
        <v>0.12289543191045096</v>
      </c>
      <c r="Z41" s="21">
        <v>6.0485902059100932E-3</v>
      </c>
      <c r="AA41" s="21">
        <v>6.8121875488507747E-2</v>
      </c>
      <c r="AB41" s="21">
        <v>4.0082571439726655E-2</v>
      </c>
      <c r="AC41" s="21" t="s">
        <v>79</v>
      </c>
      <c r="AD41" s="21">
        <v>0.24648168758401234</v>
      </c>
      <c r="AE41" s="20" t="s">
        <v>79</v>
      </c>
      <c r="AF41" s="20">
        <v>2.0342918085176925E-4</v>
      </c>
      <c r="AG41" s="20" t="s">
        <v>79</v>
      </c>
      <c r="AH41" s="20" t="s">
        <v>79</v>
      </c>
      <c r="AI41" s="20" t="s">
        <v>79</v>
      </c>
      <c r="AJ41" s="20" t="s">
        <v>79</v>
      </c>
      <c r="AK41" s="20" t="s">
        <v>79</v>
      </c>
      <c r="AL41" s="20" t="s">
        <v>79</v>
      </c>
      <c r="AM41" s="20" t="s">
        <v>79</v>
      </c>
      <c r="AN41" s="20">
        <v>4.5647235064486745E-4</v>
      </c>
      <c r="AO41" s="20">
        <v>5.7400602937766306E-3</v>
      </c>
      <c r="AP41" s="20" t="s">
        <v>79</v>
      </c>
      <c r="AQ41" s="21">
        <v>1.2906110408963178E-2</v>
      </c>
      <c r="AR41" s="79" t="s">
        <v>79</v>
      </c>
      <c r="AS41" s="79">
        <v>3.0657814655193422E-2</v>
      </c>
      <c r="AT41" s="79">
        <v>7.5242101169663879E-3</v>
      </c>
      <c r="AU41" s="32" t="s">
        <v>79</v>
      </c>
      <c r="AV41" s="32" t="s">
        <v>79</v>
      </c>
      <c r="AW41" s="32" t="s">
        <v>79</v>
      </c>
      <c r="AX41" s="32" t="s">
        <v>79</v>
      </c>
      <c r="AY41" s="32" t="s">
        <v>79</v>
      </c>
      <c r="AZ41" s="32" t="s">
        <v>79</v>
      </c>
      <c r="BA41" s="2"/>
      <c r="BB41" s="2"/>
      <c r="BC41" s="2"/>
      <c r="BD41" s="2"/>
      <c r="BE41" s="2"/>
      <c r="BF41" s="2"/>
      <c r="BH41" s="36"/>
      <c r="BI41" s="36"/>
    </row>
    <row r="42" spans="2:61" s="1" customFormat="1" x14ac:dyDescent="0.5">
      <c r="B42" s="2"/>
      <c r="C42" s="14" t="s">
        <v>46</v>
      </c>
      <c r="D42" s="14">
        <v>124</v>
      </c>
      <c r="E42" s="2">
        <v>44</v>
      </c>
      <c r="F42" s="18">
        <v>2.1750381726670693</v>
      </c>
      <c r="G42" s="21">
        <v>3.741493160218416E-3</v>
      </c>
      <c r="H42" s="18">
        <v>0.20797855605676516</v>
      </c>
      <c r="I42" s="28">
        <v>124.38883820476212</v>
      </c>
      <c r="J42" s="28">
        <v>293080.73059171037</v>
      </c>
      <c r="K42" s="28">
        <v>238.70949181770089</v>
      </c>
      <c r="L42" s="28">
        <v>190238.40384727024</v>
      </c>
      <c r="M42" s="19">
        <v>70.958034299033613</v>
      </c>
      <c r="N42" s="28">
        <v>674.33427151892613</v>
      </c>
      <c r="O42" s="18">
        <v>3.5067463891279584</v>
      </c>
      <c r="P42" s="28">
        <v>39.016984223484776</v>
      </c>
      <c r="Q42" s="19">
        <v>5.693971387031425</v>
      </c>
      <c r="R42" s="28">
        <v>122.14042462069266</v>
      </c>
      <c r="S42" s="28">
        <v>1089.404498276605</v>
      </c>
      <c r="T42" s="28">
        <v>77761.215156709834</v>
      </c>
      <c r="U42" s="28">
        <v>143.6458916636175</v>
      </c>
      <c r="V42" s="28">
        <v>2750.350569470997</v>
      </c>
      <c r="W42" s="18">
        <v>1.0796449577520244</v>
      </c>
      <c r="X42" s="19">
        <v>55.486601033435051</v>
      </c>
      <c r="Y42" s="21">
        <v>0.10010453851253769</v>
      </c>
      <c r="Z42" s="21">
        <v>7.899044126908443E-3</v>
      </c>
      <c r="AA42" s="21">
        <v>7.5302821875823572E-2</v>
      </c>
      <c r="AB42" s="21">
        <v>4.7575463658140887E-2</v>
      </c>
      <c r="AC42" s="21" t="s">
        <v>79</v>
      </c>
      <c r="AD42" s="21">
        <v>0.22715136858958684</v>
      </c>
      <c r="AE42" s="20" t="s">
        <v>79</v>
      </c>
      <c r="AF42" s="20">
        <v>2.8478938229235318E-4</v>
      </c>
      <c r="AG42" s="20">
        <v>4.8198968320046706E-4</v>
      </c>
      <c r="AH42" s="20" t="s">
        <v>79</v>
      </c>
      <c r="AI42" s="20" t="s">
        <v>79</v>
      </c>
      <c r="AJ42" s="20">
        <v>1.1487837008923049E-3</v>
      </c>
      <c r="AK42" s="20" t="s">
        <v>79</v>
      </c>
      <c r="AL42" s="20" t="s">
        <v>79</v>
      </c>
      <c r="AM42" s="20" t="s">
        <v>79</v>
      </c>
      <c r="AN42" s="20">
        <v>6.6949805129063985E-4</v>
      </c>
      <c r="AO42" s="20">
        <v>6.2116051494888278E-3</v>
      </c>
      <c r="AP42" s="20">
        <v>2.9968270458060131E-3</v>
      </c>
      <c r="AQ42" s="21" t="s">
        <v>79</v>
      </c>
      <c r="AR42" s="79">
        <v>2.9968270458060136E-3</v>
      </c>
      <c r="AS42" s="79">
        <v>2.7090472741876381E-2</v>
      </c>
      <c r="AT42" s="79">
        <v>6.4142613962865549E-3</v>
      </c>
      <c r="AU42" s="32" t="s">
        <v>79</v>
      </c>
      <c r="AV42" s="32" t="s">
        <v>79</v>
      </c>
      <c r="AW42" s="32" t="s">
        <v>79</v>
      </c>
      <c r="AX42" s="32" t="s">
        <v>79</v>
      </c>
      <c r="AY42" s="32" t="s">
        <v>79</v>
      </c>
      <c r="AZ42" s="32" t="s">
        <v>79</v>
      </c>
      <c r="BA42" s="2"/>
      <c r="BB42" s="2"/>
      <c r="BC42" s="2"/>
      <c r="BD42" s="2"/>
      <c r="BE42" s="2"/>
      <c r="BF42" s="2"/>
      <c r="BH42" s="36"/>
      <c r="BI42" s="36"/>
    </row>
    <row r="43" spans="2:61" s="1" customFormat="1" x14ac:dyDescent="0.5">
      <c r="B43" s="2"/>
      <c r="C43" s="14" t="s">
        <v>46</v>
      </c>
      <c r="D43" s="14">
        <v>125</v>
      </c>
      <c r="E43" s="2">
        <v>60</v>
      </c>
      <c r="F43" s="18">
        <v>2.181964018699607</v>
      </c>
      <c r="G43" s="21" t="s">
        <v>79</v>
      </c>
      <c r="H43" s="18">
        <v>0.12229600097734776</v>
      </c>
      <c r="I43" s="28">
        <v>129.69301130354611</v>
      </c>
      <c r="J43" s="28">
        <v>291944.49652306706</v>
      </c>
      <c r="K43" s="28">
        <v>238.52641870276099</v>
      </c>
      <c r="L43" s="28">
        <v>190271.03616481856</v>
      </c>
      <c r="M43" s="19">
        <v>66.080429548995667</v>
      </c>
      <c r="N43" s="28">
        <v>709.51574198689764</v>
      </c>
      <c r="O43" s="18">
        <v>3.379870340604926</v>
      </c>
      <c r="P43" s="28">
        <v>38.395295880030218</v>
      </c>
      <c r="Q43" s="19">
        <v>5.6949477965676971</v>
      </c>
      <c r="R43" s="28">
        <v>124.46434862080163</v>
      </c>
      <c r="S43" s="28">
        <v>1113.8227529195749</v>
      </c>
      <c r="T43" s="28">
        <v>78991.349480098856</v>
      </c>
      <c r="U43" s="28">
        <v>149.62543089989541</v>
      </c>
      <c r="V43" s="28">
        <v>2868.7600473306388</v>
      </c>
      <c r="W43" s="18">
        <v>1.1294766093691329</v>
      </c>
      <c r="X43" s="19">
        <v>57.000173334359467</v>
      </c>
      <c r="Y43" s="21">
        <v>0.12231142174060611</v>
      </c>
      <c r="Z43" s="21">
        <v>5.0971730204189027E-3</v>
      </c>
      <c r="AA43" s="21">
        <v>7.3384562210805207E-2</v>
      </c>
      <c r="AB43" s="21">
        <v>4.5163913484868722E-2</v>
      </c>
      <c r="AC43" s="21" t="s">
        <v>79</v>
      </c>
      <c r="AD43" s="21">
        <v>0.23652749470876849</v>
      </c>
      <c r="AE43" s="20" t="s">
        <v>79</v>
      </c>
      <c r="AF43" s="20" t="s">
        <v>79</v>
      </c>
      <c r="AG43" s="20" t="s">
        <v>79</v>
      </c>
      <c r="AH43" s="20" t="s">
        <v>79</v>
      </c>
      <c r="AI43" s="20" t="s">
        <v>79</v>
      </c>
      <c r="AJ43" s="20">
        <v>1.1489806957987458E-3</v>
      </c>
      <c r="AK43" s="20" t="s">
        <v>79</v>
      </c>
      <c r="AL43" s="20" t="s">
        <v>79</v>
      </c>
      <c r="AM43" s="20" t="s">
        <v>79</v>
      </c>
      <c r="AN43" s="20">
        <v>5.6449921141416644E-4</v>
      </c>
      <c r="AO43" s="20">
        <v>5.1488065322536506E-3</v>
      </c>
      <c r="AP43" s="20">
        <v>2.9973409455619454E-3</v>
      </c>
      <c r="AQ43" s="21">
        <v>1.4527396557636728E-2</v>
      </c>
      <c r="AR43" s="79">
        <v>2.5287013188942803E-3</v>
      </c>
      <c r="AS43" s="79">
        <v>2.7495127552682359E-2</v>
      </c>
      <c r="AT43" s="79">
        <v>7.0448451421236975E-3</v>
      </c>
      <c r="AU43" s="32" t="s">
        <v>79</v>
      </c>
      <c r="AV43" s="32">
        <v>3.896543229230529E-4</v>
      </c>
      <c r="AW43" s="32" t="s">
        <v>79</v>
      </c>
      <c r="AX43" s="32" t="s">
        <v>79</v>
      </c>
      <c r="AY43" s="32" t="s">
        <v>79</v>
      </c>
      <c r="AZ43" s="32" t="s">
        <v>79</v>
      </c>
      <c r="BA43" s="2"/>
      <c r="BB43" s="2"/>
      <c r="BC43" s="2"/>
      <c r="BD43" s="2"/>
      <c r="BE43" s="2"/>
      <c r="BF43" s="2"/>
      <c r="BH43" s="36"/>
      <c r="BI43" s="36"/>
    </row>
    <row r="44" spans="2:61" s="1" customFormat="1" x14ac:dyDescent="0.5">
      <c r="B44" s="2"/>
      <c r="C44" s="14" t="s">
        <v>46</v>
      </c>
      <c r="D44" s="14">
        <v>126</v>
      </c>
      <c r="E44" s="2">
        <v>60</v>
      </c>
      <c r="F44" s="18">
        <v>2.1798679996465027</v>
      </c>
      <c r="G44" s="21" t="s">
        <v>79</v>
      </c>
      <c r="H44" s="18">
        <v>0.21122264665945775</v>
      </c>
      <c r="I44" s="28">
        <v>123.27397955186308</v>
      </c>
      <c r="J44" s="28">
        <v>294094.03566890821</v>
      </c>
      <c r="K44" s="28">
        <v>235.50827481241521</v>
      </c>
      <c r="L44" s="28">
        <v>189032.19393850479</v>
      </c>
      <c r="M44" s="19">
        <v>67.35935987317005</v>
      </c>
      <c r="N44" s="28">
        <v>660.9332134007318</v>
      </c>
      <c r="O44" s="18">
        <v>3.4473119064956235</v>
      </c>
      <c r="P44" s="28">
        <v>39.675202772875252</v>
      </c>
      <c r="Q44" s="19">
        <v>5.6578689595086749</v>
      </c>
      <c r="R44" s="28">
        <v>124.49816494311413</v>
      </c>
      <c r="S44" s="28">
        <v>1110.9167463853732</v>
      </c>
      <c r="T44" s="28">
        <v>78460.338340146118</v>
      </c>
      <c r="U44" s="28">
        <v>145.16089730560719</v>
      </c>
      <c r="V44" s="28">
        <v>2752.2008402000074</v>
      </c>
      <c r="W44" s="18">
        <v>1.1211726328583438</v>
      </c>
      <c r="X44" s="19">
        <v>54.940150552312431</v>
      </c>
      <c r="Y44" s="21">
        <v>0.10082925115827907</v>
      </c>
      <c r="Z44" s="21">
        <v>8.8325340581089928E-3</v>
      </c>
      <c r="AA44" s="21">
        <v>7.0028869071417851E-2</v>
      </c>
      <c r="AB44" s="21">
        <v>4.2479696944831648E-2</v>
      </c>
      <c r="AC44" s="21">
        <v>2.9546649010767515E-3</v>
      </c>
      <c r="AD44" s="21">
        <v>0.23716331462227011</v>
      </c>
      <c r="AE44" s="20" t="s">
        <v>79</v>
      </c>
      <c r="AF44" s="20" t="s">
        <v>79</v>
      </c>
      <c r="AG44" s="20" t="s">
        <v>79</v>
      </c>
      <c r="AH44" s="20" t="s">
        <v>79</v>
      </c>
      <c r="AI44" s="20" t="s">
        <v>79</v>
      </c>
      <c r="AJ44" s="20" t="s">
        <v>79</v>
      </c>
      <c r="AK44" s="20" t="s">
        <v>79</v>
      </c>
      <c r="AL44" s="20">
        <v>6.3243347266688421E-4</v>
      </c>
      <c r="AM44" s="20" t="s">
        <v>79</v>
      </c>
      <c r="AN44" s="20" t="s">
        <v>79</v>
      </c>
      <c r="AO44" s="20">
        <v>6.7960195445180074E-3</v>
      </c>
      <c r="AP44" s="20" t="s">
        <v>79</v>
      </c>
      <c r="AQ44" s="21">
        <v>1.1375012176013945E-2</v>
      </c>
      <c r="AR44" s="79">
        <v>3.4434141618816731E-3</v>
      </c>
      <c r="AS44" s="79">
        <v>3.0255186733582559E-2</v>
      </c>
      <c r="AT44" s="79">
        <v>6.8975428985174258E-3</v>
      </c>
      <c r="AU44" s="32" t="s">
        <v>79</v>
      </c>
      <c r="AV44" s="32" t="s">
        <v>79</v>
      </c>
      <c r="AW44" s="32" t="s">
        <v>79</v>
      </c>
      <c r="AX44" s="32" t="s">
        <v>79</v>
      </c>
      <c r="AY44" s="32">
        <v>2.3491736615503846E-4</v>
      </c>
      <c r="AZ44" s="32">
        <v>7.0971514141205305E-4</v>
      </c>
      <c r="BA44" s="2"/>
      <c r="BB44" s="2"/>
      <c r="BC44" s="2"/>
      <c r="BD44" s="2"/>
      <c r="BE44" s="2"/>
      <c r="BF44" s="2"/>
      <c r="BH44" s="36"/>
      <c r="BI44" s="36"/>
    </row>
    <row r="45" spans="2:61" s="1" customFormat="1" x14ac:dyDescent="0.5">
      <c r="B45" s="2"/>
      <c r="C45" s="14" t="s">
        <v>46</v>
      </c>
      <c r="D45" s="14">
        <v>127</v>
      </c>
      <c r="E45" s="2">
        <v>90</v>
      </c>
      <c r="F45" s="18">
        <v>2.3997268536511989</v>
      </c>
      <c r="G45" s="21">
        <v>3.7450282716071739E-3</v>
      </c>
      <c r="H45" s="18">
        <v>0.16710619178059874</v>
      </c>
      <c r="I45" s="28">
        <v>128.7446698733481</v>
      </c>
      <c r="J45" s="28">
        <v>291321.0265620948</v>
      </c>
      <c r="K45" s="28">
        <v>239.11334003929878</v>
      </c>
      <c r="L45" s="28">
        <v>190418.13865034821</v>
      </c>
      <c r="M45" s="19">
        <v>66.179518820923263</v>
      </c>
      <c r="N45" s="28">
        <v>691.04819862349541</v>
      </c>
      <c r="O45" s="18">
        <v>3.4944681890745044</v>
      </c>
      <c r="P45" s="28">
        <v>40.326179146452681</v>
      </c>
      <c r="Q45" s="19">
        <v>5.7782350321263944</v>
      </c>
      <c r="R45" s="28">
        <v>126.29273910993102</v>
      </c>
      <c r="S45" s="28">
        <v>1104.202399639734</v>
      </c>
      <c r="T45" s="28">
        <v>79601.470157143151</v>
      </c>
      <c r="U45" s="28">
        <v>148.59627580770751</v>
      </c>
      <c r="V45" s="28">
        <v>2841.9917288237434</v>
      </c>
      <c r="W45" s="18">
        <v>1.1446732022438104</v>
      </c>
      <c r="X45" s="19">
        <v>57.139211366296493</v>
      </c>
      <c r="Y45" s="21">
        <v>0.11108574576561872</v>
      </c>
      <c r="Z45" s="21">
        <v>5.5694880101889496E-3</v>
      </c>
      <c r="AA45" s="21">
        <v>7.5061448165694766E-2</v>
      </c>
      <c r="AB45" s="21">
        <v>4.0016415030085732E-2</v>
      </c>
      <c r="AC45" s="21">
        <v>3.0424685090828371E-3</v>
      </c>
      <c r="AD45" s="21">
        <v>0.23629798030821628</v>
      </c>
      <c r="AE45" s="20" t="s">
        <v>79</v>
      </c>
      <c r="AF45" s="20">
        <v>2.4497211631022652E-4</v>
      </c>
      <c r="AG45" s="20">
        <v>4.8244508620279297E-4</v>
      </c>
      <c r="AH45" s="20">
        <v>1.4613988752235272E-3</v>
      </c>
      <c r="AI45" s="20" t="s">
        <v>79</v>
      </c>
      <c r="AJ45" s="20">
        <v>1.149869117374533E-3</v>
      </c>
      <c r="AK45" s="20">
        <v>1.1198725317038928E-3</v>
      </c>
      <c r="AL45" s="20">
        <v>6.3707034329073481E-4</v>
      </c>
      <c r="AM45" s="20" t="s">
        <v>79</v>
      </c>
      <c r="AN45" s="20" t="s">
        <v>79</v>
      </c>
      <c r="AO45" s="20">
        <v>5.0316853383009013E-3</v>
      </c>
      <c r="AP45" s="20">
        <v>2.4912418607819647E-3</v>
      </c>
      <c r="AQ45" s="21">
        <v>1.2596504360660503E-2</v>
      </c>
      <c r="AR45" s="79">
        <v>2.6988797947567686E-3</v>
      </c>
      <c r="AS45" s="79">
        <v>2.9888098923187403E-2</v>
      </c>
      <c r="AT45" s="79">
        <v>7.1756538270942713E-3</v>
      </c>
      <c r="AU45" s="32" t="s">
        <v>79</v>
      </c>
      <c r="AV45" s="32" t="s">
        <v>79</v>
      </c>
      <c r="AW45" s="32" t="s">
        <v>79</v>
      </c>
      <c r="AX45" s="32">
        <v>5.1397439215002498E-3</v>
      </c>
      <c r="AY45" s="32" t="s">
        <v>79</v>
      </c>
      <c r="AZ45" s="32">
        <v>7.149186251502529E-4</v>
      </c>
      <c r="BA45" s="2"/>
      <c r="BB45" s="2"/>
      <c r="BC45" s="2"/>
      <c r="BD45" s="2"/>
      <c r="BE45" s="2"/>
      <c r="BF45" s="2"/>
      <c r="BH45" s="36"/>
      <c r="BI45" s="36"/>
    </row>
    <row r="46" spans="2:61" s="1" customFormat="1" x14ac:dyDescent="0.5">
      <c r="B46" s="2"/>
      <c r="C46" s="14" t="s">
        <v>46</v>
      </c>
      <c r="D46" s="14">
        <v>128</v>
      </c>
      <c r="E46" s="2">
        <v>90</v>
      </c>
      <c r="F46" s="18">
        <v>2.3337582339776062</v>
      </c>
      <c r="G46" s="21" t="s">
        <v>79</v>
      </c>
      <c r="H46" s="18">
        <v>0.1667045157172907</v>
      </c>
      <c r="I46" s="28">
        <v>124.21961991142969</v>
      </c>
      <c r="J46" s="28">
        <v>294710.84430568502</v>
      </c>
      <c r="K46" s="28">
        <v>234.92838718230024</v>
      </c>
      <c r="L46" s="28">
        <v>188887.2243389893</v>
      </c>
      <c r="M46" s="19">
        <v>67.260086313222104</v>
      </c>
      <c r="N46" s="28">
        <v>679.28954364829224</v>
      </c>
      <c r="O46" s="18">
        <v>3.3457968766118813</v>
      </c>
      <c r="P46" s="28">
        <v>37.758861826776524</v>
      </c>
      <c r="Q46" s="19">
        <v>5.5752797810244425</v>
      </c>
      <c r="R46" s="28">
        <v>122.68444851024648</v>
      </c>
      <c r="S46" s="28">
        <v>1120.461982357426</v>
      </c>
      <c r="T46" s="28">
        <v>77855.530235080572</v>
      </c>
      <c r="U46" s="28">
        <v>146.18520247895006</v>
      </c>
      <c r="V46" s="28">
        <v>2778.8433473054774</v>
      </c>
      <c r="W46" s="18">
        <v>1.1061045876074691</v>
      </c>
      <c r="X46" s="19">
        <v>54.803810422418636</v>
      </c>
      <c r="Y46" s="21">
        <v>0.11198115135364532</v>
      </c>
      <c r="Z46" s="21">
        <v>8.3611513558016302E-3</v>
      </c>
      <c r="AA46" s="21">
        <v>6.8368038883395446E-2</v>
      </c>
      <c r="AB46" s="21">
        <v>4.7587869079314775E-2</v>
      </c>
      <c r="AC46" s="21">
        <v>2.8867897870381797E-3</v>
      </c>
      <c r="AD46" s="21">
        <v>0.23739049608067184</v>
      </c>
      <c r="AE46" s="20" t="s">
        <v>79</v>
      </c>
      <c r="AF46" s="20" t="s">
        <v>79</v>
      </c>
      <c r="AG46" s="20" t="s">
        <v>79</v>
      </c>
      <c r="AH46" s="20">
        <v>8.2366445497013979E-4</v>
      </c>
      <c r="AI46" s="20" t="s">
        <v>79</v>
      </c>
      <c r="AJ46" s="20" t="s">
        <v>79</v>
      </c>
      <c r="AK46" s="20" t="s">
        <v>79</v>
      </c>
      <c r="AL46" s="20" t="s">
        <v>79</v>
      </c>
      <c r="AM46" s="20" t="s">
        <v>79</v>
      </c>
      <c r="AN46" s="20">
        <v>5.6039369593387255E-4</v>
      </c>
      <c r="AO46" s="20">
        <v>6.9109356735207817E-3</v>
      </c>
      <c r="AP46" s="20">
        <v>3.4798708582064386E-3</v>
      </c>
      <c r="AQ46" s="21">
        <v>1.32927981883776E-2</v>
      </c>
      <c r="AR46" s="79">
        <v>3.2739023030311861E-3</v>
      </c>
      <c r="AS46" s="79">
        <v>2.7879337514110057E-2</v>
      </c>
      <c r="AT46" s="79">
        <v>6.767898878535056E-3</v>
      </c>
      <c r="AU46" s="32" t="s">
        <v>79</v>
      </c>
      <c r="AV46" s="32" t="s">
        <v>79</v>
      </c>
      <c r="AW46" s="32">
        <v>3.868204272817882E-4</v>
      </c>
      <c r="AX46" s="32">
        <v>6.6433972269595862E-3</v>
      </c>
      <c r="AY46" s="32" t="s">
        <v>79</v>
      </c>
      <c r="AZ46" s="32" t="s">
        <v>79</v>
      </c>
      <c r="BA46" s="2"/>
      <c r="BB46" s="2"/>
      <c r="BC46" s="2"/>
      <c r="BD46" s="2"/>
      <c r="BE46" s="2"/>
      <c r="BF46" s="2"/>
      <c r="BH46" s="36"/>
      <c r="BI46" s="36"/>
    </row>
    <row r="47" spans="2:61" s="1" customFormat="1" x14ac:dyDescent="0.5">
      <c r="B47" s="2"/>
      <c r="C47" s="14" t="s">
        <v>46</v>
      </c>
      <c r="D47" s="14">
        <v>129</v>
      </c>
      <c r="E47" s="2">
        <v>120</v>
      </c>
      <c r="F47" s="18">
        <v>2.2044646301191277</v>
      </c>
      <c r="G47" s="21">
        <v>4.10630483733613E-3</v>
      </c>
      <c r="H47" s="18">
        <v>0.16625526902385307</v>
      </c>
      <c r="I47" s="28">
        <v>129.88176123551818</v>
      </c>
      <c r="J47" s="28">
        <v>291966.30853695614</v>
      </c>
      <c r="K47" s="28">
        <v>225.76239278074274</v>
      </c>
      <c r="L47" s="28">
        <v>190732.67285574012</v>
      </c>
      <c r="M47" s="19">
        <v>70.063396147475672</v>
      </c>
      <c r="N47" s="28">
        <v>648.43863581085657</v>
      </c>
      <c r="O47" s="18">
        <v>3.3521186715364739</v>
      </c>
      <c r="P47" s="28">
        <v>38.754327915314178</v>
      </c>
      <c r="Q47" s="19">
        <v>5.7446274831746953</v>
      </c>
      <c r="R47" s="28">
        <v>125.40103451445887</v>
      </c>
      <c r="S47" s="28">
        <v>1148.4713275431209</v>
      </c>
      <c r="T47" s="28">
        <v>78270.754266284697</v>
      </c>
      <c r="U47" s="28">
        <v>147.95389596891377</v>
      </c>
      <c r="V47" s="28">
        <v>2834.1135099946191</v>
      </c>
      <c r="W47" s="18">
        <v>1.1570716478621403</v>
      </c>
      <c r="X47" s="19">
        <v>58.788698292921367</v>
      </c>
      <c r="Y47" s="21">
        <v>0.11486552788519307</v>
      </c>
      <c r="Z47" s="21">
        <v>5.8889305266240071E-3</v>
      </c>
      <c r="AA47" s="21">
        <v>7.3520142802557004E-2</v>
      </c>
      <c r="AB47" s="21">
        <v>3.6499254401725641E-2</v>
      </c>
      <c r="AC47" s="21">
        <v>3.1748747156964711E-3</v>
      </c>
      <c r="AD47" s="21">
        <v>0.23235676152731272</v>
      </c>
      <c r="AE47" s="20" t="s">
        <v>79</v>
      </c>
      <c r="AF47" s="20" t="s">
        <v>79</v>
      </c>
      <c r="AG47" s="20" t="s">
        <v>79</v>
      </c>
      <c r="AH47" s="20">
        <v>7.6116870155498999E-4</v>
      </c>
      <c r="AI47" s="20">
        <v>4.9075350494992771E-4</v>
      </c>
      <c r="AJ47" s="20">
        <v>7.7118407920702924E-4</v>
      </c>
      <c r="AK47" s="20" t="s">
        <v>79</v>
      </c>
      <c r="AL47" s="20">
        <v>7.5115332390295064E-4</v>
      </c>
      <c r="AM47" s="20">
        <v>1.9429832644956323E-3</v>
      </c>
      <c r="AN47" s="20">
        <v>4.9075350494992771E-4</v>
      </c>
      <c r="AO47" s="20">
        <v>6.7630217204861214E-3</v>
      </c>
      <c r="AP47" s="20">
        <v>2.9314510238655799E-3</v>
      </c>
      <c r="AQ47" s="21">
        <v>1.3427846085770334E-2</v>
      </c>
      <c r="AR47" s="79">
        <v>2.3862906008581845E-3</v>
      </c>
      <c r="AS47" s="79">
        <v>2.8079366951941118E-2</v>
      </c>
      <c r="AT47" s="79">
        <v>6.5448559457736066E-3</v>
      </c>
      <c r="AU47" s="32" t="s">
        <v>79</v>
      </c>
      <c r="AV47" s="32" t="s">
        <v>79</v>
      </c>
      <c r="AW47" s="32" t="s">
        <v>79</v>
      </c>
      <c r="AX47" s="32">
        <v>6.6101492503459654E-3</v>
      </c>
      <c r="AY47" s="32" t="s">
        <v>79</v>
      </c>
      <c r="AZ47" s="32">
        <v>6.7103030268663593E-4</v>
      </c>
      <c r="BA47" s="2"/>
      <c r="BB47" s="2"/>
      <c r="BC47" s="2"/>
      <c r="BD47" s="2"/>
      <c r="BE47" s="2"/>
      <c r="BF47" s="2"/>
      <c r="BH47" s="36"/>
      <c r="BI47" s="36"/>
    </row>
    <row r="48" spans="2:61" s="1" customFormat="1" x14ac:dyDescent="0.5">
      <c r="B48" s="2"/>
      <c r="C48" s="14" t="s">
        <v>46</v>
      </c>
      <c r="D48" s="14">
        <v>130</v>
      </c>
      <c r="E48" s="2">
        <v>120</v>
      </c>
      <c r="F48" s="18">
        <v>2.1204323093460959</v>
      </c>
      <c r="G48" s="21">
        <v>3.995408823850799E-3</v>
      </c>
      <c r="H48" s="18">
        <v>0.17080372721962164</v>
      </c>
      <c r="I48" s="28">
        <v>126.18930395278481</v>
      </c>
      <c r="J48" s="28">
        <v>291691.21283650561</v>
      </c>
      <c r="K48" s="28">
        <v>232.93464019589445</v>
      </c>
      <c r="L48" s="28">
        <v>190221.23543421784</v>
      </c>
      <c r="M48" s="19">
        <v>68.69119470402488</v>
      </c>
      <c r="N48" s="28">
        <v>697.2263428813535</v>
      </c>
      <c r="O48" s="18">
        <v>3.3480366777906214</v>
      </c>
      <c r="P48" s="28">
        <v>38.687034560987897</v>
      </c>
      <c r="Q48" s="19">
        <v>5.5994676973094384</v>
      </c>
      <c r="R48" s="28">
        <v>122.6867934880743</v>
      </c>
      <c r="S48" s="28">
        <v>1098.506432101748</v>
      </c>
      <c r="T48" s="28">
        <v>79488.608849537282</v>
      </c>
      <c r="U48" s="28">
        <v>145.86325910437719</v>
      </c>
      <c r="V48" s="28">
        <v>2817.8333743805761</v>
      </c>
      <c r="W48" s="18">
        <v>1.1457001481026452</v>
      </c>
      <c r="X48" s="19">
        <v>57.091157938473209</v>
      </c>
      <c r="Y48" s="21">
        <v>0.11433973337561339</v>
      </c>
      <c r="Z48" s="21">
        <v>6.9854768088219981E-3</v>
      </c>
      <c r="AA48" s="21">
        <v>7.2634524354138016E-2</v>
      </c>
      <c r="AB48" s="21">
        <v>4.881924742937914E-2</v>
      </c>
      <c r="AC48" s="21">
        <v>3.8555695150160208E-3</v>
      </c>
      <c r="AD48" s="21">
        <v>0.23572912060719711</v>
      </c>
      <c r="AE48" s="20" t="s">
        <v>79</v>
      </c>
      <c r="AF48" s="20">
        <v>3.0964418384843689E-4</v>
      </c>
      <c r="AG48" s="20" t="s">
        <v>79</v>
      </c>
      <c r="AH48" s="20" t="s">
        <v>79</v>
      </c>
      <c r="AI48" s="20" t="s">
        <v>79</v>
      </c>
      <c r="AJ48" s="20" t="s">
        <v>79</v>
      </c>
      <c r="AK48" s="20" t="s">
        <v>79</v>
      </c>
      <c r="AL48" s="20">
        <v>1.3184849118707636E-3</v>
      </c>
      <c r="AM48" s="20">
        <v>2.467164948727868E-3</v>
      </c>
      <c r="AN48" s="20">
        <v>5.094146250409769E-4</v>
      </c>
      <c r="AO48" s="20">
        <v>5.2694430560752039E-3</v>
      </c>
      <c r="AP48" s="20">
        <v>3.4578507237371541E-3</v>
      </c>
      <c r="AQ48" s="21">
        <v>1.351699756310005E-2</v>
      </c>
      <c r="AR48" s="79">
        <v>3.074027057854182E-3</v>
      </c>
      <c r="AS48" s="79">
        <v>2.6720553876327446E-2</v>
      </c>
      <c r="AT48" s="79">
        <v>8.5505304382970295E-3</v>
      </c>
      <c r="AU48" s="32" t="s">
        <v>79</v>
      </c>
      <c r="AV48" s="32">
        <v>9.3892107360493758E-4</v>
      </c>
      <c r="AW48" s="32" t="s">
        <v>79</v>
      </c>
      <c r="AX48" s="32">
        <v>5.2939166916023085E-3</v>
      </c>
      <c r="AY48" s="32">
        <v>2.9965566178880986E-4</v>
      </c>
      <c r="AZ48" s="32" t="s">
        <v>79</v>
      </c>
      <c r="BA48" s="2"/>
      <c r="BB48" s="2"/>
      <c r="BC48" s="2"/>
      <c r="BD48" s="2"/>
      <c r="BE48" s="2"/>
      <c r="BF48" s="2"/>
      <c r="BH48" s="36"/>
      <c r="BI48" s="36"/>
    </row>
    <row r="49" spans="2:61" s="1" customFormat="1" x14ac:dyDescent="0.5">
      <c r="B49" s="2"/>
      <c r="C49" s="14" t="s">
        <v>46</v>
      </c>
      <c r="D49" s="14">
        <v>164</v>
      </c>
      <c r="E49" s="2">
        <v>120</v>
      </c>
      <c r="F49" s="18">
        <v>2.1731636196780757</v>
      </c>
      <c r="G49" s="21">
        <v>3.507072807284625E-3</v>
      </c>
      <c r="H49" s="18">
        <v>0.13201912004433503</v>
      </c>
      <c r="I49" s="28">
        <v>124.25875923966382</v>
      </c>
      <c r="J49" s="28">
        <v>289406.71466249978</v>
      </c>
      <c r="K49" s="28">
        <v>218.92493680368071</v>
      </c>
      <c r="L49" s="28">
        <v>191921.35577383148</v>
      </c>
      <c r="M49" s="19">
        <v>69.292416901532576</v>
      </c>
      <c r="N49" s="28">
        <v>664.06870807859855</v>
      </c>
      <c r="O49" s="18">
        <v>3.4975130844841811</v>
      </c>
      <c r="P49" s="28">
        <v>37.185242687692849</v>
      </c>
      <c r="Q49" s="19">
        <v>5.760288245067275</v>
      </c>
      <c r="R49" s="28">
        <v>121.04382285886783</v>
      </c>
      <c r="S49" s="28">
        <v>1114.8520538812597</v>
      </c>
      <c r="T49" s="28">
        <v>79658.999787666195</v>
      </c>
      <c r="U49" s="28">
        <v>148.70601275307558</v>
      </c>
      <c r="V49" s="28">
        <v>2809.6834184089148</v>
      </c>
      <c r="W49" s="18">
        <v>1.132765534238803</v>
      </c>
      <c r="X49" s="19">
        <v>57.475964347490205</v>
      </c>
      <c r="Y49" s="21">
        <v>0.11030771639372708</v>
      </c>
      <c r="Z49" s="21">
        <v>5.600170661012583E-3</v>
      </c>
      <c r="AA49" s="21">
        <v>6.3674622857594676E-2</v>
      </c>
      <c r="AB49" s="21">
        <v>4.0657344194998946E-2</v>
      </c>
      <c r="AC49" s="21">
        <v>2.1969594022645065E-3</v>
      </c>
      <c r="AD49" s="21">
        <v>0.22473483793806651</v>
      </c>
      <c r="AE49" s="20" t="s">
        <v>79</v>
      </c>
      <c r="AF49" s="20" t="s">
        <v>79</v>
      </c>
      <c r="AG49" s="20" t="s">
        <v>79</v>
      </c>
      <c r="AH49" s="20" t="s">
        <v>79</v>
      </c>
      <c r="AI49" s="20" t="s">
        <v>79</v>
      </c>
      <c r="AJ49" s="20">
        <v>1.4411247455221306E-3</v>
      </c>
      <c r="AK49" s="20">
        <v>1.1287130874019482E-3</v>
      </c>
      <c r="AL49" s="20">
        <v>6.0466772539390079E-4</v>
      </c>
      <c r="AM49" s="20">
        <v>2.1264148343018846E-3</v>
      </c>
      <c r="AN49" s="20" t="s">
        <v>79</v>
      </c>
      <c r="AO49" s="20">
        <v>4.7848852830115248E-3</v>
      </c>
      <c r="AP49" s="20">
        <v>2.9347471938226469E-3</v>
      </c>
      <c r="AQ49" s="21">
        <v>1.2122495121150011E-2</v>
      </c>
      <c r="AR49" s="79">
        <v>3.3015983351393969E-3</v>
      </c>
      <c r="AS49" s="79">
        <v>2.6488465311817411E-2</v>
      </c>
      <c r="AT49" s="79">
        <v>6.2211256719154331E-3</v>
      </c>
      <c r="AU49" s="32">
        <v>7.4575686131914446E-4</v>
      </c>
      <c r="AV49" s="32" t="s">
        <v>79</v>
      </c>
      <c r="AW49" s="32" t="s">
        <v>79</v>
      </c>
      <c r="AX49" s="32">
        <v>4.5047745541845615E-3</v>
      </c>
      <c r="AY49" s="32" t="s">
        <v>79</v>
      </c>
      <c r="AZ49" s="32" t="s">
        <v>79</v>
      </c>
      <c r="BA49" s="2"/>
      <c r="BB49" s="2"/>
      <c r="BC49" s="2"/>
      <c r="BD49" s="2"/>
      <c r="BE49" s="2"/>
      <c r="BF49" s="2"/>
      <c r="BH49" s="36"/>
      <c r="BI49" s="36"/>
    </row>
    <row r="50" spans="2:61" s="1" customFormat="1" x14ac:dyDescent="0.5">
      <c r="B50" s="2"/>
      <c r="C50" s="11" t="s">
        <v>46</v>
      </c>
      <c r="D50" s="11">
        <v>165</v>
      </c>
      <c r="E50" s="11">
        <v>120</v>
      </c>
      <c r="F50" s="12">
        <v>2.1748789851908921</v>
      </c>
      <c r="G50" s="13">
        <v>4.8913302539184984E-3</v>
      </c>
      <c r="H50" s="12">
        <v>0.12677529433625498</v>
      </c>
      <c r="I50" s="16">
        <v>126.83392778773246</v>
      </c>
      <c r="J50" s="16">
        <v>293241.06782139017</v>
      </c>
      <c r="K50" s="16">
        <v>227.11589732244664</v>
      </c>
      <c r="L50" s="16">
        <v>190102.86910639796</v>
      </c>
      <c r="M50" s="15">
        <v>68.774365441589509</v>
      </c>
      <c r="N50" s="16">
        <v>669.22982200259526</v>
      </c>
      <c r="O50" s="12">
        <v>3.5109996616102257</v>
      </c>
      <c r="P50" s="16">
        <v>38.626360217599583</v>
      </c>
      <c r="Q50" s="15">
        <v>5.7555836336772153</v>
      </c>
      <c r="R50" s="16">
        <v>120.40678123143161</v>
      </c>
      <c r="S50" s="16">
        <v>1113.4232600168016</v>
      </c>
      <c r="T50" s="16">
        <v>77729.960465602649</v>
      </c>
      <c r="U50" s="16">
        <v>146.28689793068895</v>
      </c>
      <c r="V50" s="16">
        <v>2800.3148023828339</v>
      </c>
      <c r="W50" s="12">
        <v>1.1293779405648701</v>
      </c>
      <c r="X50" s="15">
        <v>56.529906398300525</v>
      </c>
      <c r="Y50" s="13">
        <v>0.10784777858459033</v>
      </c>
      <c r="Z50" s="13">
        <v>5.9473002841152174E-3</v>
      </c>
      <c r="AA50" s="13">
        <v>7.1213226089627865E-2</v>
      </c>
      <c r="AB50" s="13">
        <v>4.2218797171591174E-2</v>
      </c>
      <c r="AC50" s="13">
        <v>3.2143027382892991E-3</v>
      </c>
      <c r="AD50" s="13">
        <v>0.22360366875055995</v>
      </c>
      <c r="AE50" s="22" t="s">
        <v>79</v>
      </c>
      <c r="AF50" s="22" t="s">
        <v>79</v>
      </c>
      <c r="AG50" s="22" t="s">
        <v>79</v>
      </c>
      <c r="AH50" s="22" t="s">
        <v>79</v>
      </c>
      <c r="AI50" s="22" t="s">
        <v>79</v>
      </c>
      <c r="AJ50" s="22">
        <v>9.9823066406499973E-4</v>
      </c>
      <c r="AK50" s="22" t="s">
        <v>79</v>
      </c>
      <c r="AL50" s="22" t="s">
        <v>79</v>
      </c>
      <c r="AM50" s="22">
        <v>1.5372752226600994E-3</v>
      </c>
      <c r="AN50" s="22" t="s">
        <v>79</v>
      </c>
      <c r="AO50" s="22">
        <v>4.5289011370827073E-3</v>
      </c>
      <c r="AP50" s="22">
        <v>2.6103134492430203E-3</v>
      </c>
      <c r="AQ50" s="13">
        <v>1.2633029994384044E-2</v>
      </c>
      <c r="AR50" s="80">
        <v>2.5518368165136293E-3</v>
      </c>
      <c r="AS50" s="80">
        <v>3.4516866144346264E-2</v>
      </c>
      <c r="AT50" s="80">
        <v>7.3416591397575132E-3</v>
      </c>
      <c r="AU50" s="80">
        <v>1.4374521562535998E-3</v>
      </c>
      <c r="AV50" s="80" t="s">
        <v>79</v>
      </c>
      <c r="AW50" s="80">
        <v>3.8930995898534991E-4</v>
      </c>
      <c r="AX50" s="80">
        <v>4.2225157089949492E-3</v>
      </c>
      <c r="AY50" s="80" t="s">
        <v>79</v>
      </c>
      <c r="AZ50" s="80" t="s">
        <v>79</v>
      </c>
      <c r="BA50" s="2"/>
      <c r="BB50" s="2"/>
      <c r="BC50" s="2"/>
      <c r="BD50" s="2"/>
      <c r="BE50" s="2"/>
      <c r="BF50" s="2"/>
      <c r="BH50" s="36"/>
      <c r="BI50" s="36"/>
    </row>
    <row r="51" spans="2:61" s="1" customFormat="1" x14ac:dyDescent="0.5">
      <c r="B51" s="2"/>
      <c r="C51" s="14"/>
      <c r="D51" s="14"/>
      <c r="E51" s="36" t="s">
        <v>55</v>
      </c>
      <c r="F51" s="18">
        <f>AVERAGE(F29:F50)</f>
        <v>2.1962028209119855</v>
      </c>
      <c r="G51" s="21">
        <f>AVERAGE(G29:G50)</f>
        <v>3.7101672858375176E-3</v>
      </c>
      <c r="H51" s="18">
        <f t="shared" ref="H51:AZ51" si="4">AVERAGE(H29:H50)</f>
        <v>0.21562372453745773</v>
      </c>
      <c r="I51" s="28">
        <f t="shared" si="4"/>
        <v>126.36579289556063</v>
      </c>
      <c r="J51" s="28">
        <f t="shared" si="4"/>
        <v>293054.06533522782</v>
      </c>
      <c r="K51" s="28">
        <f t="shared" si="4"/>
        <v>239.60066300426058</v>
      </c>
      <c r="L51" s="28">
        <f t="shared" si="4"/>
        <v>189758.42227785525</v>
      </c>
      <c r="M51" s="19">
        <f t="shared" si="4"/>
        <v>66.945153147019852</v>
      </c>
      <c r="N51" s="28">
        <f t="shared" si="4"/>
        <v>691.03753760130678</v>
      </c>
      <c r="O51" s="18">
        <f t="shared" si="4"/>
        <v>3.4598301447791773</v>
      </c>
      <c r="P51" s="28">
        <f t="shared" si="4"/>
        <v>39.335205597100227</v>
      </c>
      <c r="Q51" s="19">
        <f t="shared" si="4"/>
        <v>5.6604706915199117</v>
      </c>
      <c r="R51" s="28">
        <f t="shared" si="4"/>
        <v>123.98850593371117</v>
      </c>
      <c r="S51" s="28">
        <f t="shared" si="4"/>
        <v>1109.4428470202374</v>
      </c>
      <c r="T51" s="28">
        <f t="shared" si="4"/>
        <v>78503.087515120525</v>
      </c>
      <c r="U51" s="28">
        <f t="shared" si="4"/>
        <v>146.9712169219309</v>
      </c>
      <c r="V51" s="28">
        <f t="shared" si="4"/>
        <v>2803.812663370566</v>
      </c>
      <c r="W51" s="18">
        <f t="shared" si="4"/>
        <v>1.1229704754200862</v>
      </c>
      <c r="X51" s="19">
        <f t="shared" si="4"/>
        <v>55.507877249134395</v>
      </c>
      <c r="Y51" s="21">
        <f t="shared" si="4"/>
        <v>0.11117783985040099</v>
      </c>
      <c r="Z51" s="21">
        <f t="shared" si="4"/>
        <v>7.0279572197026767E-3</v>
      </c>
      <c r="AA51" s="21">
        <f t="shared" si="4"/>
        <v>7.2410573438922488E-2</v>
      </c>
      <c r="AB51" s="21">
        <f t="shared" si="4"/>
        <v>4.4435171687522056E-2</v>
      </c>
      <c r="AC51" s="21">
        <f t="shared" si="4"/>
        <v>2.9906228240142506E-3</v>
      </c>
      <c r="AD51" s="18">
        <f t="shared" si="4"/>
        <v>0.23722534327494446</v>
      </c>
      <c r="AE51" s="20">
        <f t="shared" si="4"/>
        <v>5.3330327187529176E-4</v>
      </c>
      <c r="AF51" s="20">
        <f t="shared" si="4"/>
        <v>3.0261918763149623E-4</v>
      </c>
      <c r="AG51" s="20">
        <f t="shared" si="4"/>
        <v>4.2296598105521854E-4</v>
      </c>
      <c r="AH51" s="20">
        <f t="shared" si="4"/>
        <v>1.085980609137613E-3</v>
      </c>
      <c r="AI51" s="20">
        <f t="shared" si="4"/>
        <v>6.485415733002715E-4</v>
      </c>
      <c r="AJ51" s="20">
        <f t="shared" si="4"/>
        <v>1.1549601860042129E-3</v>
      </c>
      <c r="AK51" s="20">
        <f t="shared" si="4"/>
        <v>1.1188631232051949E-3</v>
      </c>
      <c r="AL51" s="20">
        <f t="shared" si="4"/>
        <v>6.3403760348158637E-4</v>
      </c>
      <c r="AM51" s="20">
        <f t="shared" si="4"/>
        <v>1.9283210498411022E-3</v>
      </c>
      <c r="AN51" s="20">
        <f t="shared" si="4"/>
        <v>5.5607809557679051E-4</v>
      </c>
      <c r="AO51" s="20">
        <f t="shared" si="4"/>
        <v>5.9439986318031339E-3</v>
      </c>
      <c r="AP51" s="20">
        <f t="shared" si="4"/>
        <v>3.0493402077395476E-3</v>
      </c>
      <c r="AQ51" s="21">
        <f t="shared" si="4"/>
        <v>1.3021188271069347E-2</v>
      </c>
      <c r="AR51" s="20">
        <f t="shared" si="4"/>
        <v>2.9861724140682303E-3</v>
      </c>
      <c r="AS51" s="20">
        <f t="shared" si="4"/>
        <v>2.9441677361913627E-2</v>
      </c>
      <c r="AT51" s="20">
        <f t="shared" si="4"/>
        <v>7.026328972155456E-3</v>
      </c>
      <c r="AU51" s="20">
        <f t="shared" si="4"/>
        <v>1.2938518026114816E-3</v>
      </c>
      <c r="AV51" s="20">
        <f t="shared" si="4"/>
        <v>3.8954279859076621E-4</v>
      </c>
      <c r="AW51" s="20">
        <f t="shared" si="4"/>
        <v>3.3216812514859649E-4</v>
      </c>
      <c r="AX51" s="20">
        <f t="shared" si="4"/>
        <v>6.0276574300943599E-3</v>
      </c>
      <c r="AY51" s="20">
        <f t="shared" si="4"/>
        <v>2.3406596699584919E-4</v>
      </c>
      <c r="AZ51" s="20">
        <f t="shared" si="4"/>
        <v>7.130550690574416E-4</v>
      </c>
      <c r="BA51" s="2"/>
      <c r="BB51" s="2"/>
      <c r="BC51" s="2"/>
      <c r="BD51" s="2"/>
      <c r="BE51" s="2"/>
      <c r="BF51" s="2"/>
      <c r="BH51" s="36"/>
      <c r="BI51" s="36"/>
    </row>
    <row r="52" spans="2:61" s="1" customFormat="1" x14ac:dyDescent="0.5">
      <c r="B52" s="2"/>
      <c r="C52" s="11"/>
      <c r="D52" s="11"/>
      <c r="E52" s="37" t="s">
        <v>156</v>
      </c>
      <c r="F52" s="12">
        <f>_xlfn.STDEV.S(F29:F50)</f>
        <v>9.7517557171135721E-2</v>
      </c>
      <c r="G52" s="13">
        <f>_xlfn.STDEV.S(G29:G50)</f>
        <v>7.3972842294164247E-4</v>
      </c>
      <c r="H52" s="12">
        <f t="shared" ref="H52:AZ52" si="5">_xlfn.STDEV.S(H29:H50)</f>
        <v>0.10721301152068193</v>
      </c>
      <c r="I52" s="16">
        <f t="shared" si="5"/>
        <v>4.2806267969330856</v>
      </c>
      <c r="J52" s="16">
        <f t="shared" si="5"/>
        <v>2542.9787327468898</v>
      </c>
      <c r="K52" s="16">
        <f t="shared" si="5"/>
        <v>14.745548326785409</v>
      </c>
      <c r="L52" s="16">
        <f t="shared" si="5"/>
        <v>1643.5105775424036</v>
      </c>
      <c r="M52" s="15">
        <f t="shared" si="5"/>
        <v>4.6612430829401834</v>
      </c>
      <c r="N52" s="16">
        <f t="shared" si="5"/>
        <v>40.808917440188473</v>
      </c>
      <c r="O52" s="12">
        <f t="shared" si="5"/>
        <v>0.19233323487801385</v>
      </c>
      <c r="P52" s="16">
        <f t="shared" si="5"/>
        <v>1.9998335317037705</v>
      </c>
      <c r="Q52" s="15">
        <f t="shared" si="5"/>
        <v>0.12282544205126554</v>
      </c>
      <c r="R52" s="16">
        <f t="shared" si="5"/>
        <v>3.9035019480555762</v>
      </c>
      <c r="S52" s="16">
        <f t="shared" si="5"/>
        <v>31.544996225836705</v>
      </c>
      <c r="T52" s="16">
        <f t="shared" si="5"/>
        <v>1791.306080871623</v>
      </c>
      <c r="U52" s="16">
        <f t="shared" si="5"/>
        <v>4.4555549973225874</v>
      </c>
      <c r="V52" s="16">
        <f t="shared" si="5"/>
        <v>87.998202963856855</v>
      </c>
      <c r="W52" s="12">
        <f t="shared" si="5"/>
        <v>4.0672964535640024E-2</v>
      </c>
      <c r="X52" s="15">
        <f t="shared" si="5"/>
        <v>3.1807674264139285</v>
      </c>
      <c r="Y52" s="13">
        <f t="shared" si="5"/>
        <v>8.2095483778627416E-3</v>
      </c>
      <c r="Z52" s="13">
        <f t="shared" si="5"/>
        <v>2.1668720053546549E-3</v>
      </c>
      <c r="AA52" s="13">
        <f t="shared" si="5"/>
        <v>5.7089308472952106E-3</v>
      </c>
      <c r="AB52" s="13">
        <f t="shared" si="5"/>
        <v>4.3488416654037078E-3</v>
      </c>
      <c r="AC52" s="13">
        <f t="shared" si="5"/>
        <v>5.8344209713644981E-4</v>
      </c>
      <c r="AD52" s="12">
        <f t="shared" si="5"/>
        <v>1.1741973213238428E-2</v>
      </c>
      <c r="AE52" s="22" t="s">
        <v>79</v>
      </c>
      <c r="AF52" s="22">
        <f t="shared" si="5"/>
        <v>2.21843636122362E-4</v>
      </c>
      <c r="AG52" s="22">
        <f t="shared" si="5"/>
        <v>3.2253706123856415E-4</v>
      </c>
      <c r="AH52" s="22">
        <f t="shared" si="5"/>
        <v>1.0332809299090191E-3</v>
      </c>
      <c r="AI52" s="22">
        <f t="shared" si="5"/>
        <v>2.231460262417091E-4</v>
      </c>
      <c r="AJ52" s="22">
        <f t="shared" si="5"/>
        <v>1.9976640334324781E-4</v>
      </c>
      <c r="AK52" s="22">
        <f t="shared" si="5"/>
        <v>1.0391503152414616E-5</v>
      </c>
      <c r="AL52" s="22">
        <f t="shared" si="5"/>
        <v>2.7703501026027166E-4</v>
      </c>
      <c r="AM52" s="22">
        <f t="shared" si="5"/>
        <v>3.1640759478169346E-4</v>
      </c>
      <c r="AN52" s="22">
        <f t="shared" si="5"/>
        <v>8.1706453736548124E-5</v>
      </c>
      <c r="AO52" s="22">
        <f t="shared" si="5"/>
        <v>9.7806796523430112E-4</v>
      </c>
      <c r="AP52" s="22">
        <f t="shared" si="5"/>
        <v>4.0878737333345429E-4</v>
      </c>
      <c r="AQ52" s="13">
        <f t="shared" si="5"/>
        <v>1.1567716721193604E-3</v>
      </c>
      <c r="AR52" s="22">
        <f t="shared" si="5"/>
        <v>4.0274698603087451E-4</v>
      </c>
      <c r="AS52" s="22">
        <f t="shared" si="5"/>
        <v>2.8642289849395643E-3</v>
      </c>
      <c r="AT52" s="22">
        <f t="shared" si="5"/>
        <v>6.5478581196936226E-4</v>
      </c>
      <c r="AU52" s="22">
        <f t="shared" si="5"/>
        <v>3.1922418721046361E-4</v>
      </c>
      <c r="AV52" s="22">
        <f t="shared" si="5"/>
        <v>3.9015750538606608E-4</v>
      </c>
      <c r="AW52" s="22">
        <f t="shared" si="5"/>
        <v>9.6824563360624948E-5</v>
      </c>
      <c r="AX52" s="22">
        <f t="shared" si="5"/>
        <v>2.1178410649953842E-3</v>
      </c>
      <c r="AY52" s="22">
        <f t="shared" si="5"/>
        <v>4.8555179691711968E-5</v>
      </c>
      <c r="AZ52" s="22">
        <f t="shared" si="5"/>
        <v>3.499075090714426E-5</v>
      </c>
      <c r="BA52" s="2"/>
      <c r="BB52" s="2"/>
      <c r="BC52" s="2"/>
      <c r="BD52" s="2"/>
      <c r="BE52" s="2"/>
      <c r="BF52" s="2"/>
      <c r="BH52" s="36"/>
      <c r="BI52" s="36"/>
    </row>
    <row r="53" spans="2:61" s="1" customFormat="1" x14ac:dyDescent="0.5">
      <c r="B53" s="2"/>
      <c r="C53" s="14" t="s">
        <v>159</v>
      </c>
      <c r="D53" s="14" t="s">
        <v>49</v>
      </c>
      <c r="E53" s="14"/>
      <c r="F53" s="18">
        <v>2.1800000000000002</v>
      </c>
      <c r="G53" s="21"/>
      <c r="H53" s="21"/>
      <c r="I53" s="28">
        <v>129.5</v>
      </c>
      <c r="J53" s="38">
        <v>294240.85834780446</v>
      </c>
      <c r="K53" s="28">
        <v>245</v>
      </c>
      <c r="L53" s="38">
        <v>190445.43185222166</v>
      </c>
      <c r="M53" s="28">
        <v>66.400000000000006</v>
      </c>
      <c r="N53" s="28">
        <v>688</v>
      </c>
      <c r="O53" s="19">
        <v>3.4</v>
      </c>
      <c r="P53" s="28">
        <v>40.200000000000003</v>
      </c>
      <c r="Q53" s="18">
        <v>5.5</v>
      </c>
      <c r="R53" s="28">
        <v>125</v>
      </c>
      <c r="S53" s="28">
        <v>1119</v>
      </c>
      <c r="T53" s="38">
        <v>79052.818371607529</v>
      </c>
      <c r="U53" s="28">
        <v>148</v>
      </c>
      <c r="V53" s="28">
        <v>2822</v>
      </c>
      <c r="W53" s="18">
        <v>1.1299999999999999</v>
      </c>
      <c r="X53" s="28">
        <v>56.3</v>
      </c>
      <c r="Y53" s="18">
        <v>0.1</v>
      </c>
      <c r="Z53" s="21">
        <v>7.0000000000000001E-3</v>
      </c>
      <c r="AA53" s="21">
        <v>7.9000000000000001E-2</v>
      </c>
      <c r="AB53" s="21">
        <v>4.3999999999999997E-2</v>
      </c>
      <c r="AC53" s="18"/>
      <c r="AD53" s="18"/>
      <c r="AE53" s="18"/>
      <c r="AF53" s="14"/>
      <c r="AG53" s="14"/>
      <c r="AH53" s="14"/>
      <c r="AI53" s="14"/>
      <c r="AJ53" s="14"/>
      <c r="AK53" s="14"/>
      <c r="AL53" s="18"/>
      <c r="AM53" s="18"/>
      <c r="AN53" s="18"/>
      <c r="AO53" s="20">
        <v>6.0000000000000001E-3</v>
      </c>
      <c r="AP53" s="20">
        <v>3.0000000000000001E-3</v>
      </c>
      <c r="AQ53" s="21">
        <v>1.2999999999999999E-2</v>
      </c>
      <c r="AR53" s="21">
        <v>3.0000000000000001E-3</v>
      </c>
      <c r="AS53" s="21">
        <v>2.9000000000000001E-2</v>
      </c>
      <c r="AT53" s="21">
        <v>7.0000000000000001E-3</v>
      </c>
      <c r="AU53" s="36"/>
      <c r="AV53" s="36"/>
      <c r="AW53" s="36"/>
      <c r="AX53" s="36"/>
      <c r="AY53" s="36"/>
      <c r="AZ53" s="36"/>
      <c r="BA53" s="2"/>
      <c r="BB53" s="2"/>
      <c r="BC53" s="2"/>
      <c r="BD53" s="2"/>
      <c r="BE53" s="2"/>
      <c r="BF53" s="2"/>
    </row>
    <row r="54" spans="2:61" s="1" customFormat="1" x14ac:dyDescent="0.5">
      <c r="B54" s="2"/>
      <c r="C54" s="11"/>
      <c r="D54" s="11"/>
      <c r="E54" s="11" t="s">
        <v>160</v>
      </c>
      <c r="F54" s="12">
        <v>0.17</v>
      </c>
      <c r="G54" s="13"/>
      <c r="H54" s="13"/>
      <c r="I54" s="16">
        <v>10</v>
      </c>
      <c r="J54" s="11"/>
      <c r="K54" s="16">
        <v>19</v>
      </c>
      <c r="L54" s="11"/>
      <c r="M54" s="16">
        <v>7</v>
      </c>
      <c r="N54" s="16">
        <v>34</v>
      </c>
      <c r="O54" s="15">
        <v>0.11</v>
      </c>
      <c r="P54" s="16">
        <v>2</v>
      </c>
      <c r="Q54" s="12">
        <v>0.24</v>
      </c>
      <c r="R54" s="16">
        <v>3</v>
      </c>
      <c r="S54" s="16">
        <v>15</v>
      </c>
      <c r="T54" s="11"/>
      <c r="U54" s="16">
        <v>4</v>
      </c>
      <c r="V54" s="16">
        <v>29</v>
      </c>
      <c r="W54" s="12">
        <v>7.0000000000000007E-2</v>
      </c>
      <c r="X54" s="16">
        <v>1.6</v>
      </c>
      <c r="Y54" s="12">
        <v>0.01</v>
      </c>
      <c r="Z54" s="13">
        <v>4.0000000000000002E-4</v>
      </c>
      <c r="AA54" s="13">
        <v>5.0000000000000001E-3</v>
      </c>
      <c r="AB54" s="13">
        <v>5.0000000000000001E-3</v>
      </c>
      <c r="AC54" s="12"/>
      <c r="AD54" s="12"/>
      <c r="AE54" s="12"/>
      <c r="AF54" s="11"/>
      <c r="AG54" s="11"/>
      <c r="AH54" s="11"/>
      <c r="AI54" s="11"/>
      <c r="AJ54" s="11"/>
      <c r="AK54" s="11"/>
      <c r="AL54" s="12"/>
      <c r="AM54" s="12"/>
      <c r="AN54" s="12"/>
      <c r="AO54" s="22">
        <v>2.9999999999999997E-4</v>
      </c>
      <c r="AP54" s="22">
        <v>5.0000000000000001E-4</v>
      </c>
      <c r="AQ54" s="13">
        <v>6.9999999999999999E-4</v>
      </c>
      <c r="AR54" s="13">
        <v>2.0000000000000001E-4</v>
      </c>
      <c r="AS54" s="13">
        <v>8.9999999999999998E-4</v>
      </c>
      <c r="AT54" s="13">
        <v>2.9999999999999997E-4</v>
      </c>
      <c r="AU54" s="37"/>
      <c r="AV54" s="37"/>
      <c r="AW54" s="37"/>
      <c r="AX54" s="37"/>
      <c r="AY54" s="37"/>
      <c r="AZ54" s="37"/>
      <c r="BA54" s="2"/>
      <c r="BB54" s="2"/>
      <c r="BC54" s="2"/>
      <c r="BD54" s="2"/>
      <c r="BE54" s="2"/>
      <c r="BF54" s="2"/>
    </row>
    <row r="57" spans="2:61" x14ac:dyDescent="0.5">
      <c r="H57" s="4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S12"/>
  <sheetViews>
    <sheetView workbookViewId="0">
      <selection activeCell="B1" sqref="B1:B2"/>
    </sheetView>
  </sheetViews>
  <sheetFormatPr defaultRowHeight="14.35" x14ac:dyDescent="0.5"/>
  <cols>
    <col min="2" max="2" width="20.29296875" customWidth="1"/>
    <col min="3" max="3" width="20.703125" bestFit="1" customWidth="1"/>
    <col min="4" max="4" width="12.703125" bestFit="1" customWidth="1"/>
    <col min="5" max="5" width="11" bestFit="1" customWidth="1"/>
  </cols>
  <sheetData>
    <row r="1" spans="2:19" ht="15.35" x14ac:dyDescent="0.5">
      <c r="B1" s="35" t="s">
        <v>203</v>
      </c>
    </row>
    <row r="2" spans="2:19" ht="15.35" x14ac:dyDescent="0.5">
      <c r="B2" s="35" t="s">
        <v>204</v>
      </c>
    </row>
    <row r="3" spans="2:19" ht="15.35" x14ac:dyDescent="0.5">
      <c r="B3" s="70" t="s">
        <v>175</v>
      </c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</row>
    <row r="4" spans="2:19" ht="15.35" x14ac:dyDescent="0.5"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2"/>
      <c r="N4" s="2"/>
      <c r="O4" s="2"/>
      <c r="P4" s="2"/>
      <c r="Q4" s="2"/>
      <c r="R4" s="2"/>
      <c r="S4" s="2"/>
    </row>
    <row r="5" spans="2:19" ht="18" x14ac:dyDescent="0.7">
      <c r="B5" s="11" t="s">
        <v>47</v>
      </c>
      <c r="C5" s="11" t="s">
        <v>51</v>
      </c>
      <c r="D5" s="11" t="s">
        <v>166</v>
      </c>
      <c r="E5" s="11" t="s">
        <v>179</v>
      </c>
      <c r="F5" s="11" t="s">
        <v>40</v>
      </c>
      <c r="G5" s="11" t="s">
        <v>41</v>
      </c>
      <c r="H5" s="11" t="s">
        <v>42</v>
      </c>
      <c r="I5" s="11" t="s">
        <v>3</v>
      </c>
      <c r="J5" s="11" t="s">
        <v>4</v>
      </c>
      <c r="K5" s="11" t="s">
        <v>5</v>
      </c>
      <c r="L5" s="11" t="s">
        <v>6</v>
      </c>
      <c r="M5" s="11" t="s">
        <v>7</v>
      </c>
      <c r="N5" s="11" t="s">
        <v>43</v>
      </c>
      <c r="O5" s="11" t="s">
        <v>44</v>
      </c>
      <c r="P5" s="11" t="s">
        <v>53</v>
      </c>
      <c r="Q5" s="2"/>
      <c r="R5" s="2"/>
      <c r="S5" s="2"/>
    </row>
    <row r="6" spans="2:19" ht="15.35" x14ac:dyDescent="0.5">
      <c r="B6" s="14" t="s">
        <v>176</v>
      </c>
      <c r="C6" s="14" t="s">
        <v>79</v>
      </c>
      <c r="D6" s="14" t="s">
        <v>178</v>
      </c>
      <c r="E6" s="14" t="s">
        <v>178</v>
      </c>
      <c r="F6" s="14" t="s">
        <v>180</v>
      </c>
      <c r="G6" s="14" t="s">
        <v>180</v>
      </c>
      <c r="H6" s="14" t="s">
        <v>180</v>
      </c>
      <c r="I6" s="14" t="s">
        <v>180</v>
      </c>
      <c r="J6" s="14" t="s">
        <v>180</v>
      </c>
      <c r="K6" s="14" t="s">
        <v>180</v>
      </c>
      <c r="L6" s="14" t="s">
        <v>180</v>
      </c>
      <c r="M6" s="14" t="s">
        <v>180</v>
      </c>
      <c r="N6" s="14" t="s">
        <v>180</v>
      </c>
      <c r="O6" s="14" t="s">
        <v>180</v>
      </c>
      <c r="P6" s="14" t="s">
        <v>79</v>
      </c>
      <c r="Q6" s="2"/>
      <c r="R6" s="2"/>
      <c r="S6" s="2"/>
    </row>
    <row r="7" spans="2:19" ht="15.35" x14ac:dyDescent="0.5">
      <c r="B7" s="14" t="s">
        <v>54</v>
      </c>
      <c r="C7" s="14">
        <v>4</v>
      </c>
      <c r="D7" s="18">
        <v>90.252231864742143</v>
      </c>
      <c r="E7" s="18">
        <v>89.620123686857639</v>
      </c>
      <c r="F7" s="19">
        <v>40.96</v>
      </c>
      <c r="G7" s="20">
        <v>5.0000000000000001E-3</v>
      </c>
      <c r="H7" s="20">
        <v>3.4200000000000001E-2</v>
      </c>
      <c r="I7" s="18">
        <v>9.5299999999999994</v>
      </c>
      <c r="J7" s="20">
        <v>0.13800000000000001</v>
      </c>
      <c r="K7" s="18">
        <v>49.5</v>
      </c>
      <c r="L7" s="20">
        <v>0.1002</v>
      </c>
      <c r="M7" s="14">
        <v>0.36890000000000001</v>
      </c>
      <c r="N7" s="21">
        <v>1.47E-2</v>
      </c>
      <c r="O7" s="20">
        <v>3.2000000000000002E-3</v>
      </c>
      <c r="P7" s="18">
        <v>100.65420000000002</v>
      </c>
      <c r="Q7" s="2"/>
      <c r="R7" s="4"/>
      <c r="S7" s="4"/>
    </row>
    <row r="8" spans="2:19" ht="15.35" x14ac:dyDescent="0.5">
      <c r="B8" s="14" t="s">
        <v>54</v>
      </c>
      <c r="C8" s="14">
        <v>5</v>
      </c>
      <c r="D8" s="18">
        <v>90.271427659390341</v>
      </c>
      <c r="E8" s="18">
        <v>89.639217454635784</v>
      </c>
      <c r="F8" s="19">
        <v>40.729999999999997</v>
      </c>
      <c r="G8" s="20">
        <v>4.3E-3</v>
      </c>
      <c r="H8" s="20">
        <v>3.7199999999999997E-2</v>
      </c>
      <c r="I8" s="18">
        <v>9.49</v>
      </c>
      <c r="J8" s="20">
        <v>0.13919999999999999</v>
      </c>
      <c r="K8" s="18">
        <v>49.4</v>
      </c>
      <c r="L8" s="20">
        <v>0.10050000000000001</v>
      </c>
      <c r="M8" s="14">
        <v>0.35949999999999999</v>
      </c>
      <c r="N8" s="21">
        <v>1.7100000000000001E-2</v>
      </c>
      <c r="O8" s="20">
        <v>4.3E-3</v>
      </c>
      <c r="P8" s="18">
        <v>100.2821</v>
      </c>
      <c r="Q8" s="2"/>
      <c r="R8" s="4"/>
      <c r="S8" s="4"/>
    </row>
    <row r="9" spans="2:19" ht="15.35" x14ac:dyDescent="0.5">
      <c r="B9" s="11" t="s">
        <v>54</v>
      </c>
      <c r="C9" s="11">
        <v>6</v>
      </c>
      <c r="D9" s="12">
        <v>90.222872696876209</v>
      </c>
      <c r="E9" s="12">
        <v>89.593988582256515</v>
      </c>
      <c r="F9" s="15">
        <v>40.700000000000003</v>
      </c>
      <c r="G9" s="22">
        <v>5.8999999999999999E-3</v>
      </c>
      <c r="H9" s="22">
        <v>3.49E-2</v>
      </c>
      <c r="I9" s="12">
        <v>9.5</v>
      </c>
      <c r="J9" s="22">
        <v>0.13489999999999999</v>
      </c>
      <c r="K9" s="12">
        <v>49.18</v>
      </c>
      <c r="L9" s="22">
        <v>0.10009999999999999</v>
      </c>
      <c r="M9" s="11">
        <v>0.36259999999999998</v>
      </c>
      <c r="N9" s="13">
        <v>1.47E-2</v>
      </c>
      <c r="O9" s="22">
        <v>1.1000000000000001E-3</v>
      </c>
      <c r="P9" s="12">
        <v>100.0342</v>
      </c>
      <c r="Q9" s="2"/>
      <c r="R9" s="4"/>
      <c r="S9" s="4"/>
    </row>
    <row r="10" spans="2:19" ht="15.35" x14ac:dyDescent="0.5">
      <c r="B10" s="14" t="s">
        <v>55</v>
      </c>
      <c r="C10" s="2"/>
      <c r="D10" s="18">
        <f>AVERAGE(D7:D9)</f>
        <v>90.248844073669559</v>
      </c>
      <c r="E10" s="18">
        <f t="shared" ref="E10:M10" si="0">AVERAGE(E7:E9)</f>
        <v>89.617776574583317</v>
      </c>
      <c r="F10" s="19">
        <f t="shared" si="0"/>
        <v>40.796666666666667</v>
      </c>
      <c r="G10" s="20">
        <f>AVERAGE(G7:G9)</f>
        <v>5.0666666666666664E-3</v>
      </c>
      <c r="H10" s="20">
        <f>AVERAGE(H7:H9)</f>
        <v>3.5433333333333331E-2</v>
      </c>
      <c r="I10" s="18">
        <f t="shared" si="0"/>
        <v>9.5066666666666659</v>
      </c>
      <c r="J10" s="20">
        <f t="shared" si="0"/>
        <v>0.13736666666666666</v>
      </c>
      <c r="K10" s="18">
        <f>AVERAGE(K7:K9)</f>
        <v>49.360000000000007</v>
      </c>
      <c r="L10" s="20">
        <f>AVERAGE(L7:L9)</f>
        <v>0.10026666666666666</v>
      </c>
      <c r="M10" s="20">
        <f t="shared" si="0"/>
        <v>0.36366666666666664</v>
      </c>
      <c r="N10" s="21">
        <f>AVERAGE(N7:N9)</f>
        <v>1.55E-2</v>
      </c>
      <c r="O10" s="20">
        <f>AVERAGE(O7:O9)</f>
        <v>2.8666666666666667E-3</v>
      </c>
      <c r="P10" s="19">
        <f>AVERAGE(P7:P9)</f>
        <v>100.32350000000001</v>
      </c>
      <c r="Q10" s="2"/>
      <c r="R10" s="2"/>
      <c r="S10" s="2"/>
    </row>
    <row r="11" spans="2:19" ht="15.35" x14ac:dyDescent="0.5">
      <c r="B11" s="11" t="s">
        <v>50</v>
      </c>
      <c r="C11" s="11"/>
      <c r="D11" s="12">
        <f>_xlfn.STDEV.S(D7:D9)*2</f>
        <v>4.8908238261085098E-2</v>
      </c>
      <c r="E11" s="12">
        <f t="shared" ref="E11:M11" si="1">_xlfn.STDEV.S(E7:E9)*2</f>
        <v>4.5411206819298389E-2</v>
      </c>
      <c r="F11" s="15">
        <f t="shared" si="1"/>
        <v>0.28448784391135873</v>
      </c>
      <c r="G11" s="22">
        <f>_xlfn.STDEV.S(G7:G9)*2</f>
        <v>1.6041612554021285E-3</v>
      </c>
      <c r="H11" s="22">
        <f>_xlfn.STDEV.S(H7:H9)*2</f>
        <v>3.1390019645316093E-3</v>
      </c>
      <c r="I11" s="12">
        <f t="shared" si="1"/>
        <v>4.1633319989321765E-2</v>
      </c>
      <c r="J11" s="22">
        <f t="shared" si="1"/>
        <v>4.4377171308380365E-3</v>
      </c>
      <c r="K11" s="12">
        <f t="shared" si="1"/>
        <v>0.32741411087489797</v>
      </c>
      <c r="L11" s="22">
        <f>_xlfn.STDEV.S(L7:L9)*2</f>
        <v>4.1633319989323848E-4</v>
      </c>
      <c r="M11" s="22">
        <f t="shared" si="1"/>
        <v>9.5798399429914173E-3</v>
      </c>
      <c r="N11" s="13">
        <f>_xlfn.STDEV.S(N7:N9)*2</f>
        <v>2.771281292110205E-3</v>
      </c>
      <c r="O11" s="22">
        <f>_xlfn.STDEV.S(O7:O9)*2</f>
        <v>3.251666239535253E-3</v>
      </c>
      <c r="P11" s="12">
        <f>_xlfn.STDEV.S(P7:P9)*2</f>
        <v>0.62413290251357889</v>
      </c>
      <c r="Q11" s="2"/>
      <c r="R11" s="2"/>
      <c r="S11" s="2"/>
    </row>
    <row r="12" spans="2:19" ht="15.35" x14ac:dyDescent="0.5">
      <c r="B12" s="23" t="s">
        <v>48</v>
      </c>
      <c r="C12" s="23" t="s">
        <v>52</v>
      </c>
      <c r="D12" s="23">
        <v>90.22</v>
      </c>
      <c r="E12" s="23"/>
      <c r="F12" s="24">
        <v>40.81</v>
      </c>
      <c r="G12" s="25">
        <v>3.8999999999999998E-3</v>
      </c>
      <c r="H12" s="25">
        <v>3.3000000000000002E-2</v>
      </c>
      <c r="I12" s="26">
        <v>9.5500000000000007</v>
      </c>
      <c r="J12" s="25">
        <v>0.14249999999999999</v>
      </c>
      <c r="K12" s="26">
        <v>49.42</v>
      </c>
      <c r="L12" s="25">
        <v>9.2999999999999999E-2</v>
      </c>
      <c r="M12" s="25">
        <v>0.374</v>
      </c>
      <c r="N12" s="27">
        <v>1.52E-2</v>
      </c>
      <c r="O12" s="25" t="s">
        <v>56</v>
      </c>
      <c r="P12" s="23"/>
      <c r="Q12" s="2"/>
      <c r="R12" s="2"/>
      <c r="S12" s="2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3"/>
  <sheetViews>
    <sheetView zoomScaleNormal="100" workbookViewId="0">
      <selection activeCell="B2" sqref="B1:B2"/>
    </sheetView>
  </sheetViews>
  <sheetFormatPr defaultRowHeight="15.35" x14ac:dyDescent="0.5"/>
  <cols>
    <col min="1" max="1" width="9.1171875" style="35" customWidth="1"/>
    <col min="2" max="2" width="41.87890625" style="35" bestFit="1" customWidth="1"/>
    <col min="3" max="3" width="61.1171875" style="35" customWidth="1"/>
    <col min="4" max="5" width="9.1171875" style="35" customWidth="1"/>
    <col min="6" max="7" width="9.1171875" style="41" customWidth="1"/>
  </cols>
  <sheetData>
    <row r="1" spans="2:3" x14ac:dyDescent="0.5">
      <c r="B1" s="35" t="s">
        <v>203</v>
      </c>
    </row>
    <row r="2" spans="2:3" x14ac:dyDescent="0.5">
      <c r="B2" s="35" t="s">
        <v>204</v>
      </c>
    </row>
    <row r="3" spans="2:3" x14ac:dyDescent="0.5">
      <c r="B3" s="64" t="s">
        <v>141</v>
      </c>
      <c r="C3" s="65"/>
    </row>
    <row r="4" spans="2:3" ht="15.7" thickBot="1" x14ac:dyDescent="0.55000000000000004">
      <c r="B4" s="42"/>
      <c r="C4" s="66"/>
    </row>
    <row r="5" spans="2:3" ht="15.7" thickBot="1" x14ac:dyDescent="0.55000000000000004">
      <c r="B5" s="43" t="s">
        <v>83</v>
      </c>
      <c r="C5" s="67"/>
    </row>
    <row r="6" spans="2:3" ht="31" thickBot="1" x14ac:dyDescent="0.55000000000000004">
      <c r="B6" s="44" t="s">
        <v>84</v>
      </c>
      <c r="C6" s="68" t="s">
        <v>85</v>
      </c>
    </row>
    <row r="7" spans="2:3" ht="31" thickBot="1" x14ac:dyDescent="0.55000000000000004">
      <c r="B7" s="44" t="s">
        <v>86</v>
      </c>
      <c r="C7" s="45" t="s">
        <v>142</v>
      </c>
    </row>
    <row r="8" spans="2:3" ht="31" thickBot="1" x14ac:dyDescent="0.55000000000000004">
      <c r="B8" s="44" t="s">
        <v>87</v>
      </c>
      <c r="C8" s="46" t="s">
        <v>88</v>
      </c>
    </row>
    <row r="9" spans="2:3" ht="15.7" thickBot="1" x14ac:dyDescent="0.55000000000000004">
      <c r="B9" s="47" t="s">
        <v>89</v>
      </c>
      <c r="C9" s="69"/>
    </row>
    <row r="10" spans="2:3" ht="15.7" thickBot="1" x14ac:dyDescent="0.55000000000000004">
      <c r="B10" s="44" t="s">
        <v>90</v>
      </c>
      <c r="C10" s="48" t="s">
        <v>91</v>
      </c>
    </row>
    <row r="11" spans="2:3" ht="31" thickBot="1" x14ac:dyDescent="0.55000000000000004">
      <c r="B11" s="44" t="s">
        <v>92</v>
      </c>
      <c r="C11" s="48" t="s">
        <v>93</v>
      </c>
    </row>
    <row r="12" spans="2:3" ht="15.7" thickBot="1" x14ac:dyDescent="0.55000000000000004">
      <c r="B12" s="44" t="s">
        <v>94</v>
      </c>
      <c r="C12" s="48" t="s">
        <v>95</v>
      </c>
    </row>
    <row r="13" spans="2:3" ht="15.7" thickBot="1" x14ac:dyDescent="0.55000000000000004">
      <c r="B13" s="49" t="s">
        <v>96</v>
      </c>
      <c r="C13" s="50" t="s">
        <v>97</v>
      </c>
    </row>
    <row r="14" spans="2:3" ht="18" thickBot="1" x14ac:dyDescent="0.55000000000000004">
      <c r="B14" s="44" t="s">
        <v>143</v>
      </c>
      <c r="C14" s="48" t="s">
        <v>144</v>
      </c>
    </row>
    <row r="15" spans="2:3" ht="15.7" thickBot="1" x14ac:dyDescent="0.55000000000000004">
      <c r="B15" s="44" t="s">
        <v>98</v>
      </c>
      <c r="C15" s="48" t="s">
        <v>99</v>
      </c>
    </row>
    <row r="16" spans="2:3" ht="15.7" thickBot="1" x14ac:dyDescent="0.55000000000000004">
      <c r="B16" s="44" t="s">
        <v>100</v>
      </c>
      <c r="C16" s="48" t="s">
        <v>101</v>
      </c>
    </row>
    <row r="17" spans="2:3" ht="15.7" thickBot="1" x14ac:dyDescent="0.55000000000000004">
      <c r="B17" s="44" t="s">
        <v>102</v>
      </c>
      <c r="C17" s="48" t="s">
        <v>103</v>
      </c>
    </row>
    <row r="18" spans="2:3" ht="15.7" thickBot="1" x14ac:dyDescent="0.55000000000000004">
      <c r="B18" s="44" t="s">
        <v>145</v>
      </c>
      <c r="C18" s="48" t="s">
        <v>146</v>
      </c>
    </row>
    <row r="19" spans="2:3" ht="15.7" thickBot="1" x14ac:dyDescent="0.55000000000000004">
      <c r="B19" s="44" t="s">
        <v>104</v>
      </c>
      <c r="C19" s="48" t="s">
        <v>105</v>
      </c>
    </row>
    <row r="20" spans="2:3" ht="15.7" thickBot="1" x14ac:dyDescent="0.55000000000000004">
      <c r="B20" s="44" t="s">
        <v>106</v>
      </c>
      <c r="C20" s="48" t="s">
        <v>107</v>
      </c>
    </row>
    <row r="21" spans="2:3" ht="31" thickBot="1" x14ac:dyDescent="0.55000000000000004">
      <c r="B21" s="44" t="s">
        <v>108</v>
      </c>
      <c r="C21" s="48" t="s">
        <v>109</v>
      </c>
    </row>
    <row r="22" spans="2:3" ht="19.350000000000001" thickBot="1" x14ac:dyDescent="0.55000000000000004">
      <c r="B22" s="44" t="s">
        <v>147</v>
      </c>
      <c r="C22" s="48" t="s">
        <v>148</v>
      </c>
    </row>
    <row r="23" spans="2:3" ht="15.7" thickBot="1" x14ac:dyDescent="0.55000000000000004">
      <c r="B23" s="47" t="s">
        <v>110</v>
      </c>
      <c r="C23" s="69"/>
    </row>
    <row r="24" spans="2:3" ht="15.7" thickBot="1" x14ac:dyDescent="0.55000000000000004">
      <c r="B24" s="44" t="s">
        <v>90</v>
      </c>
      <c r="C24" s="48" t="s">
        <v>111</v>
      </c>
    </row>
    <row r="25" spans="2:3" ht="15.7" thickBot="1" x14ac:dyDescent="0.55000000000000004">
      <c r="B25" s="44" t="s">
        <v>112</v>
      </c>
      <c r="C25" s="51" t="s">
        <v>113</v>
      </c>
    </row>
    <row r="26" spans="2:3" ht="15.7" thickBot="1" x14ac:dyDescent="0.55000000000000004">
      <c r="B26" s="44" t="s">
        <v>114</v>
      </c>
      <c r="C26" s="48" t="s">
        <v>115</v>
      </c>
    </row>
    <row r="27" spans="2:3" ht="18" thickBot="1" x14ac:dyDescent="0.55000000000000004">
      <c r="B27" s="44" t="s">
        <v>149</v>
      </c>
      <c r="C27" s="48" t="s">
        <v>150</v>
      </c>
    </row>
    <row r="28" spans="2:3" ht="15.7" thickBot="1" x14ac:dyDescent="0.55000000000000004">
      <c r="B28" s="44" t="s">
        <v>116</v>
      </c>
      <c r="C28" s="48" t="s">
        <v>117</v>
      </c>
    </row>
    <row r="29" spans="2:3" ht="61.7" thickBot="1" x14ac:dyDescent="0.55000000000000004">
      <c r="B29" s="44" t="s">
        <v>118</v>
      </c>
      <c r="C29" s="48" t="s">
        <v>119</v>
      </c>
    </row>
    <row r="30" spans="2:3" ht="31" thickBot="1" x14ac:dyDescent="0.55000000000000004">
      <c r="B30" s="44" t="s">
        <v>120</v>
      </c>
      <c r="C30" s="52" t="s">
        <v>121</v>
      </c>
    </row>
    <row r="31" spans="2:3" ht="15.7" thickBot="1" x14ac:dyDescent="0.55000000000000004">
      <c r="B31" s="53" t="s">
        <v>122</v>
      </c>
      <c r="C31" s="54" t="s">
        <v>123</v>
      </c>
    </row>
    <row r="32" spans="2:3" ht="15.7" thickBot="1" x14ac:dyDescent="0.55000000000000004">
      <c r="B32" s="55" t="s">
        <v>124</v>
      </c>
      <c r="C32" s="56" t="s">
        <v>125</v>
      </c>
    </row>
    <row r="33" spans="2:3" ht="31" thickBot="1" x14ac:dyDescent="0.55000000000000004">
      <c r="B33" s="57" t="s">
        <v>126</v>
      </c>
      <c r="C33" s="58" t="s">
        <v>151</v>
      </c>
    </row>
    <row r="34" spans="2:3" ht="15.7" thickBot="1" x14ac:dyDescent="0.55000000000000004">
      <c r="B34" s="59" t="s">
        <v>127</v>
      </c>
      <c r="C34" s="69"/>
    </row>
    <row r="35" spans="2:3" ht="31" thickBot="1" x14ac:dyDescent="0.55000000000000004">
      <c r="B35" s="44" t="s">
        <v>128</v>
      </c>
      <c r="C35" s="48" t="s">
        <v>129</v>
      </c>
    </row>
    <row r="36" spans="2:3" x14ac:dyDescent="0.5">
      <c r="B36" s="60" t="s">
        <v>130</v>
      </c>
      <c r="C36" s="52" t="s">
        <v>152</v>
      </c>
    </row>
    <row r="37" spans="2:3" ht="46" x14ac:dyDescent="0.5">
      <c r="B37" s="60"/>
      <c r="C37" s="61" t="s">
        <v>140</v>
      </c>
    </row>
    <row r="38" spans="2:3" ht="15.7" thickBot="1" x14ac:dyDescent="0.55000000000000004">
      <c r="B38" s="60"/>
      <c r="C38" s="61" t="s">
        <v>131</v>
      </c>
    </row>
    <row r="39" spans="2:3" ht="30.7" x14ac:dyDescent="0.5">
      <c r="B39" s="86" t="s">
        <v>132</v>
      </c>
      <c r="C39" s="62" t="s">
        <v>133</v>
      </c>
    </row>
    <row r="40" spans="2:3" ht="15.7" thickBot="1" x14ac:dyDescent="0.55000000000000004">
      <c r="B40" s="87"/>
      <c r="C40" s="63" t="s">
        <v>134</v>
      </c>
    </row>
    <row r="41" spans="2:3" ht="33.35" thickBot="1" x14ac:dyDescent="0.55000000000000004">
      <c r="B41" s="44" t="s">
        <v>135</v>
      </c>
      <c r="C41" s="48" t="s">
        <v>153</v>
      </c>
    </row>
    <row r="42" spans="2:3" ht="46.35" thickBot="1" x14ac:dyDescent="0.55000000000000004">
      <c r="B42" s="44" t="s">
        <v>136</v>
      </c>
      <c r="C42" s="48" t="s">
        <v>137</v>
      </c>
    </row>
    <row r="43" spans="2:3" ht="31" thickBot="1" x14ac:dyDescent="0.55000000000000004">
      <c r="B43" s="44" t="s">
        <v>138</v>
      </c>
      <c r="C43" s="48" t="s">
        <v>139</v>
      </c>
    </row>
  </sheetData>
  <mergeCells count="1">
    <mergeCell ref="B39:B40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Suppl Table 1_ EPMA analyses</vt:lpstr>
      <vt:lpstr>Supp Table 2_LA-ICPMS analyses</vt:lpstr>
      <vt:lpstr>Suppl Table 3_LA-ICP-MS stand.</vt:lpstr>
      <vt:lpstr>Suppl Table 4_EPMA stand.</vt:lpstr>
      <vt:lpstr>Suppl Table 5_LA-ICP-MS setup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Christine Elrod</cp:lastModifiedBy>
  <dcterms:created xsi:type="dcterms:W3CDTF">2019-12-02T12:38:16Z</dcterms:created>
  <dcterms:modified xsi:type="dcterms:W3CDTF">2020-11-25T22:03:53Z</dcterms:modified>
</cp:coreProperties>
</file>